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606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21" l="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7" i="20"/>
  <c r="G21" i="20"/>
  <c r="G10" i="19"/>
  <c r="G9" i="19"/>
  <c r="G8" i="19"/>
  <c r="G7" i="19"/>
  <c r="G11" i="19"/>
  <c r="E17" i="14"/>
  <c r="G5" i="19"/>
  <c r="F5" i="19"/>
  <c r="G10" i="18"/>
  <c r="G9" i="18"/>
  <c r="G8" i="18"/>
  <c r="G7" i="18"/>
  <c r="G11" i="18"/>
  <c r="G53" i="4"/>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C4" i="22"/>
  <c r="G8" i="22"/>
  <c r="G7" i="22"/>
  <c r="G9" i="22"/>
  <c r="G5" i="22"/>
  <c r="F5" i="22"/>
  <c r="E5" i="22"/>
  <c r="D5" i="22"/>
  <c r="C5" i="22"/>
  <c r="B5" i="22"/>
  <c r="A5" i="22"/>
  <c r="B3" i="22"/>
  <c r="A3" i="22"/>
  <c r="C2" i="22"/>
  <c r="B2" i="22"/>
  <c r="A2" i="22"/>
  <c r="A1" i="22"/>
  <c r="E15" i="14"/>
  <c r="G8" i="9"/>
  <c r="G7" i="9"/>
  <c r="G27" i="9"/>
  <c r="E14" i="14"/>
  <c r="G8" i="5"/>
  <c r="G7" i="5"/>
  <c r="G8" i="8"/>
  <c r="G7" i="8"/>
  <c r="G62" i="8"/>
  <c r="E12" i="14"/>
  <c r="G7" i="7"/>
  <c r="G71" i="7"/>
  <c r="E11" i="14"/>
  <c r="G8" i="1"/>
  <c r="G7" i="1"/>
  <c r="G8" i="6"/>
  <c r="G102" i="6"/>
  <c r="E9" i="14"/>
  <c r="G7" i="6"/>
  <c r="G8" i="21"/>
  <c r="G7" i="21"/>
  <c r="G8" i="4"/>
  <c r="G84" i="4"/>
  <c r="E7" i="14"/>
  <c r="G7" i="4"/>
  <c r="G8" i="11"/>
  <c r="G178" i="21"/>
  <c r="G64" i="1"/>
  <c r="G84" i="5"/>
  <c r="E13" i="14"/>
  <c r="G7" i="11"/>
  <c r="G43" i="11"/>
  <c r="E6" i="14"/>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A4" i="19"/>
  <c r="A4" i="18"/>
  <c r="C4" i="5"/>
  <c r="C4" i="7"/>
  <c r="C4" i="1"/>
  <c r="C4" i="6"/>
  <c r="C4" i="4"/>
  <c r="C4" i="11"/>
  <c r="D5" i="9"/>
  <c r="C5" i="9"/>
  <c r="B5" i="9"/>
  <c r="A5" i="9"/>
  <c r="D5" i="5"/>
  <c r="C5" i="5"/>
  <c r="B5" i="5"/>
  <c r="A5" i="5"/>
  <c r="D5" i="8"/>
  <c r="C5" i="8"/>
  <c r="B5" i="8"/>
  <c r="A5" i="8"/>
  <c r="G5" i="7"/>
  <c r="F5" i="7"/>
  <c r="E5" i="7"/>
  <c r="D5" i="7"/>
  <c r="C5" i="7"/>
  <c r="B5" i="7"/>
  <c r="A5" i="7"/>
  <c r="G5" i="1"/>
  <c r="E10" i="14"/>
  <c r="F5" i="1"/>
  <c r="E5" i="1"/>
  <c r="D5" i="1"/>
  <c r="C5" i="1"/>
  <c r="B5" i="1"/>
  <c r="A5" i="1"/>
  <c r="G5" i="6"/>
  <c r="F5" i="6"/>
  <c r="E5" i="6"/>
  <c r="D5" i="6"/>
  <c r="C5" i="6"/>
  <c r="B5" i="6"/>
  <c r="A5" i="6"/>
  <c r="B5" i="4"/>
  <c r="C5" i="4"/>
  <c r="D5" i="4"/>
  <c r="E5" i="4"/>
  <c r="F5" i="4"/>
  <c r="G5" i="4"/>
  <c r="A5" i="4"/>
  <c r="E23" i="14"/>
  <c r="E24" i="14"/>
  <c r="E27" i="14"/>
  <c r="E29" i="14"/>
  <c r="E32" i="14"/>
  <c r="E26" i="14"/>
  <c r="C2" i="19"/>
  <c r="C2" i="18"/>
  <c r="C2" i="9"/>
  <c r="C2" i="5"/>
  <c r="C2" i="8"/>
  <c r="C2" i="7"/>
  <c r="C2" i="1"/>
  <c r="C2" i="6"/>
  <c r="C2" i="4"/>
  <c r="A3" i="11"/>
  <c r="A2" i="11"/>
  <c r="C2" i="20"/>
  <c r="C2" i="11"/>
  <c r="E16" i="14"/>
  <c r="E18" i="14"/>
  <c r="E33" i="14"/>
</calcChain>
</file>

<file path=xl/sharedStrings.xml><?xml version="1.0" encoding="utf-8"?>
<sst xmlns="http://schemas.openxmlformats.org/spreadsheetml/2006/main" count="1866" uniqueCount="880">
  <si>
    <t>№</t>
  </si>
  <si>
    <t xml:space="preserve">Denumire lucrări       </t>
  </si>
  <si>
    <t xml:space="preserve">U.M. </t>
  </si>
  <si>
    <t xml:space="preserve">Cantitate </t>
  </si>
  <si>
    <t>Lot:</t>
  </si>
  <si>
    <t>Site:</t>
  </si>
  <si>
    <t>No</t>
  </si>
  <si>
    <t>Parameter</t>
  </si>
  <si>
    <t>Unit</t>
  </si>
  <si>
    <t>Value</t>
  </si>
  <si>
    <t>MWh</t>
  </si>
  <si>
    <t>USD</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</si>
  <si>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</si>
  <si>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</si>
  <si>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</si>
  <si>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</si>
  <si>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</si>
  <si>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</si>
  <si>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</si>
  <si>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</si>
  <si>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</si>
  <si>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</si>
  <si>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</si>
  <si>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</si>
  <si>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</si>
  <si>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Preţ unitar 
USD (inclusiv salariu)</t>
  </si>
  <si>
    <t>Total, USD
(col.5 x col.6)</t>
  </si>
  <si>
    <t>Total, USD 
(col.5 x col.6)</t>
  </si>
  <si>
    <t>test</t>
  </si>
  <si>
    <t>permanent</t>
  </si>
  <si>
    <t>DA06B2</t>
  </si>
  <si>
    <t>m3</t>
  </si>
  <si>
    <t>DA06B1</t>
  </si>
  <si>
    <t>CG22A</t>
  </si>
  <si>
    <t>m2</t>
  </si>
  <si>
    <t>DE11A</t>
  </si>
  <si>
    <t>m</t>
  </si>
  <si>
    <t>CA03F</t>
  </si>
  <si>
    <t>CK14A</t>
  </si>
  <si>
    <t>TsA02A</t>
  </si>
  <si>
    <t>TsD01B</t>
  </si>
  <si>
    <t>TsD04B</t>
  </si>
  <si>
    <t>kg</t>
  </si>
  <si>
    <t>IzD05A</t>
  </si>
  <si>
    <t>t</t>
  </si>
  <si>
    <t>IzD04A</t>
  </si>
  <si>
    <t>TsC54B</t>
  </si>
  <si>
    <t>CB02A</t>
  </si>
  <si>
    <t>CL18A</t>
  </si>
  <si>
    <t>set</t>
  </si>
  <si>
    <t>TsA02B</t>
  </si>
  <si>
    <t>RpCU09A</t>
  </si>
  <si>
    <t>TsD05B</t>
  </si>
  <si>
    <t>100 m3</t>
  </si>
  <si>
    <t>IA14C</t>
  </si>
  <si>
    <t>IA38B</t>
  </si>
  <si>
    <t>IA28A</t>
  </si>
  <si>
    <t>IA25A</t>
  </si>
  <si>
    <t>IA23A</t>
  </si>
  <si>
    <t>IA17C</t>
  </si>
  <si>
    <t>IA27A</t>
  </si>
  <si>
    <t>IA39A</t>
  </si>
  <si>
    <t>ID03B</t>
  </si>
  <si>
    <t>SE58A</t>
  </si>
  <si>
    <t>IzH05B</t>
  </si>
  <si>
    <t>IzI09A1</t>
  </si>
  <si>
    <t>IzI09A2</t>
  </si>
  <si>
    <t>IzH40B</t>
  </si>
  <si>
    <t>CL16B</t>
  </si>
  <si>
    <t>IA18J</t>
  </si>
  <si>
    <t>ID04D</t>
  </si>
  <si>
    <t>ID04B</t>
  </si>
  <si>
    <t>ID04A</t>
  </si>
  <si>
    <t>ID06A</t>
  </si>
  <si>
    <t>IC12C</t>
  </si>
  <si>
    <t>IC11E</t>
  </si>
  <si>
    <t>IC11D</t>
  </si>
  <si>
    <t>IC11C</t>
  </si>
  <si>
    <t>IC11B</t>
  </si>
  <si>
    <t>IE03C</t>
  </si>
  <si>
    <t>IE03B</t>
  </si>
  <si>
    <t>IE03A</t>
  </si>
  <si>
    <t>IE04C</t>
  </si>
  <si>
    <t>IE04B</t>
  </si>
  <si>
    <t>IE04A</t>
  </si>
  <si>
    <t>IC42A</t>
  </si>
  <si>
    <t>VA05A</t>
  </si>
  <si>
    <t>IB06A</t>
  </si>
  <si>
    <t>IC13A</t>
  </si>
  <si>
    <t>IzJ09B</t>
  </si>
  <si>
    <t>AcE51A</t>
  </si>
  <si>
    <t>VA02A</t>
  </si>
  <si>
    <t>VB27A</t>
  </si>
  <si>
    <t>CC09B</t>
  </si>
  <si>
    <t>CL20A</t>
  </si>
  <si>
    <t>TsC03B1</t>
  </si>
  <si>
    <t>TsA20B</t>
  </si>
  <si>
    <t>TsD02A1</t>
  </si>
  <si>
    <t>TsD05A</t>
  </si>
  <si>
    <t>TfA01B2</t>
  </si>
  <si>
    <t>TfA01A2</t>
  </si>
  <si>
    <t>TfA02B2</t>
  </si>
  <si>
    <t>TfB02C2</t>
  </si>
  <si>
    <t>TfB02A2</t>
  </si>
  <si>
    <t>TsC54A</t>
  </si>
  <si>
    <t>CP16A</t>
  </si>
  <si>
    <t>CP16B</t>
  </si>
  <si>
    <t>CP10B</t>
  </si>
  <si>
    <t>CP50B</t>
  </si>
  <si>
    <t>AcE07A</t>
  </si>
  <si>
    <t>CL10C</t>
  </si>
  <si>
    <t>CA03G</t>
  </si>
  <si>
    <t>AcE13A</t>
  </si>
  <si>
    <t>AcE13A1</t>
  </si>
  <si>
    <t>CA02C</t>
  </si>
  <si>
    <t>RCsB08A</t>
  </si>
  <si>
    <t>AcA16B</t>
  </si>
  <si>
    <t>IzI05B</t>
  </si>
  <si>
    <t>IzF04F k=2</t>
  </si>
  <si>
    <t>TfB01H1</t>
  </si>
  <si>
    <t>DB16A</t>
  </si>
  <si>
    <t>IzF04F</t>
  </si>
  <si>
    <t>CC02E</t>
  </si>
  <si>
    <t>CC02F</t>
  </si>
  <si>
    <t>CE05A</t>
  </si>
  <si>
    <t>TfA01B1</t>
  </si>
  <si>
    <t>IC44B</t>
  </si>
  <si>
    <t>IC16C</t>
  </si>
  <si>
    <t>ID04C</t>
  </si>
  <si>
    <t>DG05A k=3</t>
  </si>
  <si>
    <t>DG01A</t>
  </si>
  <si>
    <t>DB16D k=2,5</t>
  </si>
  <si>
    <t>Dl110</t>
  </si>
  <si>
    <t>CC01E</t>
  </si>
  <si>
    <t>CC01F</t>
  </si>
  <si>
    <t>CL57A</t>
  </si>
  <si>
    <t>CL08A</t>
  </si>
  <si>
    <t>CD73A</t>
  </si>
  <si>
    <t>CE44A</t>
  </si>
  <si>
    <t>CE20A</t>
  </si>
  <si>
    <t>CE22A</t>
  </si>
  <si>
    <t>CE07A</t>
  </si>
  <si>
    <t>CE17A</t>
  </si>
  <si>
    <t>IzF10F</t>
  </si>
  <si>
    <t>CK57C</t>
  </si>
  <si>
    <t>CK12A</t>
  </si>
  <si>
    <t>CN20B</t>
  </si>
  <si>
    <t>CE40A</t>
  </si>
  <si>
    <t>CN50A</t>
  </si>
  <si>
    <t>IC44D</t>
  </si>
  <si>
    <t>CG22A1</t>
  </si>
  <si>
    <t>08-03-575-1</t>
  </si>
  <si>
    <t>08-03-573-4</t>
  </si>
  <si>
    <t>08-03-600-1</t>
  </si>
  <si>
    <t>08-03-530-4</t>
  </si>
  <si>
    <t>08-03-603-1</t>
  </si>
  <si>
    <t>08-03-594-2</t>
  </si>
  <si>
    <t>08-03-591-2</t>
  </si>
  <si>
    <t>08-03-591-8</t>
  </si>
  <si>
    <t>08-02-472-3</t>
  </si>
  <si>
    <t>100 m</t>
  </si>
  <si>
    <t>08-02-471-4</t>
  </si>
  <si>
    <t>08-02-472-1</t>
  </si>
  <si>
    <t>08-02-146-1</t>
  </si>
  <si>
    <t>08-02-148-1</t>
  </si>
  <si>
    <t>08-02-149-1</t>
  </si>
  <si>
    <t>08-02-407-6</t>
  </si>
  <si>
    <t>08-02-411-1</t>
  </si>
  <si>
    <t>10-06-034-14</t>
  </si>
  <si>
    <t>34-02-064-1</t>
  </si>
  <si>
    <t>11-02-002-01</t>
  </si>
  <si>
    <t>11-01-001-01</t>
  </si>
  <si>
    <t>11-02-001-01</t>
  </si>
  <si>
    <t>10-08-003-01</t>
  </si>
  <si>
    <t>11-03-001-01</t>
  </si>
  <si>
    <t>08-02-412-9</t>
  </si>
  <si>
    <t>11-06-002-04</t>
  </si>
  <si>
    <t>11-08-002-01</t>
  </si>
  <si>
    <t>11-06-001-02</t>
  </si>
  <si>
    <t>11-08-001-04</t>
  </si>
  <si>
    <t>Detector CO RGD COOMP1</t>
  </si>
  <si>
    <t>Contactor  УП5311</t>
  </si>
  <si>
    <t>Contactor  УП5312</t>
  </si>
  <si>
    <t>0,16</t>
  </si>
  <si>
    <t>AcF03A</t>
  </si>
  <si>
    <t>AcE10A</t>
  </si>
  <si>
    <t>AcE10A1</t>
  </si>
  <si>
    <t>AcA52A</t>
  </si>
  <si>
    <t>AcF11C</t>
  </si>
  <si>
    <t>AcF12A</t>
  </si>
  <si>
    <t>AcB01A</t>
  </si>
  <si>
    <t>AcA53A</t>
  </si>
  <si>
    <t>AcA26A</t>
  </si>
  <si>
    <t>AcE14A</t>
  </si>
  <si>
    <t>AcE14A1</t>
  </si>
  <si>
    <t>CD50A</t>
  </si>
  <si>
    <t>AcA07B</t>
  </si>
  <si>
    <t>SF51A</t>
  </si>
  <si>
    <t>SD19A</t>
  </si>
  <si>
    <t>SD18A</t>
  </si>
  <si>
    <t>SA01A</t>
  </si>
  <si>
    <t>SF01A</t>
  </si>
  <si>
    <t>SF05A</t>
  </si>
  <si>
    <t>TsA03E</t>
  </si>
  <si>
    <t>CE31A</t>
  </si>
  <si>
    <t>CN50C</t>
  </si>
  <si>
    <t>100m2</t>
  </si>
  <si>
    <t>CN16C</t>
  </si>
  <si>
    <t>IA32A</t>
  </si>
  <si>
    <t>SB08C</t>
  </si>
  <si>
    <t>SF04A</t>
  </si>
  <si>
    <t>10 m</t>
  </si>
  <si>
    <t>SB10C</t>
  </si>
  <si>
    <t>AcA25A</t>
  </si>
  <si>
    <t>SD07F</t>
  </si>
  <si>
    <t>SC06A</t>
  </si>
  <si>
    <t>10-08-002-03</t>
  </si>
  <si>
    <t>10-08-002-05</t>
  </si>
  <si>
    <t>10-08-001-06</t>
  </si>
  <si>
    <t>10-08-019-01</t>
  </si>
  <si>
    <t>08-01-121-1</t>
  </si>
  <si>
    <t>tn</t>
  </si>
  <si>
    <t>un</t>
  </si>
  <si>
    <t>44A</t>
  </si>
  <si>
    <t xml:space="preserve">Consolidated price list </t>
  </si>
  <si>
    <t>Cost Component / Section</t>
  </si>
  <si>
    <t>Territory development</t>
  </si>
  <si>
    <t>Thermomecanics</t>
  </si>
  <si>
    <t xml:space="preserve">Heating and ventilation </t>
  </si>
  <si>
    <t>General construction works</t>
  </si>
  <si>
    <t xml:space="preserve">Electricity and lighting </t>
  </si>
  <si>
    <t>Water and sewage</t>
  </si>
  <si>
    <t xml:space="preserve">Anti fire system </t>
  </si>
  <si>
    <t>Fuel system</t>
  </si>
  <si>
    <t xml:space="preserve">Commissioning </t>
  </si>
  <si>
    <t>Service and Maintenance works for 3-years of operation</t>
  </si>
  <si>
    <t xml:space="preserve">Estimated amount in USD, 0 rate VAT </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</si>
  <si>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</si>
  <si>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</si>
  <si>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</si>
  <si>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</si>
  <si>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</si>
  <si>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</si>
  <si>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</si>
  <si>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</si>
  <si>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</si>
  <si>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</si>
  <si>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</si>
  <si>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</si>
  <si>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</si>
  <si>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</si>
  <si>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</si>
  <si>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Current value (VC) of fuel costs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</si>
  <si>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</si>
  <si>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</si>
  <si>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</si>
  <si>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</si>
  <si>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</si>
  <si>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</si>
  <si>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</si>
  <si>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</si>
  <si>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</si>
  <si>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</si>
  <si>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</si>
  <si>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</si>
  <si>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Chapter 1. Construction works</t>
  </si>
  <si>
    <t>Chapter 1.1. Concrete platform</t>
  </si>
  <si>
    <t xml:space="preserve">Layer of cylindrical natural aggregates having the function of filtering, insulation, ventilation, anti-freezing and anti-cracking proof, mechanically laid, with sand </t>
  </si>
  <si>
    <t xml:space="preserve">Layer of cylindrical natural aggregates having the function of filtering, insulation, ventilation, anti-freezing and anti-cracking proof, mechanically laid, with ballast </t>
  </si>
  <si>
    <t xml:space="preserve">Precast small kerbs with section 10x15 cm to delimitate sidewalks placed on concrete base B-15, БР 100.20.8 </t>
  </si>
  <si>
    <t>Chapter 1.2. Welded panels (Euro fence) - 17,0 m</t>
  </si>
  <si>
    <t>Fencing wire mesh with fence panels made of round steel frame fixed on ready-made reinforced concrete pillars mounted at 2 m distance from each other, interaxed by tamping the ballast, the ridge height of 1,80 m  ("GARDLAIN")</t>
  </si>
  <si>
    <t>Plain concrete poured with classical means in foundations, basements, supporting walls, walls under zero rate, prepared by concrete mixer or commercial concrete according art. CA01, poured with classical means, plain concrete class В15</t>
  </si>
  <si>
    <t>Chapter 1.3. Gate STANDART l=1,0m, Н=1,8m (1 unit)</t>
  </si>
  <si>
    <t>Metallic gates with frames made of round steel profiles, ready-made, including the accessories necessary, mounted on reinforced concrete poles, gate STANDART code 6204</t>
  </si>
  <si>
    <t>Chapter 1.4. Metallic fence (16,90 m)</t>
  </si>
  <si>
    <t>Manual digging of soil in limited spaces, under 1,00 m or over 1,00 m in width, executed without support, with vertical slope, in foundations, channels, drainages, twinning steps, in non-cohesive soil or lightly cohesive soil depth &lt; 0,75 m light soil</t>
  </si>
  <si>
    <t>Scattering with shovel of loose soil, in uniform layers, of 10-30 cm thickness, with a throw of up to 3 m from piles, including smashing the clods, soil from middle ground</t>
  </si>
  <si>
    <t xml:space="preserve">Manual punning of piles made in horizontal or inclined digging at 1/4, including watering each soil layer in part with 10 cm thickness of cohesive soil </t>
  </si>
  <si>
    <t>Metallic fence of metal and tin frames of 1 mm thickness</t>
  </si>
  <si>
    <t>Crushed stone foundation layer</t>
  </si>
  <si>
    <t>Boxes from reusable panels, with boarding from short and super short wood planks to pour the concrete in forms, glass-shaped foundations and equipment platforms including support</t>
  </si>
  <si>
    <t>Chapter 1.5. Metallic gate (1 unit)</t>
  </si>
  <si>
    <t>Manual priming with one layer of minium lead paint on technological equipment</t>
  </si>
  <si>
    <t>Painting the articles and metallic constructions with oil paint in 2 layers, executed from profiles, of 8mm-12mm thickness inclusive, with hand brush</t>
  </si>
  <si>
    <t>Chapter 1.6. Steel ash containers Dn0,6х1,0(h)  with lid -(6 units)</t>
  </si>
  <si>
    <t>Various metallic structures made of laminated profiles, sheet, striated sheet, concrete, supporting or covering pipes, all or partially embedded in concrete</t>
  </si>
  <si>
    <t>Chapter 2. Equipment</t>
  </si>
  <si>
    <t>Wheelbarrow with steel clamp, Vclamp =0,1 m3</t>
  </si>
  <si>
    <t xml:space="preserve">Vertical systematization </t>
  </si>
  <si>
    <t xml:space="preserve">Manual transportation with wheelbarrow with rubber wheel at 100 m distance, the load of 100 - 120 kg, including setting the circulation cabinets and cleaning the rails of wheelbarrow by loading and unloading through settlement </t>
  </si>
  <si>
    <t>Mechanical compacting with rammer of 150-200 kg of piles in successive layers of 20-30 cm thickness, excluding watering each layer in part, filling made of cohesive soil</t>
  </si>
  <si>
    <t>Removing fertile soil</t>
  </si>
  <si>
    <t>Total VAT 0 rate</t>
  </si>
  <si>
    <t>CO06B correct</t>
  </si>
  <si>
    <t>CO07C correct</t>
  </si>
  <si>
    <t>unit</t>
  </si>
  <si>
    <t>Chapter 1. Assembling works</t>
  </si>
  <si>
    <t xml:space="preserve">Circulating (recirculating) pump mounted on existing pipe, by flanges, with diameter over  2" </t>
  </si>
  <si>
    <t>Pipe sludge separator, in central heating system, with nominal entering diameter 65 mm (dirt trap)</t>
  </si>
  <si>
    <t>Pipe sludge separator, in central heating system, with nominal entering diameter 20 mm (dirt trap)</t>
  </si>
  <si>
    <t>Liquid fuel filter (Dosaphos 250, Dn15 mm)</t>
  </si>
  <si>
    <t>Vertical boiler mounted on floor, boiler having the capacity 2000 l (storage tank for heating system )</t>
  </si>
  <si>
    <t>Condenser reservoir, mounted on platform having the capacity 300 l</t>
  </si>
  <si>
    <t xml:space="preserve">Installation of water softeners, fully equipped, with water flow 900 -2250 l/h   </t>
  </si>
  <si>
    <t>Three-way plug valve, with flanges with stuffing,  for central heating installations, with nominal diameter 32 mm (Three-way plug valve VF3)</t>
  </si>
  <si>
    <t>Chapter 2. Sanitary works</t>
  </si>
  <si>
    <t>Protection of thermal insulation of black tin or zinc pipes of 0,5 mm thickness screwed with round slot, self-tapping screws, having the circumference of pipe over thermal insulation between 0,90 and 1,6 m, manufacturing</t>
  </si>
  <si>
    <t>Protection of thermal insulation of black tin or zinc pipes of 0,5 mm thickness screwed with round slot, self-tapping screws, having the circumference of pipe over thermal insulation between 0,90 and 1,6 m, assembling</t>
  </si>
  <si>
    <t>Insulation with perforated fiberglass cloth brand "ХПС-Т-5" of pipes of diameter over 25 mm</t>
  </si>
  <si>
    <t>Pipe insulation with glass wool mattresses, mineral wool type I or type P stitched on one side, on weave of galvanized wire, made on site, having the thickness  40 mm, on pipes with circumference over thermal insulation more than 35 cm  (mineral-cotton mats stitched in metal gauze lining type М2 brand 125)</t>
  </si>
  <si>
    <t>Fine fitting for central heating boilers: faucet control valve  (for thermometer ЗКЧ-1-87)</t>
  </si>
  <si>
    <t>Fine fitting for central heating boilers: faucet control valve  (to measure pressure ЗКЧ-275.00.90)</t>
  </si>
  <si>
    <t>Fine fitting for central heating boilers: faucet control valve  (to measure pressure ЗКЧ-287.00.90)</t>
  </si>
  <si>
    <t>Fine fitting for central heating boilers: faucet control valve  (to measure the level ЗКЧ-223-89)</t>
  </si>
  <si>
    <t>Stop or retaining valve with jacks for central heating installations, with nominal diameter 65 mm (ball valve  JIP Standart FF "Danfoss")</t>
  </si>
  <si>
    <t>Stop or retaining valve with jacks for central heating installations, with nominal diameter 65 mm (butterfly valve VFY-WH)</t>
  </si>
  <si>
    <t>Stop or retaining valve with jacks for central heating installations, with nominal diameter 32 mm (butterfly valve VFY-WH)</t>
  </si>
  <si>
    <t>Stop or retaining valve with jacks for central heating installations, with nominal diameter 25 mm (butterfly valve VFY-WH)</t>
  </si>
  <si>
    <t>Stop or retaining valve with jacks for central heating installations, with nominal diameter 20 mm (ball check valve BVR UNI ISO 7/1)</t>
  </si>
  <si>
    <t>Stop or retaining valve with jacks for central heating installations, with nominal diameter 65 mm (flange check valve NVD402 "Danfoss")</t>
  </si>
  <si>
    <t>Stop or retaining valve with jacks for central heating installations, with nominal diameter 32 mm (check valve 223 "Danfoss")</t>
  </si>
  <si>
    <t>Stop or retaining valve with jacks for central heating installations, with nominal diameter 20 mm (check valve 223 "Danfoss")</t>
  </si>
  <si>
    <t>Stop or retaining valve with jacks for central heating installations, with nominal diameter 25 mm (check, full opening, flange valve 17с29нж)</t>
  </si>
  <si>
    <t>Stop or retaining valve with jacks for central heating installations, with nominal diameter 20 mm (check, full opening, flange valve 17с29нж)</t>
  </si>
  <si>
    <t>Air release valve with mobile key for central heating installations, with nominal diameter 10 mm (brass automatic air valve with threaded joining type MATIC "Danfoss" VF3, 149 B5 106)</t>
  </si>
  <si>
    <t>Company price</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</si>
  <si>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</si>
  <si>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</si>
  <si>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</si>
  <si>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Supports and fasteners for support of pipes, boilers, devices and recipients, having the weight less than 2 kg / unit</t>
  </si>
  <si>
    <t>On-site assembling of ALP ventilation tubes,  ready-made, having the section perimeter 400 mm (assembling the chimney)</t>
  </si>
  <si>
    <t>Metal chimney with dual walls (made from stainless steel - for solid biofuel boilers) inner diameter 400 mm, H = 12,0 m, with thermal insulation - 50 mm, in set with:</t>
  </si>
  <si>
    <t>Stainless steel cone-shaped adaptor CF 400/460</t>
  </si>
  <si>
    <t>Stainless steel pipe CF L1000 Д400/460</t>
  </si>
  <si>
    <t>Stainless steel wall clip CFO-100 Д460</t>
  </si>
  <si>
    <t>Stainless steel condensation module CF Д400</t>
  </si>
  <si>
    <t>Stainless steel lid module CF 87* Д460</t>
  </si>
  <si>
    <t>Stainless tee CF 87* Д400/460</t>
  </si>
  <si>
    <t>Chapter 3. Equipment</t>
  </si>
  <si>
    <t>Circulating (recirculating) pump mounted on existing pipe, by flanges, with diameter over  2" (outline No.1), productivity  Qp=6,45 m3/hour,  pressure Нр=5,6 m.c.a.,  N=21 -236 W, class  А, А 16-2 (ЕЕ1&lt;0,2)</t>
  </si>
  <si>
    <t>Circulating (recirculating) pump mounted on existing pipe, by flanges, with diameter over  2" (outline No.2), productivity  Qp=6,45 m3/hour,  pressure Нр=12 m.c.a.,  N=20 -516 W, class  А, А 16-2 (ЕЕ1&lt;0,2)</t>
  </si>
  <si>
    <t xml:space="preserve">Pipe sludge separator, in central heating system, with nominal entering diameter 65 mm (dirt trap), Р 16 bar, 149В 1802  or similar  </t>
  </si>
  <si>
    <t>Circulating (recirculating) pump mounted on existing pipe, by flanges, with diameter over  2"  Qp=2,58 m3/hour; Нр-3,3 m.c.a.  N=26-50 W,  MX 12-2 or similar</t>
  </si>
  <si>
    <t xml:space="preserve">Pipe sludge separator, in central heating system, with nominal entering diameter 20 mm (dirt trap), Р 16 bar, 149В 1769  or similar </t>
  </si>
  <si>
    <t>Installation of water softeners, fully equipped, with water flow 900 -2250 l/h   (Decalux-5 ET 500 or similar)</t>
  </si>
  <si>
    <t>Three-way plug valve, with flanges with stuffing,  for central heating installations, with nominal diameter 32 mm,  "Danfoss or similar"</t>
  </si>
  <si>
    <t>Expending vessel  V=200 l, , P=6 bar,  41VE0150 or similar</t>
  </si>
  <si>
    <t>Proportional water dosing equipment - build-in bypass oxygen D 15 mm, (similar   Dosaphos 250)</t>
  </si>
  <si>
    <t>Water circulation pump, mounted on existing pipe, by flanges, with diameter over   2"  Qp=0,06 m3/hour, pressure  Нр=22,5 m.c.a., N=0,3 кW, BM1-3 or similar</t>
  </si>
  <si>
    <t xml:space="preserve">Vessel for additional water,  V=300 L </t>
  </si>
  <si>
    <t>Heat meter D 32 mm,  "Hydrometer" Sharky 775, h50-15), EN 1434</t>
  </si>
  <si>
    <t>Assembling works of manual valves, balancing and commissioning of internal heating system integrated with newly assembled heating system</t>
  </si>
  <si>
    <t>system</t>
  </si>
  <si>
    <t>Setion:</t>
  </si>
  <si>
    <t>Heating</t>
  </si>
  <si>
    <t>Steel radiators, monobloc with length up to  1000 mm, inclusive  ("Korado" type 33 800х600(h) or similar)</t>
  </si>
  <si>
    <t>Air release valve with mobile key for central heating installations, with nominal diameter 1/2" (radiator's air release valve Maevsky)</t>
  </si>
  <si>
    <t>Keys for air inlets R74Y001</t>
  </si>
  <si>
    <t>Perform thermal expansion and contraction and running test, of feeding pipelines of heating devices (heaters, thermal convectors, plinth convectors, etc.) with diameter 3/8" ... 1"</t>
  </si>
  <si>
    <t>Perform thermal expansion and contraction and running test, of feeding pipelines of heating devices (heaters, thermal convectors, plinth convectors, etc.) with diameter 54 x 3,5 ... 83 x 3,5 mm</t>
  </si>
  <si>
    <t>Painting the tin cover of pipes and devices with 2 layer oil paint, including priming</t>
  </si>
  <si>
    <t>Connection to existing steel pipeline (with connecting pipes) with the diameter of connecting pipes 15 mm</t>
  </si>
  <si>
    <t>Connection to existing steel pipeline (with connecting pipes) with the diameter of connecting pipes 50 mm</t>
  </si>
  <si>
    <t>Ventilation</t>
  </si>
  <si>
    <t>Manufacturing and mounting of straight ventilation channels, of galvanized steel or aluminium 0,3 - 2 mm thickness, having the perimeter of rectangular section 250 - 700 mm (gr.0,5 mm)</t>
  </si>
  <si>
    <t>Mounting rabbit mesh to support plaster ceiling , walls, protection of thermal insulators, masking of pipes, applied on straight ceilings, on steel - concrete D = 6-8 mm, with eyelids 26-35 mm inclusive</t>
  </si>
  <si>
    <t>Ventilation grilles ready-made of black sheet, with manually adjustable blinds, painted and embedded in masonry  (still air flowing grid SKP 400х300)</t>
  </si>
  <si>
    <t>Thermal networks</t>
  </si>
  <si>
    <t>Mechanical digging with excavator of 0,40-0,70 mc, with internal combustion engine and hydraulic control, in soil with natural humidity, unloaded in piles on ground catg. II</t>
  </si>
  <si>
    <t>Manual digging of soil, in slopes, in channels cut by excavator or scraper, to fill the digging in slope profile, in middle ground</t>
  </si>
  <si>
    <t>Scattering loose soil extracted from ground category I or II, by bulldozer tractor on tracks 65-80 CP, in layers of 15-20 cm</t>
  </si>
  <si>
    <t>Scattering loose soil with spade, in uniform layers of 10-30 cm thickness, in a 3 m throw from pile, including breaking the clods, soil from middle ground</t>
  </si>
  <si>
    <t>Manual punning of piles executed in horizontal or inclined digging at 1/4, including watering each layer of ground in part, having 10 cm thickness cohesive soil</t>
  </si>
  <si>
    <t>Compacting the soil with mechanical punner of 150-200kg of fillings in successive layers of 20-30 cm thickness, excluding watering of every layer in part, fillings made on non-cohesive soil</t>
  </si>
  <si>
    <t>Underground laying of pipes</t>
  </si>
  <si>
    <t>Steel pipe mounted in trench at the depth of  1-3 m or on the ground, at the height of 3-15m, including the cold pressure test, tightness test and complex test with circulating flow, with diameter 76x3,0 mm</t>
  </si>
  <si>
    <t>Steel elbow or ready-made reduction, mounted on pipeline posed in trench, 1-3 m deep or on the ground, at the height of 3-15m , including the cold pressure test, tightness test and complex test with circulating flow, with diameter 76 mm  (elbow joint 90')</t>
  </si>
  <si>
    <t>Mounting disc, vent or straight clap valve,  made of steel or cast iron up to Pn 40, in trench, 1-3 m deep or on the ground up to 3-15m with nominal diameter Dn 25 mm (ball valve LD-WW)</t>
  </si>
  <si>
    <t>Air release valve with mobile key for central heating installations, with nominal diameter 65 mm (ball valve LD-WW)</t>
  </si>
  <si>
    <t>Air release valve with mobile key for central heating installations, with nominal diameter 50 mm (ball valve LD-WW)</t>
  </si>
  <si>
    <t>Various metallic structures made of laminated profiles, sheet, striated sheet, concrete, supporting or covering pipes, fully or partially embedded in concrete</t>
  </si>
  <si>
    <t>Trench КЛ-60х45-8 (12 m)</t>
  </si>
  <si>
    <t>Sand foundation layer</t>
  </si>
  <si>
    <t>Mounting ready-made L- and U-shape elements made of reinforced concrete for trenches (thermal, heating, cables, etc.)stall Л4-8</t>
  </si>
  <si>
    <t>Mounting ready-made reinforced steel elements for trenches (thermic, heating, cables, etc.), straight or curved plates П5-8</t>
  </si>
  <si>
    <t xml:space="preserve">Pipe node УТ 1 </t>
  </si>
  <si>
    <t>Heating chamber ТК-1,  1,8х1,8х2,0(h)</t>
  </si>
  <si>
    <t>Mounting ready-made concrete elements. Block wall for basement,  weight up to 1 t. Note: type of ready-made element is included according to projecti  ФС-4-8m</t>
  </si>
  <si>
    <t>Mounting ready-made reinforced steel elements for trenches (thermic, heating, cables, etc.), straight or curved plates flooringПO1</t>
  </si>
  <si>
    <t>Plain concrete  poured with classical means, in foundations, basements, supporting walls, walls under zero rate, prepared by concrete mixer or commercial concrete according to art. CA01, poured with classical means, plain concrete class....   B7,5</t>
  </si>
  <si>
    <t>Plain concrete  poured with classical means, in foundations, basements, supporting walls, walls under zero rate, prepared by concrete mixer or commercial concrete according to art. CA01, poured with classical means, plain concrete class....   B15</t>
  </si>
  <si>
    <t>Mounting iron cast or concrete lids without support element, in manholes of water and sewage systems, off road type I Т</t>
  </si>
  <si>
    <t xml:space="preserve">Manual priming with one layer of lead paint of technological equipment.  </t>
  </si>
  <si>
    <t xml:space="preserve">Painting metallic articles and constructions with oil paint in 2 layers, executed from profiles with thickness between 8mm and 12mm including, with hand brush  </t>
  </si>
  <si>
    <t>Plain concrete  poured with classical means, in foundations, basements, supporting walls, walls under zero rate, prepared by concrete mixer or commercial concrete according to art. CA01, poured with classical means, plain concrete class...    B7,5, drainage pit ДП-1</t>
  </si>
  <si>
    <t>Drainage pit ДК1</t>
  </si>
  <si>
    <t>Assembling manholes from ready-made reinforced concrete elements, for sewage, circular (rings) with diameter 1,0m, in soil without underground water</t>
  </si>
  <si>
    <t>Elements of ready-made reinforced concrete, of manholes, circular (ring) with diameter 1,0 m, for sewage, in soil without underground water. Note: resource with 0,00 (zero) norm is in accordance with the project</t>
  </si>
  <si>
    <t>Plain concrete poured in equalizer, slopes height up to 35 m inclusive, prepared with concrete mixer acc. art. CA01 or commercial concrete, poured with classical means B7,5</t>
  </si>
  <si>
    <t>Mounting cement pipes, assembled with cast iron joints, with flanges, with length 3 m and diameter 150 mm</t>
  </si>
  <si>
    <t>Insulation with fiber glass perforated lining ХПС-Т-5 of pipes with diameter larger than 25 mm</t>
  </si>
  <si>
    <t>Protection of thermal insulation of pipes executed with bitumen fiber glass mats type  I A, tied with zinc soft steel wire with diameter 1,25 mm  РСТ</t>
  </si>
  <si>
    <t>Mine ШО1, ШО2 (2 units)</t>
  </si>
  <si>
    <t>Concrete coat with small aggregates, with thickness 5 cm manual laying</t>
  </si>
  <si>
    <t>Reinforced concrete fittings OB37 produced on site workshop, with bar diameter up to 8 mm inclusive, for plates , excluding constructions executed with sliding frames</t>
  </si>
  <si>
    <t>Node "А" (4 units)</t>
  </si>
  <si>
    <t>Arial mounting</t>
  </si>
  <si>
    <t>Steel pipe mounted in trench at the depth of 1-3 m or on the ground, at height between  3 -15 m , including the cold pressure test, tightness test and complex test with circulating flow, with diameter 32х2,0 mm</t>
  </si>
  <si>
    <t>Mounting disc, vent or straight clap valve,  made of steel or cast iron up to Pn 40, in trench, 1-3 m deep or on the ground up to 3-15 m with nominal diameter Dn 65 mm (ball valve LD-WW)</t>
  </si>
  <si>
    <t>Steel pipe mounted in trench at the depth of up to 1 m or on the ground, height up to 3 m, including the cold pressure test, tightness test and complex test with circulating flow, with diameter 76x3,0 mm</t>
  </si>
  <si>
    <t>Manufacture, mounting and cementing the protection pipe through walls, pipe with diameter 108x3,5 mm (L=0,5 m)</t>
  </si>
  <si>
    <t>Existing boiler room</t>
  </si>
  <si>
    <t>Protection of thermal insulation of pipes with black or zinc tin of 0,5 mm thickness fixed with round self-screws, self-threaded, with pipe circumference over thermal insulation between 0,90 and 1,6 m, manufacture</t>
  </si>
  <si>
    <t>Protection of thermal insulation of pipes with black or zinc tin of 0,5 mm thickness fixed with round self-screws, self-threaded, with pipe circumference over thermal insulation between 0,90 and 1,6 m, assembling</t>
  </si>
  <si>
    <t>Protection cap for circular channels withe perimeter 230 - 700 mm  (umbrella ЗKц Д180)</t>
  </si>
  <si>
    <t>Supports and fixing devices to support pipes, boilers, devices and recipients with weight up to 2kg/unit</t>
  </si>
  <si>
    <t xml:space="preserve">Breaking sidewalks or foundations made of stones, clocks or gravel or stones set on sand </t>
  </si>
  <si>
    <t>Gravel foundation layer</t>
  </si>
  <si>
    <t>Asphaltic concrete coat with small aggregates executed at high temperature, 4,0 cm thick, with manual laying (gr.10 cm)</t>
  </si>
  <si>
    <t>part</t>
  </si>
  <si>
    <t>Adhesive band for sealing the joints ISOVER AL-TEPPI</t>
  </si>
  <si>
    <t>Mounting ready-made reinforced steel elements in residential or social-cultural buildings with monolith reinforced steel structure, mixed or portant masonry, at the height up to 20 m inclusive, with volume from0,2-2,5 mc   with volume from support cushion ОП-1</t>
  </si>
  <si>
    <t>Mounting ready-made reinforced concrete elements for trenches (thermal, heating, cables. etc.), straight or curved plates   КЦО-1</t>
  </si>
  <si>
    <t>Mounting ready-made reinforced concrete elements for trenches (thermal, heating, cables. etc.), straight or curved plates   КЦ-7-3</t>
  </si>
  <si>
    <t>Stairs, landings, bridges, slopes with bars, and metallic constructions to support technological or metallic platforms serving big aggregates delivered in sub-sets ready-made, height up to 35 m, weight up to 0,150 t, assembled by welding</t>
  </si>
  <si>
    <t>Hydro insulation layer made at high temperature on terraces, roofs, or foundations and radiation , in soil without underground waters, including mouldings and valleys in current hydro-insulation on surfaces inclined at 40% or plan or curved areas, with bitumen paste or rubber bitumen, applied with brush or rubber pump (purlin) 2 layers of cold bitumen</t>
  </si>
  <si>
    <t>Mounting disc, vent or straight clap valve,  made of steel or cast iron up to Pn 25, in trench, 1m deep or on the ground up to 3 m with nominal diameter Dn  150 mm (automatic check valve)</t>
  </si>
  <si>
    <t>Dissembling and assembling asphalt concrete coat</t>
  </si>
  <si>
    <t>Removing a coat layer of up to 3 cm thickness, formed from permanent asphalt coats, asphaltic concrete</t>
  </si>
  <si>
    <t>Chapter 1. Ground works</t>
  </si>
  <si>
    <t>Pouring equalizer ballast layer (sand and gravel)</t>
  </si>
  <si>
    <t>Chapter 2. Foundation platform</t>
  </si>
  <si>
    <t>Reinforced concrete  poured with classical means,  in foundations, basements, supporting walls, walls under zero rate, prepared by concrete mixer or commercial concrete according to art. CA01, poured with classical means, plain concrete class...   В15</t>
  </si>
  <si>
    <t>Cast iron fittings OB 37 prepared on site workshop and mounted with bar diameter up to 8 mm inclusive in continuous foundations and radiation</t>
  </si>
  <si>
    <t>Mounting and fixing the parts embedded in monolith reinforced concrete: with weight up to 4 kg</t>
  </si>
  <si>
    <t>Chapter 3. Frame</t>
  </si>
  <si>
    <t xml:space="preserve">Manual priming with one layer of lead paint of technological equipment    </t>
  </si>
  <si>
    <t xml:space="preserve">Painting metallic articles and constructions with oil paint in 2 layers, executed from profiles with thickness between 8mm and 12mm including, with hand brush </t>
  </si>
  <si>
    <t>Chapter 4. Wall</t>
  </si>
  <si>
    <t>Light panel walls, from profiled sheet with insulation, type " Sandwich" mounted on metallic or reinforced concrete rulers at height under 12 m: in front of rulers. Note:  * Brand and type of tightness of panel shall be determined by the project (stone wool gr.100 mm)</t>
  </si>
  <si>
    <t>Chapter 5. Roof</t>
  </si>
  <si>
    <t>Dome К-1</t>
  </si>
  <si>
    <t>Covers from printed tin sheets (tile) for roofs (type Lindab)  (metal tile roofing  "LIDER")</t>
  </si>
  <si>
    <t>Chapter 6. Flooring</t>
  </si>
  <si>
    <t>Additional ondutiss polymer layer mounted under the tile layer, corrugated or indented tiles (vapour barrier sheet)</t>
  </si>
  <si>
    <t>Thermal insulation layer on terraces, roofs and flooring, made of mineral cotton type G 80 or G 100, made of mineral cotton type PIB, glued with bitumen on horizontal or inclined surfaces up to 40 % (mineral cotton Y=125 kg/m3, gr.100 mm)</t>
  </si>
  <si>
    <t>Chapter 7. Windows and doors</t>
  </si>
  <si>
    <t>Mounting PVC profiles: tilted (inclined, swing-out) with gap surface under 2 m2 in one frame</t>
  </si>
  <si>
    <t>Internal or external painting on metallic carpentry with alkyd enamel in 2 layers including priming</t>
  </si>
  <si>
    <t>Chapter 8. Other works</t>
  </si>
  <si>
    <t>Chapter 8.1. Support ОП2 (1 unit)</t>
  </si>
  <si>
    <t>Fire-proofing of carpentry, farms, arks, beams, gutter, drainpipes.</t>
  </si>
  <si>
    <t>Chapter 8.3. Metallic platform ПМ1 (1 unit)</t>
  </si>
  <si>
    <t xml:space="preserve">Stairs, landings, bridges, slopes with bars, and metallic constructions to support technological or metallic platforms serving big aggregates delivered in sub-sets ready-made, height up to 35 m, weight up to 0,150 t, assembled by welding </t>
  </si>
  <si>
    <t xml:space="preserve">Painting metallic articles and constructions with oil paint in 3 layers, executed from profiles with thickness between 8mm and 12mm including, with hand brush </t>
  </si>
  <si>
    <t>Manufacture, mounting and cementing the protection pipe through walls, pipe with diameter 244,5 x 3,0 mm (L=0,45 m)</t>
  </si>
  <si>
    <t>Chapter 8.4. Support ОП1 (1 unit)</t>
  </si>
  <si>
    <t>Chapter 8.5. External stairs and ramp</t>
  </si>
  <si>
    <t>Manual digging of soil in limited spaces, having under 1,00 m or over 1,00 m width, executed without support, with vertical slope, in foundations, channels, basements, twinning steps, in non-cohesive soil or slightly cohesive soil at the depth &lt; 0,75 m middle ground</t>
  </si>
  <si>
    <t>Broken stone foundation layer</t>
  </si>
  <si>
    <t>Chapter 8.6. Stall</t>
  </si>
  <si>
    <t>Cast iron fittings OB 37 prepared on site workshop and mounted with bar diameter over 8 mm inclusive in continuous foundations and radiation</t>
  </si>
  <si>
    <t>Boards from reusable panels, made from resinous short and super short boards to pour the concrete in forms, glass-shaped foundations and platforms for equipment including supports</t>
  </si>
  <si>
    <t>Metallic elements (poles, beams, farms), ready-made, delivered fully assembled, mounted on site, in light construction structure</t>
  </si>
  <si>
    <t>Covers from light panels from profiled sheet with insulation, type "Sandwich" mounted on metallic rulers. Note:  * Brand and type of tightness of panel shall be determined by the project (stone wool gr.100 mm)</t>
  </si>
  <si>
    <t>System of brass-type gutter protected with anti-corrosive sheet Dn100 mm</t>
  </si>
  <si>
    <t>System of brass-type drainpipe protected with anti-corrosive sheet Dn100 mm</t>
  </si>
  <si>
    <t xml:space="preserve">Mounting beam frame elements (bars) with antiseptic treatment </t>
  </si>
  <si>
    <t>100 unit</t>
  </si>
  <si>
    <t>10 unit</t>
  </si>
  <si>
    <t>Device or equipment dissembled before transportation</t>
  </si>
  <si>
    <t>Suspended cabinet (panel), height, width and depth, mm, up to (BZUM-TF-100-12)</t>
  </si>
  <si>
    <t>Meters mounted on prepared platform, mono phase (ZCG112AS)</t>
  </si>
  <si>
    <t>Suspended cabinet (panel), height, width and depth, 24 module box КМПн 2/24  IP55</t>
  </si>
  <si>
    <t>Connecting rail YNS20-3-063</t>
  </si>
  <si>
    <t>Rail  РЕ and N YNN10-14-100</t>
  </si>
  <si>
    <t>Suspended cabinet (panel), height, width and depth, (extenssive box К654У2)</t>
  </si>
  <si>
    <t>Plug socket with grounding contact  IP54</t>
  </si>
  <si>
    <t>Flexible cable КГ (А) LS 3х6 mm2</t>
  </si>
  <si>
    <t>General magnetic starter, separated, mounted on wall or column, power up to 40 A  ПМА-0247</t>
  </si>
  <si>
    <t>Box with descending transformers ЯТП-0,25-220/12</t>
  </si>
  <si>
    <t>Illuminating devices with fluorescent lights, ceiling ALS.OPL 218 IP54</t>
  </si>
  <si>
    <t>Illuminating devices with compact fluorescent lights, ceiling CD 218 IP54</t>
  </si>
  <si>
    <t>Torch СГВ-2</t>
  </si>
  <si>
    <t>luminescent light bulbs ЛЛ-18</t>
  </si>
  <si>
    <t>Compact luminescent light bulbs  ЛЛК-18</t>
  </si>
  <si>
    <t xml:space="preserve">One button switch, open type, hidden Iн=10А, Uн=220В  IP43 </t>
  </si>
  <si>
    <t>Plug socket open type, open switch socket</t>
  </si>
  <si>
    <t>Cable up to 35 kV, fixed with clips, mass 1 m up to: 0,5 kg  (ВВГнг(А)-LS sec. 3х1,5 mm2)</t>
  </si>
  <si>
    <t>Cable up to 35 kV, fixed with clips, mass 1 m up to: 0,5 kg  (ВВГнг(А)-LS sec. 3х6 mm2)</t>
  </si>
  <si>
    <t>Cable up to 35 kV, fixed with clips, mass 1 m up to: 0,5 kg  (ВВГнг(А)-LS sec. 3х10 mm2)</t>
  </si>
  <si>
    <t>Cable up to 35 kV, fixed with clips, mass 1 m up to: 0,5 kg  (ВВГнг-FRLS sec. 3x1,5 mm2)</t>
  </si>
  <si>
    <t>Cable up to 35 kV in posed pipes, blocks and boxes, mass 1 m up to: 1 kg  (ВВГнг(А)-LS sec. 3х1,5 mm2)</t>
  </si>
  <si>
    <t>Cable up to 35 kV in posed pipes, blocks and boxes, mass 1 m up to: 1 kg  (ВВГнг(А)-LS sec. 3х6 mm2)</t>
  </si>
  <si>
    <t>Cable up to 35 kV in posed pipes, blocks and boxes, mass 1 m up to: 1 kg  (ВВГнг(А)-LS sec. 3х10 mm2)</t>
  </si>
  <si>
    <t>Cable up to 35 kV suspended on steel cable, mass 1 m up to: 1 kg  (ВВГнг(A)-LS sec. 3х10 mm2 on cable)</t>
  </si>
  <si>
    <t>Copper wire cable  ВВГнг(A)-LS sect. 3х1,5 mm2</t>
  </si>
  <si>
    <t>Copper wire cable ВВГнг(A)-LS sect. 3х6 mm2</t>
  </si>
  <si>
    <t>Copper wire cable ВВГнг(A)-LS sect. 3х10 mm2</t>
  </si>
  <si>
    <t>Copper wire cable ВВГнг(A)-FRLS sect. 3х1,5 mm2</t>
  </si>
  <si>
    <t>Steel pipe on constructions installed in primed channels executed, on flooring support, diameter up to 20 mm (steel pipe 20 mm)</t>
  </si>
  <si>
    <t>Metallic hose, outer diameter up to 15 mm (metallic sleeve РЗ-ЦХ-Д20 mm)</t>
  </si>
  <si>
    <t>Different works: cable protection with plastic gutters, on brick or wood walls box 40х20</t>
  </si>
  <si>
    <t>Mounting telephone masts: one pair (mast H=3,0m  Dn40 mm)</t>
  </si>
  <si>
    <t xml:space="preserve">Manual digging of soil in limited spaces, under 1,00 m or over 1,00 m in width, executed without support, with vertical slope, in foundations, channels, drainages, twinning steps, in non-cohesive soil or lightly cohesive soil depth &lt; 0,75 m middle soil                                                          </t>
  </si>
  <si>
    <t>Automatic switch  ВА47-29/1/С25</t>
  </si>
  <si>
    <t>Automatic switch  ВА47-29/1/С20</t>
  </si>
  <si>
    <t>Control panel "BZUM-TF-100-12"</t>
  </si>
  <si>
    <t>Switch ВН 32-1Р/32</t>
  </si>
  <si>
    <t>Active electrical power meter ZCG 112 AS, Iн=5-40А, U=220В</t>
  </si>
  <si>
    <t>Connector box plug-in К654У2</t>
  </si>
  <si>
    <t>One-way automatic switch ВА47-29/1/С6</t>
  </si>
  <si>
    <t>One-way automatic switchВА47-29/1/C4</t>
  </si>
  <si>
    <t>One-way automatic switchВА47-29/1/В4</t>
  </si>
  <si>
    <t>One-way automatic switchВА47-29/1/С2</t>
  </si>
  <si>
    <t>One-way automatic switchВА47-29/1/В2</t>
  </si>
  <si>
    <t>Power switch  ВН-32-1Р-20А</t>
  </si>
  <si>
    <t>Contactor - Magnetic release ПМА-0247  Uн=220В</t>
  </si>
  <si>
    <t>24 module box КМПн 2/24 IP55</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</si>
  <si>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</si>
  <si>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</si>
  <si>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 xml:space="preserve">Earth binding conductor hidden in equalizer layer of floor, flat steel, section 100 mm2 </t>
  </si>
  <si>
    <t>Commutator  ПП-1P-20</t>
  </si>
  <si>
    <t>100 unit.</t>
  </si>
  <si>
    <t xml:space="preserve">Device installed on flange mix, mass, kg, up to: 1,5  ТТУ, ТТП, ТПГ100эк-М1 </t>
  </si>
  <si>
    <t>Constructions for device installations, mass, kg, up to: 1 (frame for thermometer)</t>
  </si>
  <si>
    <t>Device installed on threaded mix, mass, kg, up to: 1,5  МП4, МПВ, ДМ2010 Cr</t>
  </si>
  <si>
    <t>Device installed on threaded mix, mass, kg, up to: 1,5    (gauge detector RGD COO MP1)</t>
  </si>
  <si>
    <t>Device installed on threaded mix, mass, kg, up to: 1,5    (electronic regulator Danfoss)</t>
  </si>
  <si>
    <t>Device installed on flange mix, mass, kg, up to: 1,5  detector ESM-10</t>
  </si>
  <si>
    <t>Device installed on flange mix, mass, kg, up to: 1,5  detector EMSU-10</t>
  </si>
  <si>
    <t>Constructions for device installations, mass, kg, up to: 1 (selection device)</t>
  </si>
  <si>
    <t xml:space="preserve">Cable up to 35 kV in posed pipes, blocks, and boxes, mass 1 m up to: 1 kg </t>
  </si>
  <si>
    <t>Introduce conductors in posed metallic pipes and hoses: each following mono- or multi-wire conductor in general mesh, summary section up to 6 mm2  ПВ1-0,38 sec.1x1,5 mm2</t>
  </si>
  <si>
    <t>Steel pipe on constructions installed in priming channels executed on flooring support, diameter up to 20mm (steel pipe D=20 mm)</t>
  </si>
  <si>
    <t>Connection of electrical grid through pipes to devices: water-gas pipelines, diameter of conventional section, up to 15 mm</t>
  </si>
  <si>
    <t>Metallic hose, outer diameter up to 15 mm (РЗ-ЦХ-Ш15)</t>
  </si>
  <si>
    <t xml:space="preserve">Various works: cable protection with plastic covers on wood or brick walls </t>
  </si>
  <si>
    <t>Warning and control panel ЩУС -  box ЯУЭ-1263 dim. 1200x600x350</t>
  </si>
  <si>
    <t>Panel, mass, kg, up to: 100 size 1200х600х350 ЯУЭ1263</t>
  </si>
  <si>
    <t xml:space="preserve">Connection of electrical grids to devices by glue </t>
  </si>
  <si>
    <t>Material costs</t>
  </si>
  <si>
    <t>Selection device Г16-80, В-16-80, 955-2</t>
  </si>
  <si>
    <t>Steel pipe D=15mm</t>
  </si>
  <si>
    <t>Steel pipe D=20mm</t>
  </si>
  <si>
    <t>Metallic hose D=15mm</t>
  </si>
  <si>
    <t>Cable channel</t>
  </si>
  <si>
    <t>Cable КВВГнг-LS sect. 4х1,5mm2</t>
  </si>
  <si>
    <t>Cable КВВГнг-LS sect. 5х1,5mm2</t>
  </si>
  <si>
    <t>Cable КВВГнг-LS sect. 7х1,5mm2</t>
  </si>
  <si>
    <t>Conductor  ПВ1-0,38sec. 1x1,5mm2</t>
  </si>
  <si>
    <t>Thermometer ТТУ, ТТП</t>
  </si>
  <si>
    <t>Thermometer ТПГ100эк-М1</t>
  </si>
  <si>
    <t>Manometer МП4-У, МВП-Ух0,6</t>
  </si>
  <si>
    <t>Manometer ДМ2010С</t>
  </si>
  <si>
    <t>Device to measure circulation ТНМП-52-М1</t>
  </si>
  <si>
    <t>Sound alarm СС-1</t>
  </si>
  <si>
    <t>Electronic temperature regulator Danfoss</t>
  </si>
  <si>
    <t>Control panel and alarm  ЩУС-ЯУЭ-1263  1200x600x350mm  IP54</t>
  </si>
  <si>
    <t>Relay ПЭ37</t>
  </si>
  <si>
    <t>Relay РСВ19-11</t>
  </si>
  <si>
    <t>Relay РСВ19-31</t>
  </si>
  <si>
    <t>Automatic switch ВА47-29/1/С2</t>
  </si>
  <si>
    <t>Diode Д246</t>
  </si>
  <si>
    <t>Warning device  АD-22DS</t>
  </si>
  <si>
    <t>Button ABLFS-22</t>
  </si>
  <si>
    <t>Warning siren (CC-1)</t>
  </si>
  <si>
    <t>Devices installed on metallic constructions, panels and boards: device, mass, kg, up to: 5 (detector РОС-301)</t>
  </si>
  <si>
    <t xml:space="preserve">External water supply pipelines </t>
  </si>
  <si>
    <t>Chapter 1. Mounting pipelines</t>
  </si>
  <si>
    <t>Mechanical digging with excavator of 0,40-0,70 mc, with internal combustion engine and hydraulic control, in ground with natural humidity, unloading in piles ground category II</t>
  </si>
  <si>
    <t>Manual digging of soil, in slopes, holes dug with excavator or scraper, to fill in the digging of slope profile, in middle ground</t>
  </si>
  <si>
    <t>Scattering loose soil from ground category I or II, executed by bulldozer on tracks 65-80 CP, in layers of 15-20 cm thickness</t>
  </si>
  <si>
    <t>Mechanical compacting with rammer of 150-200 kg of piles in successive layers of 20-30 cm thickness, excluding watering each layer in part, filling made of non-cohesive soil</t>
  </si>
  <si>
    <t>Scattering loose soil with spade, in uniform layers, of 10-30 cm thickness, in one throw up to 3 m from piles, including breaking the clots, soil from middle ground</t>
  </si>
  <si>
    <t>Manual punning of piles made in horizontal or inclined digging at 1/4, including watering each soil layer in part with 10 cm thickness of cohesive soil</t>
  </si>
  <si>
    <t xml:space="preserve">Painting metallic articles and constructions with oil paint in 2 layers, executed in profiles, with thickness between 8mm and 12mm inclusive, with hand brush </t>
  </si>
  <si>
    <t>Asphalt concrete coat with small aggregates, executed at cold temperatures, in thickness 2,5 cm with manual laying</t>
  </si>
  <si>
    <t>Washing PVC, cast, cement, polyethylene pipes etc 20-75 mm, for drinking water after mounting and combining, before reception</t>
  </si>
  <si>
    <t>Tightness test of polyethylene pipes mounted in trenches for water and sewage pipelines, with diameter up to 100 mm</t>
  </si>
  <si>
    <t>Connecting the joint parts with flanges, flanges, including blind flanges and fittings, with diameter 15 mm  (free flange)</t>
  </si>
  <si>
    <t>Manufacture, mounting and cementing the pipes through walls, pipe with diameter 89х3,7 mm (sleeve L=0,30 m)</t>
  </si>
  <si>
    <t>External sewage pipelines</t>
  </si>
  <si>
    <t xml:space="preserve">Scattering loose soil from ground category I or II, executed by bulldozer on tracks 65-80 CP, in layers of 15-20 cm thickness </t>
  </si>
  <si>
    <t>Scattering loose soil with spade, in uniform layers, de 10-30 cm thickness, in one throw up to 3 m from piles, including breaking the clots, soil from middle ground</t>
  </si>
  <si>
    <t>Filling the trenches for water and sewage pipelines, as sub-layer, protection layer, isolation layer or finge layer for drainage tubes, executed with sand</t>
  </si>
  <si>
    <t>Execution of manholes from ready-made reinforced concrete, for sewage, circular (rings) with diameter  1,5 m, in soil without underground water</t>
  </si>
  <si>
    <t>Plain brick masonry, format 250 x 120 x 65 in external walls with height up to 4 m</t>
  </si>
  <si>
    <t>Water pipeline</t>
  </si>
  <si>
    <t>Chapter 1. Sanitary works</t>
  </si>
  <si>
    <t>Garden hose pipe, mounted in the ground with diameter 15 mm</t>
  </si>
  <si>
    <t>Galvanized steel pipe for installations, mounted in industrial constructions, with diameter 15 mm</t>
  </si>
  <si>
    <t>Washing hot or cold water pipelines, executed from steel, zinc pipes,  with diameter 3/8"-2"</t>
  </si>
  <si>
    <t>Painting tin covers of pipelines and devices with oil paint in 2 layers, including priming</t>
  </si>
  <si>
    <t>Straight-way valve with threaded sockets, with diameter  15 mm</t>
  </si>
  <si>
    <t>Plain concrete  poured with classical means,  in foundations, basements, supporting walls, walls under zero rate, prepared by concrete mixer or commercial concrete according to art. CA01, poured with classical means, Plain concrete class....   В7.5</t>
  </si>
  <si>
    <t xml:space="preserve">Bands at eaves or gutters from simple boards </t>
  </si>
  <si>
    <t xml:space="preserve">Fire-proofing of carpentry, grids for roofs and beams </t>
  </si>
  <si>
    <t>Expending vessel closed with a membrane, with capacity up to V 50 l (membrane tank Zilmet Ultra-Pro)</t>
  </si>
  <si>
    <t>Cold water meter Dn15 mm</t>
  </si>
  <si>
    <t>Sewage pipe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</si>
  <si>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</si>
  <si>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pipe with diameter up to 100 mm inclusive</t>
  </si>
  <si>
    <t>Pipe from plastic material for sewage, connected with rubber set, mounted apparently or under the flooring, with diameter 50 mm  (polypropylene fittings 15%)</t>
  </si>
  <si>
    <t>Connecting part (plain ramification) from plastic material for sewage, combined with rubber, with diameter 50 mm (polyethylene review)</t>
  </si>
  <si>
    <t>Mounting through electric welding of connecting parts, of steel, in position, with diameter 100x50 mm (steel cone)</t>
  </si>
  <si>
    <t xml:space="preserve">Connecting part (plain ramification) from plastic material for sewage, combined with rubber, with diameter 50 mm </t>
  </si>
  <si>
    <t>Executing tube chambers from precast reinforced concrete elements, for water supply, circular (ring) with diameter 1,0 m, in soil without underground water</t>
  </si>
  <si>
    <t>Elements of precast reinforced concrete of tube chambers, circular (ring) with diameter 1,0m, for water supply, in soil without underground water. Note: resource with 0,00 (zero) norm is in accordance with the project</t>
  </si>
  <si>
    <t>Insulation of pipes with fibre wool mats, mineral cotton type I or type P, stitched on one side, with zinc wire mesh, made on site, with the thickness  40 mm, in pipes with circumference over thermal insulation over 35 cm</t>
  </si>
  <si>
    <t>Lacquer-based paintings and oil paint applied on carpentry, executed with lacquer in 2 layers on rolling blinds</t>
  </si>
  <si>
    <t>Straight vent and socket valve with or without discharge, for steel pipe, with diameter 50 mm (air valve "VALROM")</t>
  </si>
  <si>
    <t xml:space="preserve">Insulation of pipes with fibre wool mats, mineral cotton type I or type P, stitched on one side, with zinc wire mesh, made on site, with the thickness  40 mm, in pipes with circumference over thermal insulation over 35 cm </t>
  </si>
  <si>
    <t>Thermal insulation protection in pipes, executed in bitumen glass fibre type I A, tied with soft zinc steel wire with diameter 1,25 mm  РСТ</t>
  </si>
  <si>
    <t xml:space="preserve">Dripping washer (with one chamber) for vessels from enamel cast, enamel sheet, stainless steel, etc. with plastic drainage pipe, mounted on consoles fixed on brick walls (enamel iron sink with soda revision) </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</si>
  <si>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</si>
  <si>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</si>
  <si>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</si>
  <si>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</si>
  <si>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Cable up to 35 kV in pipes, blocks or boxes posed, mass 1 m up to: 1 kg     КПСЭСнг(А)-FRLS 2x2x0,2</t>
  </si>
  <si>
    <t>Cable up to 35 kV in pipes, blocks or boxes posed, mass 1 m up to: 1 kg  ВВГнг-FRLS sec. 2х1,5mm2</t>
  </si>
  <si>
    <t>Stationary acid accumulator, type: С-1, СК-1 1270 ВАТТ</t>
  </si>
  <si>
    <t>Various electric clock equipment: Wall mounted ramification box УК-2П</t>
  </si>
  <si>
    <t>Various works: cable protection with plastic gutters, on wood or brick walls   ТМК-1020</t>
  </si>
  <si>
    <t>Heat and fire detectors (10% reserve) ИП-105-2/1</t>
  </si>
  <si>
    <t>Fire detectors  ИПР-2-01</t>
  </si>
  <si>
    <t>Fire signal reception device Varta 1/2 GSM</t>
  </si>
  <si>
    <t>Metallic box</t>
  </si>
  <si>
    <t>Accumulator  12V7Ah</t>
  </si>
  <si>
    <t>Fire extinguisher OP-5</t>
  </si>
  <si>
    <t xml:space="preserve">Training of operators </t>
  </si>
  <si>
    <t>course</t>
  </si>
  <si>
    <t>Measure the emissions</t>
  </si>
  <si>
    <t>Measure performance indicators</t>
  </si>
  <si>
    <t xml:space="preserve">Commissioning integral system </t>
  </si>
  <si>
    <t>Total excluding VAT:</t>
  </si>
  <si>
    <t>Description of item</t>
  </si>
  <si>
    <t xml:space="preserve">Periodicity  </t>
  </si>
  <si>
    <t>Quantity for 3 years</t>
  </si>
  <si>
    <t>annual</t>
  </si>
  <si>
    <t xml:space="preserve">Periodic maintenance works at the end of heating season </t>
  </si>
  <si>
    <t xml:space="preserve">Intervention and reparation of equipment in case of emergency </t>
  </si>
  <si>
    <t>case</t>
  </si>
  <si>
    <t xml:space="preserve">Telephonic assistance in using the system </t>
  </si>
  <si>
    <t>Total  excluding VAT :</t>
  </si>
  <si>
    <t xml:space="preserve">Minimum specifications of boiler </t>
  </si>
  <si>
    <t>Requirements</t>
  </si>
  <si>
    <t xml:space="preserve">Suggested requirements </t>
  </si>
  <si>
    <t xml:space="preserve">Quantity </t>
  </si>
  <si>
    <t>Unit price
USD</t>
  </si>
  <si>
    <t xml:space="preserve">Boiler </t>
  </si>
  <si>
    <t>Boiler model:</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</si>
  <si>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</si>
  <si>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</si>
  <si>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</si>
  <si>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</si>
  <si>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</si>
  <si>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</si>
  <si>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</si>
  <si>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</si>
  <si>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Boiler assembling scheme in existing boiler room in accordance with the normative in force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</si>
  <si>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</si>
  <si>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</si>
  <si>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</si>
  <si>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 xml:space="preserve">Solid biomass heating system and solar panel collector for hot water preparation at kindergarten of Sudarca village, Donduseni district </t>
  </si>
  <si>
    <t xml:space="preserve">Solar hot water preparation system </t>
  </si>
  <si>
    <t>Calorific value of the fuel</t>
  </si>
  <si>
    <t>Plain concrete flooring, Class C 10/8 (Bc 10/B 150), 10 cm-thick, plastered, levelled, poured on-site, in premises with an area over 16 sqm</t>
  </si>
  <si>
    <t>Plain concrete poured with classical means in foundations, basements, supporting walls, walls under zero rate, prepared by concrete mixer or commercial concrete according to art. CA01, poured with classical means, plain concrete class В15</t>
  </si>
  <si>
    <t>Manual digging of soil in limited spaces, under 1,00 m or over 1,00 m in width, executed without support, with vertical slope, in foundations, channels,subsoils,  drainages, twinning steps, in non-cohesive soil or lightly cohesive soil depth &lt; 0,75 m middle ground</t>
  </si>
  <si>
    <t>Manual digging of soil in limited spaces, under 1,00 m or over 1,00 m in width, executed without support, with vertical slope, in foundations, channels, subsoils, drainages, twinning steps, in non-cohesive soil or lightly cohesive soil depth &lt; 0,75 m middle ground</t>
  </si>
  <si>
    <t>Expending vessel, mounted on platform having the capacity V=200 l</t>
  </si>
  <si>
    <t>Cold and hot water meters, with diameter -32 mm (calorific energy measuring meter "Hydrometer")</t>
  </si>
  <si>
    <t>Pipe insulation with glass wool mattresses, mineral wool type I or type P stitched on one side, on weave of galvanized wire, made on site, having the thickness  60 mm, on pipes with circumference over thermal insulation over 35 cm (mineral-cotton slabs with synthetic binder brand 75)</t>
  </si>
  <si>
    <t>Thick sheet metal lining (silo funnels, chimney flues, tanks and troughs/gutters) in chimney flues  (chimney flues)</t>
  </si>
  <si>
    <t>Seamless or longitudinally welded steel pipe for constructions,  welded in distribution pipelines, in central heating installations in residential or social-cultural buildings, pipe with outer diameter and wall thickness 76 x 3,0 mm</t>
  </si>
  <si>
    <t>Longitudinally welded black steel pipe for installations, non-threaded, welded in columns, in central heating installations in residential or social-cultural buildings, pipe having the diameter 45 x 2,8 mm</t>
  </si>
  <si>
    <t>Longitudinally welded black steel pipe for installations, non-threaded, welded in columns, in central heating installations in residential or social-cultural buildings, pipe having the diameter 38x2,8 mm</t>
  </si>
  <si>
    <t>Longitudinally welded black steel pipe for installations, non-threaded, welded in columns, in central heating installations in residential or social-cultural buildings, pipe having the diameter 32x2,8 mm</t>
  </si>
  <si>
    <t>Longitudinally welded black steel pipe for installations, non-threaded, welded in columns, in central heating installations in residential or social-cultural buildings, pipe having the diameter 25x2,8 mm</t>
  </si>
  <si>
    <t>Perform expansion-contraction and running test of pipes in heating installations (heaters, thermal convectors, plinth convectors, etc.) with diameter 54 x 3,5 ... 83 x 3,5 mm</t>
  </si>
  <si>
    <t>Perform expansion-contraction and running test of pipes in heating installations (heaters, thermal convectors, plinth convectors, etc.) with diameter 1 1/4" ... 2"</t>
  </si>
  <si>
    <t>Perform expansion-contraction and running test of pipes in heating installations (heaters, thermal convectors, plinth convectors, etc.) with diameter 3/8" ... 1"</t>
  </si>
  <si>
    <t>Monobloc steel heating boiler (hot water 90/70 degrees), with calorific power 150  kW</t>
  </si>
  <si>
    <t xml:space="preserve">Monobloc steel heating boiler (hot water 90/70 degrees) with calorific power 150 kW with solid biofuel burning - briquettes, in set with control panel, productivity min 80%, Рnom = 1,5 bar, class 3, ЕН 303-5,2012 </t>
  </si>
  <si>
    <t xml:space="preserve">Vertical boiler  (buffer) for heating system V=1500 L, Ру 8 bar </t>
  </si>
  <si>
    <t>Stop or retaining valve with jacks for central heating installations, with nominal diameter 15 mm (drainage ball valve Giacomini)</t>
  </si>
  <si>
    <t>Longitudinally welded black steel pipe for installations, non-threaded, welded in columns, in central heating installations in residential or social-cultural buildings, pipe having the diameter 20х2,0 mm</t>
  </si>
  <si>
    <t>Longitudinally welded black steel pipe for installations, threaded and with jacks screwed on connections todevices, in central heating installations , pipe having the diameter 20х2,0 mm (electric welding)</t>
  </si>
  <si>
    <t>Insulation of pipes with glass wool mattresses, mineral cotton type I or type P stitched on one side, based on zinc wire, made on site, with thickness 20; 30; 40; 50 or 60 mm, on pipes with circumference over thermal insulation over 30 mm  (fiber optic mat, covered with armored aluminium foil 50 mm thick ISOVER-KIM-AL)</t>
  </si>
  <si>
    <t>Cover with concrete class  B12.5/M150 of gaps with average surface 0,2 sqm in concrete walls up to 25 cm thickness inclusive, including cleaning of gap and treatment with cement solution, to ensure the link between old and new concrete</t>
  </si>
  <si>
    <t>Hydro insulation layer made at high temperature on terraces, roofs, or foundations and radiation , in soil without underground waters, including mouldings and valleys in current hydro-insulation on surfaces inclined at 40% or plane or curved areas, with bitumen paste or rubber bitumen, applied with brush or rubber pump (purlin) lacquer БТ-577</t>
  </si>
  <si>
    <t>Reinforced concrete fittings OB37 produced on site workshop, with bar diameter over 8 mm, for plates, excluding constructions executed with sliding frames</t>
  </si>
  <si>
    <t>Covers made of zinc plane tin or plane tin with anti-corrosion protection, fixed with clips, executed with two-way dual joints, on surfaces wider than 40 sqm of tin sheets 0,4 mm thick, including execution of beams, aprons, connection to chimneys, etc.</t>
  </si>
  <si>
    <t>Seamless steel pipe or longitudinally welded black steel pipe, for constructions, mounted by welding in distribution pipes on concrete or metallic poles,  open manholes  in central heating installations, pipe with outer diameter and wall thickness 76 x 3,0 mm</t>
  </si>
  <si>
    <t>Ready-made steel elbow or reduction, mounted on pipeline posed in trench, 1-3 m deep or on the ground, at the height of 3-15m , including the cold pressure test, tightness test and complex test with circulating flow, with diameter 76x57 mm  (transfer)</t>
  </si>
  <si>
    <t>Ready-made steel elbow or reduction, mounted on pipeline posed in trench, 1-3 m deep or on the ground, at the height of 3-15m , including the cold pressure test, tightness test and complex test with circulating flow, with diameter 76 mm  (elbow pipe 90')</t>
  </si>
  <si>
    <t xml:space="preserve">Painting metallic articles and constructions with oil paint in 2 layers, executed from profiles with thickness between 8mm and 12mm inclusive, with hand brush </t>
  </si>
  <si>
    <t>Covers made of zinc plane tin or plane tin with anti-corrosion protection, fixed with clips, executed with two-way dual joints, on surfaces wider than 40 sqm of tin sheets 0,3 mm thick, including execution of beams, aprons, connection to chimneys, etc. (gr.3 mm)</t>
  </si>
  <si>
    <t>Metallic doors made from laminated steel profile, steel profiles prepared at cold temperatures, including fittings and accessories necessary to doors mounted in masonry of any nature in constructions with height up to 35 m inclusive, in one frame, with surface sheath up to 7 sqm inclusive (ИД-1)</t>
  </si>
  <si>
    <t>Plain concrete  poured with classical means, in foundations, basements, supporting walls, walls under zero rate, prepared by concrete mixer or commercial concrete according to art. CA01, poured with classical means, plain concrete clas....  B7,5</t>
  </si>
  <si>
    <t>Flooring from plain concrete class C 10/8 (Bc 7,5/B 100) 10 cm thick, in continuous surface, plastered, poured on site, in rooms with surface less or equal to 16 sqm  (В15, gr.2 cm)</t>
  </si>
  <si>
    <t>Plain concrete poured in equalizers, slopes at height up to 35 m inclusive, prepared by concrete mixer according to art. CA01 or commercial concrete, poured with classical means  B12,5</t>
  </si>
  <si>
    <t>Earth plug, vertical, round steel, diameter 16 mm (round steel)</t>
  </si>
  <si>
    <t>Earth binding conductor:  grounding, horizontal, of round steel, diameter 12 mm</t>
  </si>
  <si>
    <t xml:space="preserve"> Mobile power generator with DIESSEL engine 220V/50Hz,  7,0 кVA, equipped with automatic connection block to the electricity grid </t>
  </si>
  <si>
    <t xml:space="preserve">Automated control and regulation system </t>
  </si>
  <si>
    <t>Automated control and regulation system</t>
  </si>
  <si>
    <t>Device installed on threaded mix, mass, kg, up to: 1,5,  (draft gauge ТНМП-52-М1)</t>
  </si>
  <si>
    <t>Electrical grids through tubes in panels and consoles: steel tubes  D=15mm (steel pipe D=15 mm)</t>
  </si>
  <si>
    <t>Selection device В-16-225</t>
  </si>
  <si>
    <t xml:space="preserve">Sensor relay level РОС-301 </t>
  </si>
  <si>
    <t>Terminal block  Бз24-4П</t>
  </si>
  <si>
    <t>Filling the trenches for water and sewage pipelines, as sub-layer, protection layer, insulation layer or flange layer for drainage tubes, executed with sand</t>
  </si>
  <si>
    <t>Polyethylene pipe, for water pipes embedded in trench, with diameter20 mm. Note: type of polyethylene pipe and warning band will be included according to the project  PE80 SDR17,6 PN6</t>
  </si>
  <si>
    <t xml:space="preserve">Mounting fittings with manual or mechanical functioning (tubs, taps, vents), in water and sewage pipes, with diameter 15 mm (flange lock vent 15ч9р) </t>
  </si>
  <si>
    <t>Electrofusion mounting of fittings. Electro-fusion welding between polyethylene pipe and fitting (plugs, Tees, elbows)pipe with diameter 20x20 mm. Note: type of polyethylene fitting (plugs, Tees, elbows)  will be included according to the project (saddle junction VALROM)</t>
  </si>
  <si>
    <t>Ready-made reinforced concrete elements, of manholes, circular (rings) with diameter 1,5  m, for sewage, in soil without underground water. Note: resource with 0,00 (zero) norm is in accordance with the project</t>
  </si>
  <si>
    <t>Asphalt concrete coat with small aggregates, executed at cold temperatures, in thickness de 5 cm manual laying</t>
  </si>
  <si>
    <t>Mounting in the ground, outside buildings, PVC pipes type 4(G) or 3(M), with diameter 110 mm  SN4 SDR41</t>
  </si>
  <si>
    <t>Water level measuring without meter, having the diameter of the branch 15 mm</t>
  </si>
  <si>
    <t>Straight-way valve with threaded sockets, with diameter 15 mm (stop valve 15Б1бк)</t>
  </si>
  <si>
    <t>Tightness test under pressure of hot or cold pipeline executed on steel, zinc pipelines, for installations, longitudinally welded, with diameter 3/8"-2"</t>
  </si>
  <si>
    <t>Polyethylene pipe, for water pipes embedded in trench, with diameter20 mm. Note: type of polyethylene pipe and warning band will be included according to the project  PE80 SDR21 PN6</t>
  </si>
  <si>
    <t>Manual digging of soil in limited spaces, under 1,00 m width, executed without supports, at inclined slope in foundations, trenches, etc., ground with average cohesion or very cohesive, up to 1,5 m depth middle ground</t>
  </si>
  <si>
    <t>Warning device with capacity SA-913F</t>
  </si>
  <si>
    <t>Alarm system with flashing lights, 12B,  SA-913F</t>
  </si>
  <si>
    <t>The bidder is responsible for any item that was not attributed a unit price and will be provided without additional costs for the UNDP</t>
  </si>
  <si>
    <t xml:space="preserve">Maintenance works and commissioning of heating system at the beginning of the heating season </t>
  </si>
  <si>
    <t>Fuel type: agro-briquettes, type E, EN 14961-6 (according to the Technical Specifications description) *</t>
  </si>
  <si>
    <t xml:space="preserve">** Based on E type biofuel in accordance with the Technical Specifications Description. </t>
  </si>
  <si>
    <t xml:space="preserve">*** The bidder may suggest a boiler with higher or lower diameter than specified in the project documentation, provided that the smoke chimney is compatible with the boiler and ensures its optimal operation, and the costs are adjusted accordingly in financial offer. </t>
  </si>
  <si>
    <t xml:space="preserve">Motor  pump to extinguish the fire with water refilling debit 36 m3/hour and vacuum depth of 6 m, equipped with hose pipe d=50mm and length 60m, МН-13/60 or similar </t>
  </si>
  <si>
    <t>Q= 150 kW**</t>
  </si>
  <si>
    <t xml:space="preserve">Diameter of smoke chimney  360mm***: </t>
  </si>
  <si>
    <t xml:space="preserve">Capacity of fuel tank: </t>
  </si>
  <si>
    <t>Solar panel for hot water</t>
  </si>
  <si>
    <t>IA06M</t>
  </si>
  <si>
    <t>IA17B</t>
  </si>
  <si>
    <t>Vertical boiler mounted on floor, boiler having the capacity 500 l (bivalent water heater)</t>
  </si>
  <si>
    <t>Circulating (recirculating) pump mounted on existing pipe, by flanges, with diameter over  2" (GRUNDFOS, SOLAR 25-65 130 or analogue)</t>
  </si>
  <si>
    <t xml:space="preserve">Expending vessel, mounted on platform having the capacity 60 l (expending membrane vessel Varem) </t>
  </si>
  <si>
    <t>IA17A</t>
  </si>
  <si>
    <t>Vertical boiler mounted on floor, boiler having the capacity of up to 35 l inclusiv (stainless steel drain back boiler)</t>
  </si>
  <si>
    <t>Installation of water softeners, fully equipped, with water flow 900 -2250 l/h   (ANTIKAL, MEDIUM 3/4 or analogue)</t>
  </si>
  <si>
    <t>Stop or retaining valve with jacks for central heating installations, with nominal diameter 20 mm (temperature blending valve)</t>
  </si>
  <si>
    <t>Circulating (recirculating) pump mounted on existing pipe, by flanges, with diameter over  2"     ("Biral", Primax15-6 130RED or analogue)</t>
  </si>
  <si>
    <t>Stop or retaining valve with jacks for central heating installations, with nominal diameter 15 mm (ball valve with jacks Danfoss)</t>
  </si>
  <si>
    <t>Stop or retaining valve with jacks for central heating installations, with nominal diameter 20 mm (ball valve with jacks Danfoss)</t>
  </si>
  <si>
    <t>Stop or retaining valve with jacks for central heating installations, with nominal diameter 20 mm (ball valve with brass screen filter)</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</si>
  <si>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</si>
  <si>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</si>
  <si>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20 mm (stop valve with brass jacks)</t>
  </si>
  <si>
    <t>Stop or retaining valve with jacks for central heating installations, with nominal diameter 15 mm (stop valve with brass jacks)</t>
  </si>
  <si>
    <t>Cold and hot water meters, with diameter 20 mm (single jet water meter)</t>
  </si>
  <si>
    <t>IC31D</t>
  </si>
  <si>
    <t>Copper pipe, welded, to connect heating devices and units, in central heating installations, with outer diameter  28,0x1,5 mm (in set with fittings TALOS)</t>
  </si>
  <si>
    <t>IC31C</t>
  </si>
  <si>
    <t>Copper pipe, welded, to connect heating devices and units, in central heating installations, with outer diameter  22,0x1,0 mm (in set with fittings TALOS)</t>
  </si>
  <si>
    <t>Longitudinally welded black steel pipe for installations, non-threaded, welded in columns, in central heating installations in residential or social-cultural buildings, pipe having the diameter 26,8x2,8 mm (iron-cast)</t>
  </si>
  <si>
    <t>Longitudinally welded black steel pipe for installations, non-threaded, welded in columns, in central heating installations in residential or social-cultural buildings, pipe having the diameter  21,3x2,8 mm (iron-cast)</t>
  </si>
  <si>
    <t>RpIF09D</t>
  </si>
  <si>
    <t>Insulation of pipes with special sleeves for insulation introduced in pipelines, with diameter and thickness from D=28x20 mm (thermal insulated pipe for high temperatures ARMAFLEX)</t>
  </si>
  <si>
    <t>Insulation of pipes with special sleeves for insulation introduced in pipelines, with diameter and thickness from D=22x20 mm (thermal insulated pipe for high temperatures ARMAFLEX)</t>
  </si>
  <si>
    <t>RpIF09A</t>
  </si>
  <si>
    <t>Insulation of pipes with special sleeves for insulation introduced in pipelines, with diameter and thickness from D=28x2,5 mm (thermal insulated pipe for high temperatures ARMAFLEX)</t>
  </si>
  <si>
    <t xml:space="preserve">On-site assembling of ALP ventilation tubes,  ready-made, having the section perimeter 80x2 mm (aluminium frilled tubular box ALUVENT) </t>
  </si>
  <si>
    <t xml:space="preserve">Painting the tin cover of pipes and devices with 2 layer oil paint, including priming </t>
  </si>
  <si>
    <t>Mounting support</t>
  </si>
  <si>
    <t>Bivalent heater storage with indirect heat; V = 500 l, with build-in electric element 380 V; Nel = 7,5 kW and temperature regulator TESY, EV 15/S2 500 75 F42 or analogue</t>
  </si>
  <si>
    <t>Pumping block for solar collectors G = 1,60 m3 / h, H = 6,5 m, N = 0,055 kW in set with debit meter and thermometer, GRUNDFOS, SOLAR 25-60 130 or analogue</t>
  </si>
  <si>
    <t>Expending vessel with diaphragm for hot water V = 60 l; P = 6,0 bar Maxivarem LR or analogue</t>
  </si>
  <si>
    <t>Stainless steel insulated boiler, DRAIN BACK, for solar systems V = 35 l; P = 4,0 bar, in set  with cooling agent for solar systems, PROGALVA</t>
  </si>
  <si>
    <t>Anti-calcar magnetic device DN 20 mm, Q = 2,5 m3 / h, ANTIKAL, MEDIUM 3/4 or analogue</t>
  </si>
  <si>
    <t>Thermostatic mixing vent DN 20mm, 35-60 ° C, ESBE, VTA 322 35-60 ° C</t>
  </si>
  <si>
    <t>Hot water pump G = 1,1 m3 / h, H = 4,7 m, with electric motor, N = 0,003 ... 0,034 kW, EEN &lt;0,15, "Biral", Primax15-6 130RED or analogue</t>
  </si>
  <si>
    <t>Hot water recirculation pump G = 0,2 m3 / h, H = 6,0 m, with electric motor, N = 0,003 ... 0,034 kW, EEN &lt;0,15, "Biral", Primax15-6 130RED or analogue</t>
  </si>
  <si>
    <t xml:space="preserve">Chapter 1. Dismantling </t>
  </si>
  <si>
    <t>RpIzA03A</t>
  </si>
  <si>
    <t>Prepare concrete plastered or non-plastered or metal surfaces for anticorrosive treatment, by cleaning with wire brush</t>
  </si>
  <si>
    <t>RpCU05I</t>
  </si>
  <si>
    <t>Making holes for pipeline or tubes in stone or reinforced concrete walls of 26 - 50 cm thickness</t>
  </si>
  <si>
    <t>RpCU05F</t>
  </si>
  <si>
    <t>Making holes for pipeline or tubes in stone or reinforced concrete walls of 16 -25 cm thickness</t>
  </si>
  <si>
    <t>Chapter 2. Flooring</t>
  </si>
  <si>
    <t>CG01A</t>
  </si>
  <si>
    <t>Support layer for flooring executed from cement mortar M 150-T of 3 cm thickness with finely plastered surface [2 cm thick]</t>
  </si>
  <si>
    <t>IzF03A1</t>
  </si>
  <si>
    <t xml:space="preserve">Anti-vapour barrier executed on horizontal surfaces with a layer of bitumen cardboard, glued on the entire surface with bitumen membrane (bitumen membrane)  </t>
  </si>
  <si>
    <t>Support layer for flooring executed from cement mortar M 150-T of 3 cm thickness with finely plastered surface (2 cm thick)</t>
  </si>
  <si>
    <t>CG17D1</t>
  </si>
  <si>
    <t>Flooring from ceramic tiles including supporting layer of adhesive mortar, executed on surfaces: equal or less than 16 m² (13 mm thick)</t>
  </si>
  <si>
    <t>CI14A</t>
  </si>
  <si>
    <t>Linear ceramic tiles applied with adhesive</t>
  </si>
  <si>
    <t>Chapter 3. Interior finishing</t>
  </si>
  <si>
    <t>CF52B</t>
  </si>
  <si>
    <t>Internal plastering of 5 mm thickness, manually executed, with dry mixture of plaster, on ceiling, manual preparation of mortar  "Knauf"</t>
  </si>
  <si>
    <t>CN53A</t>
  </si>
  <si>
    <t xml:space="preserve">Priming the internal surface of wall and ceilings </t>
  </si>
  <si>
    <t>CN01A</t>
  </si>
  <si>
    <t xml:space="preserve">Plain painting with lime, made internally or externally on any support surface with two layers of lime </t>
  </si>
  <si>
    <t>CF50B</t>
  </si>
  <si>
    <t>Interior plastering of 5 mm thickness, manually executed, with dry mixture of plaster, on ceiling, manual preparation of mortar. "Knauf"</t>
  </si>
  <si>
    <t>CN06A</t>
  </si>
  <si>
    <t>Interior painting with co-polymer vinyl in watering emulsion,  applied in 2 layers on existing putty, manually executed</t>
  </si>
  <si>
    <t>Chapter 4. Foundation  Фом 1 (1 unit)</t>
  </si>
  <si>
    <t>Plain concrete poured with classical means in foundations,  walls under zero rate, prepared by concrete mixer or commercial concrete according to art. CA01, poured with classical means, plain concrete class.... (B12,5)</t>
  </si>
  <si>
    <t xml:space="preserve">Mounting and fixing the parts embedded in monolith reinforced concrete: with weight up to 4 kg  (МН1) </t>
  </si>
  <si>
    <t xml:space="preserve">Boards from reusable panels, made from resinous short and subshort boards to pour the concrete in forms, glass-shaped foundations and platforms for equipment including supports </t>
  </si>
  <si>
    <t xml:space="preserve"> Manufacture, mounting and cementing the protection pipe through walls, pipe with diameter  108 x 2,8 mm (L=0,45 m)</t>
  </si>
  <si>
    <t>Illuminating installation, source of light</t>
  </si>
  <si>
    <t>08-03-600-2</t>
  </si>
  <si>
    <t>Meters, mounted on prepared platform, three phase (ZMR110ACe)</t>
  </si>
  <si>
    <t>Suspended cabinet (panel), height, width and depth, 18 module box КМПн 2/18  IP55, РЩК2</t>
  </si>
  <si>
    <t>Connecting rail  YNS20-3-063</t>
  </si>
  <si>
    <t>Source of light with luminescent light bulbs mounted separately on pivots, number of light bulbs, in Source of light, 2     ALS.OPL  218  IP54</t>
  </si>
  <si>
    <t>100 units</t>
  </si>
  <si>
    <t xml:space="preserve">Plug socket open type, open switch socket </t>
  </si>
  <si>
    <t>101 units</t>
  </si>
  <si>
    <t>Earth binding conductor hidden in equalizer layer of floor, flat steel, section 100 mm2 (flat steel)</t>
  </si>
  <si>
    <t>Earth binding conductor:  grounding, horizontal, of round steel, diameter 12 mm  (round steel Д 20mm)</t>
  </si>
  <si>
    <t>Earth binding conductor:  grounding, horizontal, of round steel, diameter 12 mm (round steel Д 6mm)</t>
  </si>
  <si>
    <t>Earth plug, vertical, round steel, diameter 20 mm (round steel Д=20 mm)</t>
  </si>
  <si>
    <t>10 units</t>
  </si>
  <si>
    <t xml:space="preserve">Thunder collector with two clamps </t>
  </si>
  <si>
    <t xml:space="preserve">Cablu up to 35 kV, fixed with applied clips, mass 1 m up to: 0,5 kg (ВВГнг(A)-LSLTx-0,66 sec. 3х1,5 mm²) </t>
  </si>
  <si>
    <t>Cable up to 35 kV, fixed with clips, mass 1 m up to: 0,5 kg  (ВВГнг(A)-LSLTx-0,66 sec. 5х4 mm2)</t>
  </si>
  <si>
    <t xml:space="preserve">Cable up to 35 kV in posed pipes, blocks and boxes, mass 1 m up to: 1 kg (ВВГнг(A)-LSLTx-0,66 sec. 5х6 mm²) </t>
  </si>
  <si>
    <t xml:space="preserve">Cablu up to 35 kV, fixed with applied clips, mass 1 m up to: 0,5 k  (ВВГнг(A)-LSLTx-0,66 sec. 5х6 mm²) </t>
  </si>
  <si>
    <t xml:space="preserve">Cablu up to 35 kV, fixed with applied clips, mass 1 m up to: 0,5 k  (ВВГнг(A)-FRLSLTx-0,66 sec. 3x1,5 mm²) </t>
  </si>
  <si>
    <t>Copper wire cable  ВВГнг(A)-LSLTx-0,66 sect. 3х1,5 mm2</t>
  </si>
  <si>
    <t>Copper wire cable  ВВГнг(A)-LSLTx-0,66 sect. 5x4 mm2</t>
  </si>
  <si>
    <t>Copper wire cable   ВВГнг(A)-LSLTx-0,66 sect. 5x6 mm2</t>
  </si>
  <si>
    <t>Copper wire cable   ВВГнг(A)-FRLSLTx-0,66 sect. 3х1,5 mm2</t>
  </si>
  <si>
    <t>Different works: cable protection with plastic gutters, on wood or brick walls   steel box format 40х20</t>
  </si>
  <si>
    <t>Automatic switch  ВА47-29/3/С32</t>
  </si>
  <si>
    <t>Switch  ВН 32-3Р/40</t>
  </si>
  <si>
    <t>Automatic switch  ВА47-29/3/С25</t>
  </si>
  <si>
    <t>Meter 380В, 5-60А, ZMR 110 ACe</t>
  </si>
  <si>
    <t>18 module box КМПн 2/18 IP55</t>
  </si>
  <si>
    <t>Power switch  ВН-32-3Р-25</t>
  </si>
  <si>
    <t>Automatic commutator АД14/4/20/30</t>
  </si>
  <si>
    <t>One-way automatic switch ВА47-29/1/C4</t>
  </si>
  <si>
    <t>One-way automatic switch ВА47-29/1/В4</t>
  </si>
  <si>
    <t>One-way automatic switch ВА47-29/1/С2</t>
  </si>
  <si>
    <t>One-way automatic switch ВА47-29/1/В2</t>
  </si>
  <si>
    <t>Contactor -  ПМА-0247  Uн=220В</t>
  </si>
  <si>
    <t>Control and Regulation System</t>
  </si>
  <si>
    <t>Device installed on flange mix, mass, kg, up to: 1,5  ТНТБ-41, ТПГ100эк</t>
  </si>
  <si>
    <t>Device installed on flange mix, mass, kg, up to: 1,5,  (МП4, МВП, ДМ2010)</t>
  </si>
  <si>
    <t>Device installed on threaded mix, mass, kg, up to: 1,5    (controller)</t>
  </si>
  <si>
    <t xml:space="preserve">Constructions for device installations, mass, kg, up to: 1 (selection device) </t>
  </si>
  <si>
    <t>Cable up to 35 kV in posed pipes, blocks, and boxes, mass 1 m up to: 1 kg</t>
  </si>
  <si>
    <t xml:space="preserve">Introduce conductors in pipes and posed metallic pipes: each following mono- or multi-wire conductor in general mesh, summary section up to 6 mm2  ПВ1-0,38 sec.1x1,5 mm² </t>
  </si>
  <si>
    <t>Various works: cable protection with plastic covers on wood or brick walls (trench cable)</t>
  </si>
  <si>
    <t xml:space="preserve">Control and warning panel ЩУС -  box ЯУЭ-1263 dim. 800X600x350 </t>
  </si>
  <si>
    <t>Selection device Г-16-225, В-16-225</t>
  </si>
  <si>
    <t>Selection device Г-16-80, В-16-80</t>
  </si>
  <si>
    <t>Metallic hose D = 15mm</t>
  </si>
  <si>
    <t xml:space="preserve"> Control cable КВВГнг-LSLTx sect. 4х1,5mm2</t>
  </si>
  <si>
    <t xml:space="preserve"> Control cable КВВГнг-LSLTx sect. 5х1,5mm2</t>
  </si>
  <si>
    <t>Control cable КВВГнг-LSLTx sect. 7х1,5mm2</t>
  </si>
  <si>
    <t>Cable ПВ1-0,38 sect. 1x1,5mm2</t>
  </si>
  <si>
    <t>Thermometer TMTБ41</t>
  </si>
  <si>
    <t>Supervisor EUROSTER-813</t>
  </si>
  <si>
    <t>Sensor relay level РОС-301</t>
  </si>
  <si>
    <t>Control panel and alarm  ЩУС-ЯУЭ-1263  800x600x350mm  IP54</t>
  </si>
  <si>
    <t>Chronometer ТЭ</t>
  </si>
  <si>
    <t xml:space="preserve"> Straight-way valve with threaded sockets, with diameter 15 mm (jack valve 15кч18р)</t>
  </si>
  <si>
    <t>piesa</t>
  </si>
  <si>
    <t>Extinguisher ОП-5</t>
  </si>
  <si>
    <t>Pipe from plastic material for sewage, connected with rubber set, mounted apparently or under the flooring, with diameter 50 mm  polypropylene</t>
  </si>
  <si>
    <t>Pipe from plastic material for sewage, connected with rubber set, mounted apparently or under the flooring, with diameter 50 mm  polypropylene (polypropylene fittings 10%)</t>
  </si>
  <si>
    <t>Mounting through electric welding of connecting parts, of steel, in position, with diamete 50x100 mm (steel cone)</t>
  </si>
  <si>
    <t xml:space="preserve">Connecting part (plain ramification) from plastic material for sewage, combined with rubber, with diameter 50 mm  (revision) </t>
  </si>
  <si>
    <t>Connecting part (plain ramification) from plastic material for sewage, combined with rubber, with diameter 50 mm (polyethylene cleaning)</t>
  </si>
  <si>
    <t xml:space="preserve">Connection to existing steel pipeline (with connecting pipes) with the diameter of connecting pipes (from polypropylene)  </t>
  </si>
  <si>
    <t>Heat exchanger with vacuum tubes, delivered in 8 sections and mounted in 8 sections (vacuum solar collector APRICUS (30 tubes) or similar)</t>
  </si>
  <si>
    <t>Vacuum solar collector APRICUS (30 pipes) in set with supports to mount on the roof, Fn = 2,83 m2, Q = 2040W or similar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</si>
</sst>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rgb="FF000000"/>
      <name val="Calibri"/>
      <family val="2"/>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ck">
        <color auto="1"/>
      </bottom>
      <diagonal/>
    </border>
  </borders>
  <cellStyleXfs count="15">
    <xf numFmtId="0" fontId="0" fillId="0" borderId="0"/>
    <xf numFmtId="0" fontId="17" fillId="5" borderId="7" applyNumberFormat="0" applyAlignment="0" applyProtection="0"/>
    <xf numFmtId="165" fontId="7"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80">
    <xf numFmtId="0" fontId="0" fillId="0" borderId="0" xfId="0"/>
    <xf numFmtId="4" fontId="25" fillId="17" borderId="16" xfId="14" applyNumberFormat="1">
      <alignment vertical="center"/>
    </xf>
    <xf numFmtId="0" fontId="3" fillId="0" borderId="0" xfId="0" applyFont="1" applyAlignment="1">
      <alignment vertical="center"/>
    </xf>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5"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4" fontId="19" fillId="0" borderId="0" xfId="5" applyFont="1" applyFill="1" applyBorder="1">
      <alignment horizontal="center" vertical="center" wrapText="1"/>
    </xf>
    <xf numFmtId="4" fontId="41"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0" fillId="0" borderId="0" xfId="0" applyFont="1" applyAlignment="1" applyProtection="1">
      <alignment horizontal="center" vertical="center" wrapText="1"/>
    </xf>
    <xf numFmtId="0" fontId="42"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29" fillId="0" borderId="0" xfId="0" applyFont="1" applyAlignment="1" applyProtection="1">
      <alignment horizontal="left" vertical="top" wrapText="1"/>
    </xf>
    <xf numFmtId="0" fontId="43" fillId="0" borderId="17" xfId="0" applyFont="1" applyBorder="1" applyAlignment="1">
      <alignment vertical="center" wrapText="1"/>
    </xf>
    <xf numFmtId="0" fontId="43" fillId="0" borderId="0" xfId="0" applyFont="1"/>
    <xf numFmtId="0" fontId="43" fillId="0" borderId="18" xfId="0" applyFont="1" applyBorder="1" applyAlignment="1">
      <alignment vertical="center" wrapText="1"/>
    </xf>
    <xf numFmtId="4" fontId="5" fillId="0" borderId="1" xfId="5" applyFont="1" applyFill="1" applyBorder="1" applyAlignment="1" applyProtection="1">
      <alignment horizontal="center" vertical="center" wrapText="1"/>
      <protection locked="0"/>
    </xf>
    <xf numFmtId="4" fontId="5" fillId="0" borderId="1" xfId="5" applyFont="1" applyFill="1" applyBorder="1">
      <alignment horizontal="center" vertical="center" wrapText="1"/>
    </xf>
    <xf numFmtId="0" fontId="5" fillId="0" borderId="0" xfId="0" applyFont="1"/>
    <xf numFmtId="0" fontId="37" fillId="0" borderId="0" xfId="0" applyFont="1" applyAlignment="1" applyProtection="1">
      <alignment horizontal="left" vertical="top" wrapText="1"/>
      <protection hidden="1"/>
    </xf>
    <xf numFmtId="0" fontId="5"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2" xfId="4" applyBorder="1">
      <alignment vertical="center"/>
    </xf>
    <xf numFmtId="0" fontId="21" fillId="7" borderId="4" xfId="4" applyBorder="1">
      <alignment vertical="center"/>
    </xf>
    <xf numFmtId="0" fontId="21" fillId="7" borderId="6" xfId="4" applyBorder="1">
      <alignment vertical="center"/>
    </xf>
    <xf numFmtId="4" fontId="20" fillId="0" borderId="3" xfId="5" applyFont="1" applyFill="1" applyBorder="1">
      <alignment horizontal="center" vertical="center" wrapText="1"/>
    </xf>
    <xf numFmtId="4" fontId="20" fillId="0" borderId="19" xfId="5" applyFont="1" applyFill="1" applyBorder="1">
      <alignment horizontal="center" vertical="center" wrapText="1"/>
    </xf>
    <xf numFmtId="4" fontId="20" fillId="0" borderId="20" xfId="5" applyFont="1" applyFill="1" applyBorder="1">
      <alignment horizontal="center" vertical="center" wrapText="1"/>
    </xf>
    <xf numFmtId="4" fontId="20" fillId="0" borderId="3" xfId="5" applyFont="1" applyFill="1" applyBorder="1" applyProtection="1">
      <alignment horizontal="center" vertical="center" wrapText="1"/>
      <protection locked="0"/>
    </xf>
    <xf numFmtId="4" fontId="20" fillId="0" borderId="19" xfId="5" applyFont="1" applyFill="1" applyBorder="1" applyProtection="1">
      <alignment horizontal="center" vertical="center" wrapText="1"/>
      <protection locked="0"/>
    </xf>
    <xf numFmtId="4" fontId="20" fillId="0" borderId="20" xfId="5" applyFont="1" applyFill="1" applyBorder="1" applyProtection="1">
      <alignment horizontal="center" vertical="center" wrapText="1"/>
      <protection locked="0"/>
    </xf>
    <xf numFmtId="0" fontId="20" fillId="0" borderId="3" xfId="6" applyFill="1" applyBorder="1" applyAlignment="1" applyProtection="1">
      <alignment horizontal="center" vertical="center" wrapText="1"/>
    </xf>
    <xf numFmtId="0" fontId="20" fillId="0" borderId="19" xfId="6" applyFill="1" applyBorder="1" applyAlignment="1" applyProtection="1">
      <alignment horizontal="center" vertical="center" wrapText="1"/>
    </xf>
    <xf numFmtId="0" fontId="20" fillId="0" borderId="20" xfId="6" applyFill="1" applyBorder="1" applyAlignment="1" applyProtection="1">
      <alignment horizontal="center" vertical="center" wrapText="1"/>
    </xf>
    <xf numFmtId="0" fontId="20" fillId="0" borderId="3" xfId="6" applyFill="1" applyBorder="1" applyAlignment="1" applyProtection="1">
      <alignment vertical="center" wrapText="1"/>
    </xf>
    <xf numFmtId="0" fontId="20" fillId="0" borderId="19" xfId="6" applyFill="1" applyBorder="1" applyAlignment="1" applyProtection="1">
      <alignment vertical="center" wrapText="1"/>
    </xf>
    <xf numFmtId="0" fontId="20" fillId="0" borderId="20" xfId="6" applyFill="1" applyBorder="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horizontal="left" vertical="top" wrapText="1"/>
    </xf>
    <xf numFmtId="4" fontId="44" fillId="0" borderId="0" xfId="5" applyFont="1" applyFill="1" applyBorder="1" applyProtection="1">
      <alignment horizontal="center" vertical="center" wrapText="1"/>
    </xf>
    <xf numFmtId="4" fontId="44" fillId="0" borderId="0" xfId="5" applyFont="1" applyFill="1" applyBorder="1" applyProtection="1">
      <alignment horizontal="center" vertical="center" wrapText="1"/>
      <protection locked="0"/>
    </xf>
    <xf numFmtId="4" fontId="44" fillId="0" borderId="0" xfId="2" applyNumberFormat="1" applyFont="1" applyAlignment="1" applyProtection="1">
      <alignment wrapText="1"/>
    </xf>
    <xf numFmtId="4" fontId="44" fillId="0" borderId="0" xfId="2" applyNumberFormat="1" applyFont="1" applyFill="1" applyBorder="1" applyAlignment="1" applyProtection="1">
      <alignment horizontal="center" vertical="center" wrapText="1"/>
    </xf>
    <xf numFmtId="0" fontId="44" fillId="0" borderId="0" xfId="0" applyFont="1" applyAlignment="1" applyProtection="1">
      <alignment horizontal="left" vertical="top"/>
    </xf>
    <xf numFmtId="0" fontId="44" fillId="0" borderId="0" xfId="0" applyFont="1" applyAlignment="1" applyProtection="1">
      <alignment wrapText="1"/>
    </xf>
    <xf numFmtId="4" fontId="44" fillId="0" borderId="0" xfId="0" applyNumberFormat="1" applyFont="1" applyFill="1" applyBorder="1" applyAlignment="1" applyProtection="1">
      <alignment horizontal="center"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505">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font>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504"/>
      <tableStyleElement type="headerRow" dxfId="503"/>
      <tableStyleElement type="totalRow" dxfId="502"/>
      <tableStyleElement type="lastColumn" dxfId="501"/>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aComan/Downloads/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43" totalsRowCount="1" headerRowDxfId="500" dataDxfId="498" totalsRowDxfId="496" headerRowBorderDxfId="499" tableBorderDxfId="497" headerRowCellStyle="1.Style Font">
  <tableColumns count="7">
    <tableColumn id="1" name="1" totalsRowLabel="Total VAT 0 rate" totalsRowDxfId="495"/>
    <tableColumn id="2" name="2" totalsRowDxfId="494"/>
    <tableColumn id="3" name="3" totalsRowDxfId="493"/>
    <tableColumn id="4" name="4" totalsRowDxfId="492"/>
    <tableColumn id="5" name="5" totalsRowDxfId="491" dataCellStyle="2.Number Style"/>
    <tableColumn id="6" name="6" totalsRowDxfId="490" dataCellStyle="2.Number Style"/>
    <tableColumn id="7" name="7" totalsRowFunction="custom" dataDxfId="489" totalsRowDxfId="488"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42" dataDxfId="340" totalsRowDxfId="338" headerRowBorderDxfId="341" tableBorderDxfId="339" headerRowCellStyle="1.Style Font">
  <tableColumns count="7">
    <tableColumn id="1" name="1" totalsRowLabel="Total VAT 0 rate" dataDxfId="337" totalsRowDxfId="336"/>
    <tableColumn id="2" name="2" dataDxfId="335" totalsRowDxfId="334"/>
    <tableColumn id="3" name="3" dataDxfId="333" totalsRowDxfId="332"/>
    <tableColumn id="4" name="4" dataDxfId="331" totalsRowDxfId="330"/>
    <tableColumn id="5" name="5" dataDxfId="329" totalsRowDxfId="328" dataCellStyle="2.Number Style"/>
    <tableColumn id="6" name="6" dataDxfId="327" totalsRowDxfId="326" dataCellStyle="2.Number Style"/>
    <tableColumn id="7" name="7" totalsRowFunction="custom" dataDxfId="325" totalsRowDxfId="324"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4" totalsRowCount="1" headerRowDxfId="487" dataDxfId="485" totalsRowDxfId="483" headerRowBorderDxfId="486" tableBorderDxfId="484" headerRowCellStyle="1.Style Font">
  <tableColumns count="7">
    <tableColumn id="1" name="1" totalsRowLabel="Total VAT 0 rate" dataDxfId="482" totalsRowDxfId="481"/>
    <tableColumn id="2" name="2" dataDxfId="480" totalsRowDxfId="479"/>
    <tableColumn id="3" name="3" dataDxfId="478" totalsRowDxfId="477"/>
    <tableColumn id="4" name="4" dataDxfId="476" totalsRowDxfId="475"/>
    <tableColumn id="5" name="5" dataDxfId="474" totalsRowDxfId="473" dataCellStyle="2.Number Style"/>
    <tableColumn id="6" name="6" dataDxfId="472" totalsRowDxfId="471" dataCellStyle="2.Number Style"/>
    <tableColumn id="7" name="7" totalsRowFunction="custom" dataDxfId="470" totalsRowDxfId="469"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178" totalsRowCount="1" headerRowDxfId="468" dataDxfId="466" totalsRowDxfId="464" headerRowBorderDxfId="467" tableBorderDxfId="465" headerRowCellStyle="1.Style Font">
  <tableColumns count="7">
    <tableColumn id="1" name="1" totalsRowLabel="Total VAT 0 rate" dataDxfId="463" totalsRowDxfId="6"/>
    <tableColumn id="2" name="2" dataDxfId="462" totalsRowDxfId="5"/>
    <tableColumn id="3" name="3" dataDxfId="461" totalsRowDxfId="4"/>
    <tableColumn id="4" name="4" dataDxfId="460" totalsRowDxfId="3"/>
    <tableColumn id="5" name="5" dataDxfId="459" totalsRowDxfId="2" dataCellStyle="2.Number Style"/>
    <tableColumn id="6" name="6" dataDxfId="458" totalsRowDxfId="1" dataCellStyle="2.Number Style"/>
    <tableColumn id="7" name="7" totalsRowFunction="custom" dataDxfId="457" totalsRowDxfId="0"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2" totalsRowCount="1" headerRowDxfId="456" dataDxfId="454" totalsRowDxfId="452" headerRowBorderDxfId="455" tableBorderDxfId="453" headerRowCellStyle="1.Style Font">
  <tableColumns count="7">
    <tableColumn id="1" name="1" totalsRowLabel="Total VAT 0 rate" dataDxfId="451" totalsRowDxfId="450"/>
    <tableColumn id="2" name="2" dataDxfId="449" totalsRowDxfId="448"/>
    <tableColumn id="3" name="3" dataDxfId="447" totalsRowDxfId="446"/>
    <tableColumn id="4" name="4" dataDxfId="445" totalsRowDxfId="444"/>
    <tableColumn id="5" name="5" dataDxfId="443" totalsRowDxfId="442" dataCellStyle="2.Number Style"/>
    <tableColumn id="6" name="6" dataDxfId="441" totalsRowDxfId="440" dataCellStyle="2.Number Style"/>
    <tableColumn id="7" name="7" totalsRowFunction="custom" dataDxfId="439" totalsRowDxfId="438"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64" totalsRowCount="1" headerRowDxfId="437" dataDxfId="435" totalsRowDxfId="433" headerRowBorderDxfId="436" tableBorderDxfId="434" headerRowCellStyle="1.Style Font">
  <tableColumns count="7">
    <tableColumn id="1" name="1" totalsRowLabel="Total VAT 0 rate" dataDxfId="432" totalsRowDxfId="431"/>
    <tableColumn id="2" name="2" dataDxfId="430" totalsRowDxfId="429"/>
    <tableColumn id="3" name="3" dataDxfId="428" totalsRowDxfId="427"/>
    <tableColumn id="4" name="4" dataDxfId="426" totalsRowDxfId="425"/>
    <tableColumn id="5" name="5" dataDxfId="424" totalsRowDxfId="423" dataCellStyle="2.Number Style"/>
    <tableColumn id="6" name="6" dataDxfId="422" totalsRowDxfId="421" dataCellStyle="2.Number Style"/>
    <tableColumn id="7" name="7" totalsRowFunction="custom" dataDxfId="420" totalsRowDxfId="419"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1" totalsRowCount="1" headerRowDxfId="418" dataDxfId="416" totalsRowDxfId="414" headerRowBorderDxfId="417" tableBorderDxfId="415" headerRowCellStyle="1.Style Font">
  <tableColumns count="7">
    <tableColumn id="1" name="1" totalsRowLabel="Total VAT 0 rate" dataDxfId="413" totalsRowDxfId="412"/>
    <tableColumn id="2" name="2" dataDxfId="411" totalsRowDxfId="410"/>
    <tableColumn id="3" name="3" dataDxfId="409" totalsRowDxfId="408"/>
    <tableColumn id="4" name="4" dataDxfId="407" totalsRowDxfId="406"/>
    <tableColumn id="5" name="5" dataDxfId="405" totalsRowDxfId="404" dataCellStyle="2.Number Style"/>
    <tableColumn id="6" name="6" dataDxfId="403" totalsRowDxfId="402" dataCellStyle="2.Number Style"/>
    <tableColumn id="7" name="7" totalsRowFunction="custom" dataDxfId="401" totalsRowDxfId="400"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399" dataDxfId="397" totalsRowDxfId="395" headerRowBorderDxfId="398" tableBorderDxfId="396" headerRowCellStyle="1.Style Font">
  <tableColumns count="7">
    <tableColumn id="1" name="1" totalsRowLabel="Total VAT 0 rate" dataDxfId="394" totalsRowDxfId="393"/>
    <tableColumn id="2" name="2" dataDxfId="392" totalsRowDxfId="391"/>
    <tableColumn id="3" name="3" dataDxfId="390" totalsRowDxfId="389"/>
    <tableColumn id="4" name="4" dataDxfId="388" totalsRowDxfId="387"/>
    <tableColumn id="5" name="5" dataDxfId="386" totalsRowDxfId="385" dataCellStyle="2.Number Style"/>
    <tableColumn id="6" name="6" dataDxfId="384" totalsRowDxfId="383" dataCellStyle="2.Number Style"/>
    <tableColumn id="7" name="7" totalsRowFunction="custom" dataDxfId="382" totalsRowDxfId="381"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4" totalsRowCount="1" headerRowDxfId="380" dataDxfId="378" totalsRowDxfId="376" headerRowBorderDxfId="379" tableBorderDxfId="377" headerRowCellStyle="1.Style Font">
  <tableColumns count="7">
    <tableColumn id="1" name="1" totalsRowLabel="Total VAT 0 rate" dataDxfId="375" totalsRowDxfId="374"/>
    <tableColumn id="2" name="2" dataDxfId="373" totalsRowDxfId="372"/>
    <tableColumn id="3" name="3" dataDxfId="371" totalsRowDxfId="370"/>
    <tableColumn id="4" name="4" dataDxfId="369" totalsRowDxfId="368"/>
    <tableColumn id="5" name="5" dataDxfId="367" totalsRowDxfId="366" dataCellStyle="2.Number Style"/>
    <tableColumn id="6" name="6" dataDxfId="365" totalsRowDxfId="364" dataCellStyle="2.Number Style"/>
    <tableColumn id="7" name="7" totalsRowFunction="custom" dataDxfId="363" totalsRowDxfId="362"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361" dataDxfId="359" totalsRowDxfId="357" headerRowBorderDxfId="360" tableBorderDxfId="358" headerRowCellStyle="1.Style Font">
  <tableColumns count="7">
    <tableColumn id="1" name="1" totalsRowLabel="Total VAT 0 rate" dataDxfId="356" totalsRowDxfId="355"/>
    <tableColumn id="2" name="2" dataDxfId="354" totalsRowDxfId="353"/>
    <tableColumn id="3" name="3" dataDxfId="352" totalsRowDxfId="351"/>
    <tableColumn id="4" name="4" dataDxfId="350" totalsRowDxfId="349"/>
    <tableColumn id="5" name="5" dataDxfId="348" totalsRowDxfId="347" dataCellStyle="2.Number Style"/>
    <tableColumn id="6" name="6" dataDxfId="346" totalsRowDxfId="345" dataCellStyle="2.Number Style"/>
    <tableColumn id="7" name="7" totalsRowFunction="custom" dataDxfId="344" totalsRowDxfId="343"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5" t="s">
        <v>14</v>
      </c>
      <c r="B1" s="56" t="s">
        <v>15</v>
      </c>
      <c r="C1" s="55"/>
      <c r="D1" s="57"/>
      <c r="E1" s="57"/>
    </row>
    <row r="2" spans="1:7" ht="30" customHeight="1" x14ac:dyDescent="0.25">
      <c r="A2" s="58" t="s">
        <v>4</v>
      </c>
      <c r="B2" s="59" t="s">
        <v>16</v>
      </c>
      <c r="C2" s="129" t="s">
        <v>665</v>
      </c>
      <c r="D2" s="130"/>
      <c r="E2" s="131"/>
      <c r="F2" s="3"/>
      <c r="G2" s="3"/>
    </row>
    <row r="3" spans="1:7" ht="30" customHeight="1" x14ac:dyDescent="0.25">
      <c r="A3" s="58" t="s">
        <v>5</v>
      </c>
      <c r="B3" s="59" t="s">
        <v>17</v>
      </c>
      <c r="C3" s="132"/>
      <c r="D3" s="133"/>
      <c r="E3" s="134"/>
      <c r="F3" s="4"/>
      <c r="G3" s="4"/>
    </row>
    <row r="4" spans="1:7" ht="45" customHeight="1" x14ac:dyDescent="0.25">
      <c r="A4" s="140" t="s">
        <v>224</v>
      </c>
      <c r="B4" s="140"/>
      <c r="C4" s="140"/>
      <c r="D4" s="140"/>
      <c r="E4" s="60" t="s">
        <v>236</v>
      </c>
    </row>
    <row r="5" spans="1:7" ht="16.5" customHeight="1" x14ac:dyDescent="0.25">
      <c r="A5" s="139" t="s">
        <v>225</v>
      </c>
      <c r="B5" s="139"/>
      <c r="C5" s="139"/>
      <c r="D5" s="139"/>
      <c r="E5" s="61"/>
    </row>
    <row r="6" spans="1:7" ht="15.6" customHeight="1" x14ac:dyDescent="0.25">
      <c r="A6" s="62">
        <v>1</v>
      </c>
      <c r="B6" s="116" t="s">
        <v>226</v>
      </c>
      <c r="C6" s="116"/>
      <c r="D6" s="116"/>
      <c r="E6" s="63">
        <f>LOOKUP(2,1/(1-ISBLANK(TA!G:G)),TA!G:G)</f>
        <v>0</v>
      </c>
    </row>
    <row r="7" spans="1:7" ht="15.6" customHeight="1" x14ac:dyDescent="0.25">
      <c r="A7" s="62">
        <v>2</v>
      </c>
      <c r="B7" s="118" t="s">
        <v>227</v>
      </c>
      <c r="C7" s="119"/>
      <c r="D7" s="120"/>
      <c r="E7" s="63">
        <f>LOOKUP(2,1/(1-ISBLANK(TM!G:G)),TM!G:G)</f>
        <v>0</v>
      </c>
    </row>
    <row r="8" spans="1:7" ht="15.6" customHeight="1" x14ac:dyDescent="0.25">
      <c r="A8" s="62">
        <v>3</v>
      </c>
      <c r="B8" s="118" t="s">
        <v>666</v>
      </c>
      <c r="C8" s="119"/>
      <c r="D8" s="120"/>
      <c r="E8" s="63">
        <f>LOOKUP(2,1/(1-ISBLANK(TMS!G:G)),TMS!G:G)</f>
        <v>0</v>
      </c>
    </row>
    <row r="9" spans="1:7" ht="15.6" customHeight="1" x14ac:dyDescent="0.25">
      <c r="A9" s="62">
        <v>4</v>
      </c>
      <c r="B9" s="118" t="s">
        <v>228</v>
      </c>
      <c r="C9" s="119"/>
      <c r="D9" s="120"/>
      <c r="E9" s="63">
        <f>LOOKUP(2,1/(1-ISBLANK(HV!G:G)),HV!G:G)</f>
        <v>0</v>
      </c>
    </row>
    <row r="10" spans="1:7" ht="15.6" customHeight="1" x14ac:dyDescent="0.25">
      <c r="A10" s="62">
        <v>5</v>
      </c>
      <c r="B10" s="118" t="s">
        <v>229</v>
      </c>
      <c r="C10" s="119"/>
      <c r="D10" s="120"/>
      <c r="E10" s="63">
        <f>LOOKUP(2,1/(1-ISBLANK(GCW!G:G)),GCW!G:G)</f>
        <v>0</v>
      </c>
    </row>
    <row r="11" spans="1:7" ht="15.6" customHeight="1" x14ac:dyDescent="0.25">
      <c r="A11" s="62">
        <v>6</v>
      </c>
      <c r="B11" s="118" t="s">
        <v>230</v>
      </c>
      <c r="C11" s="119"/>
      <c r="D11" s="120"/>
      <c r="E11" s="63">
        <f>LOOKUP(2,1/(1-ISBLANK(EEF!G:G)),EEF!G:G)</f>
        <v>0</v>
      </c>
    </row>
    <row r="12" spans="1:7" ht="15.6" customHeight="1" x14ac:dyDescent="0.25">
      <c r="A12" s="62">
        <v>7</v>
      </c>
      <c r="B12" s="118" t="s">
        <v>707</v>
      </c>
      <c r="C12" s="119"/>
      <c r="D12" s="120"/>
      <c r="E12" s="63">
        <f>LOOKUP(2,1/(1-ISBLANK(ATM!G:G)),ATM!G:G)</f>
        <v>0</v>
      </c>
    </row>
    <row r="13" spans="1:7" ht="15.6" customHeight="1" x14ac:dyDescent="0.25">
      <c r="A13" s="62">
        <v>8</v>
      </c>
      <c r="B13" s="118" t="s">
        <v>231</v>
      </c>
      <c r="C13" s="119"/>
      <c r="D13" s="120"/>
      <c r="E13" s="63">
        <f>LOOKUP(2,1/(1-ISBLANK(BK!G:G)),BK!G:G)</f>
        <v>0</v>
      </c>
    </row>
    <row r="14" spans="1:7" ht="15.6" customHeight="1" x14ac:dyDescent="0.25">
      <c r="A14" s="62">
        <v>9</v>
      </c>
      <c r="B14" s="118" t="s">
        <v>232</v>
      </c>
      <c r="C14" s="119"/>
      <c r="D14" s="120"/>
      <c r="E14" s="63">
        <f>LOOKUP(2,1/(1-ISBLANK(SIP!G:G)),SIP!G:G)</f>
        <v>0</v>
      </c>
    </row>
    <row r="15" spans="1:7" ht="15.6" customHeight="1" x14ac:dyDescent="0.25">
      <c r="A15" s="62">
        <v>10</v>
      </c>
      <c r="B15" s="141" t="s">
        <v>233</v>
      </c>
      <c r="C15" s="142"/>
      <c r="D15" s="143"/>
      <c r="E15" s="63">
        <f>LOOKUP(2,1/(1-ISBLANK(FSS!G:G)),FSS!G:G)</f>
        <v>0</v>
      </c>
    </row>
    <row r="16" spans="1:7" ht="15.6" customHeight="1" x14ac:dyDescent="0.25">
      <c r="A16" s="62">
        <v>11</v>
      </c>
      <c r="B16" s="118" t="s">
        <v>234</v>
      </c>
      <c r="C16" s="119"/>
      <c r="D16" s="120"/>
      <c r="E16" s="63">
        <f>Commiss!G11</f>
        <v>0</v>
      </c>
    </row>
    <row r="17" spans="1:5" ht="15.6" customHeight="1" x14ac:dyDescent="0.25">
      <c r="A17" s="62">
        <v>12</v>
      </c>
      <c r="B17" s="118" t="s">
        <v>235</v>
      </c>
      <c r="C17" s="119"/>
      <c r="D17" s="120"/>
      <c r="E17" s="63">
        <f>Maintenance!G11</f>
        <v>0</v>
      </c>
    </row>
    <row r="18" spans="1:5" ht="31.5" customHeight="1" x14ac:dyDescent="0.25">
      <c r="A18" s="64"/>
      <c r="B18" s="117" t="s">
        <v>237</v>
      </c>
      <c r="C18" s="117"/>
      <c r="D18" s="117"/>
      <c r="E18" s="65">
        <f>SUM(E6:E17)</f>
        <v>0</v>
      </c>
    </row>
    <row r="19" spans="1:5" x14ac:dyDescent="0.25">
      <c r="A19" s="57"/>
      <c r="B19" s="57"/>
      <c r="C19" s="57"/>
      <c r="D19" s="57"/>
      <c r="E19" s="57"/>
    </row>
    <row r="20" spans="1:5" x14ac:dyDescent="0.25">
      <c r="A20" s="57"/>
      <c r="B20" s="57"/>
      <c r="C20" s="57"/>
      <c r="D20" s="57"/>
      <c r="E20" s="57"/>
    </row>
    <row r="21" spans="1:5" x14ac:dyDescent="0.25">
      <c r="A21" s="66" t="s">
        <v>6</v>
      </c>
      <c r="B21" s="137" t="s">
        <v>7</v>
      </c>
      <c r="C21" s="138"/>
      <c r="D21" s="66" t="s">
        <v>8</v>
      </c>
      <c r="E21" s="66" t="s">
        <v>9</v>
      </c>
    </row>
    <row r="22" spans="1:5" x14ac:dyDescent="0.25">
      <c r="A22" s="67">
        <v>1</v>
      </c>
      <c r="B22" s="121" t="s">
        <v>238</v>
      </c>
      <c r="C22" s="122"/>
      <c r="D22" s="67" t="s">
        <v>10</v>
      </c>
      <c r="E22" s="19">
        <v>311.31</v>
      </c>
    </row>
    <row r="23" spans="1:5" x14ac:dyDescent="0.25">
      <c r="A23" s="67">
        <v>2</v>
      </c>
      <c r="B23" s="121" t="s">
        <v>239</v>
      </c>
      <c r="C23" s="122"/>
      <c r="D23" s="67" t="s">
        <v>240</v>
      </c>
      <c r="E23" s="74">
        <f>Boiler!D11</f>
        <v>0</v>
      </c>
    </row>
    <row r="24" spans="1:5" x14ac:dyDescent="0.25">
      <c r="A24" s="67">
        <v>3</v>
      </c>
      <c r="B24" s="121" t="s">
        <v>241</v>
      </c>
      <c r="C24" s="122"/>
      <c r="D24" s="67" t="s">
        <v>10</v>
      </c>
      <c r="E24" s="75" t="str">
        <f>IFERROR(E22/E23,"")</f>
        <v/>
      </c>
    </row>
    <row r="25" spans="1:5" x14ac:dyDescent="0.25">
      <c r="A25" s="67">
        <v>4</v>
      </c>
      <c r="B25" s="121" t="s">
        <v>667</v>
      </c>
      <c r="C25" s="122"/>
      <c r="D25" s="67" t="s">
        <v>242</v>
      </c>
      <c r="E25" s="76">
        <v>15000</v>
      </c>
    </row>
    <row r="26" spans="1:5" x14ac:dyDescent="0.25">
      <c r="A26" s="67">
        <v>5</v>
      </c>
      <c r="B26" s="121" t="s">
        <v>667</v>
      </c>
      <c r="C26" s="122"/>
      <c r="D26" s="67" t="s">
        <v>243</v>
      </c>
      <c r="E26" s="77">
        <f>E25*0.277778/1000</f>
        <v>4.1666699999999999</v>
      </c>
    </row>
    <row r="27" spans="1:5" x14ac:dyDescent="0.25">
      <c r="A27" s="67">
        <v>6</v>
      </c>
      <c r="B27" s="121" t="s">
        <v>244</v>
      </c>
      <c r="C27" s="122"/>
      <c r="D27" s="67" t="s">
        <v>245</v>
      </c>
      <c r="E27" s="77" t="str">
        <f>IFERROR(E24/E26,"")</f>
        <v/>
      </c>
    </row>
    <row r="28" spans="1:5" x14ac:dyDescent="0.25">
      <c r="A28" s="67">
        <v>7</v>
      </c>
      <c r="B28" s="121" t="s">
        <v>246</v>
      </c>
      <c r="C28" s="122"/>
      <c r="D28" s="67" t="s">
        <v>247</v>
      </c>
      <c r="E28" s="75">
        <v>110</v>
      </c>
    </row>
    <row r="29" spans="1:5" x14ac:dyDescent="0.25">
      <c r="A29" s="68">
        <v>8</v>
      </c>
      <c r="B29" s="135" t="s">
        <v>248</v>
      </c>
      <c r="C29" s="136"/>
      <c r="D29" s="68" t="s">
        <v>11</v>
      </c>
      <c r="E29" s="78" t="str">
        <f>IFERROR(E28*E27,"")</f>
        <v/>
      </c>
    </row>
    <row r="30" spans="1:5" x14ac:dyDescent="0.25">
      <c r="A30" s="67">
        <v>9</v>
      </c>
      <c r="B30" s="121" t="s">
        <v>249</v>
      </c>
      <c r="C30" s="122"/>
      <c r="D30" s="67" t="s">
        <v>240</v>
      </c>
      <c r="E30" s="79">
        <v>0.1</v>
      </c>
    </row>
    <row r="31" spans="1:5" x14ac:dyDescent="0.25">
      <c r="A31" s="67">
        <v>10</v>
      </c>
      <c r="B31" s="121" t="s">
        <v>250</v>
      </c>
      <c r="C31" s="122"/>
      <c r="D31" s="67" t="s">
        <v>251</v>
      </c>
      <c r="E31" s="80">
        <v>10</v>
      </c>
    </row>
    <row r="32" spans="1:5" x14ac:dyDescent="0.25">
      <c r="A32" s="68">
        <v>11</v>
      </c>
      <c r="B32" s="123" t="s">
        <v>252</v>
      </c>
      <c r="C32" s="124"/>
      <c r="D32" s="69" t="s">
        <v>11</v>
      </c>
      <c r="E32" s="81" t="str">
        <f>IFERROR(PV(E30,E31,E29)*(-1),"")</f>
        <v/>
      </c>
    </row>
    <row r="33" spans="1:5" ht="15.75" x14ac:dyDescent="0.25">
      <c r="A33" s="125" t="s">
        <v>253</v>
      </c>
      <c r="B33" s="126"/>
      <c r="C33" s="127"/>
      <c r="D33" s="70" t="s">
        <v>11</v>
      </c>
      <c r="E33" s="82" t="str">
        <f>IFERROR(E18+E32,"")</f>
        <v/>
      </c>
    </row>
    <row r="34" spans="1:5" x14ac:dyDescent="0.25">
      <c r="A34" s="57"/>
      <c r="B34" s="57"/>
      <c r="C34" s="57"/>
      <c r="D34" s="57"/>
      <c r="E34" s="57"/>
    </row>
    <row r="35" spans="1:5" ht="30" customHeight="1" x14ac:dyDescent="0.25">
      <c r="A35" s="128" t="s">
        <v>254</v>
      </c>
      <c r="B35" s="128"/>
      <c r="C35" s="71"/>
      <c r="D35" s="72" t="s">
        <v>255</v>
      </c>
      <c r="E35" s="73"/>
    </row>
    <row r="36" spans="1:5" x14ac:dyDescent="0.25">
      <c r="A36" s="57"/>
      <c r="B36" s="57"/>
      <c r="C36" s="57"/>
      <c r="D36" s="57"/>
      <c r="E36" s="57"/>
    </row>
    <row r="37" spans="1:5" ht="14.45" customHeight="1" x14ac:dyDescent="0.25">
      <c r="A37" s="115" t="s">
        <v>256</v>
      </c>
      <c r="B37" s="115"/>
      <c r="C37" s="115"/>
      <c r="D37" s="115"/>
      <c r="E37" s="115"/>
    </row>
    <row r="38" spans="1:5" x14ac:dyDescent="0.25">
      <c r="A38" s="115"/>
      <c r="B38" s="115"/>
      <c r="C38" s="115"/>
      <c r="D38" s="115"/>
      <c r="E38" s="115"/>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6" type="noConversion"/>
  <conditionalFormatting sqref="A1:E3 A18:E20 E5:E17 A39:E1048576 A21:A32 E21:E32">
    <cfRule type="expression" dxfId="323" priority="24">
      <formula>CELL("PROTECT",A1)=0</formula>
    </cfRule>
  </conditionalFormatting>
  <conditionalFormatting sqref="A1:E3 A18:E20 E5:E17 A21:A32 E21:E32">
    <cfRule type="expression" dxfId="322" priority="28">
      <formula>CELL("PROTECT",A1)=0</formula>
    </cfRule>
  </conditionalFormatting>
  <conditionalFormatting sqref="A16:D17 A15:B15 A6:D14">
    <cfRule type="expression" dxfId="321" priority="19">
      <formula>CELL("PROTECT",A6)=0</formula>
    </cfRule>
  </conditionalFormatting>
  <conditionalFormatting sqref="A6:D17">
    <cfRule type="expression" dxfId="320" priority="20">
      <formula>CELL("PROTECT",A6)=0</formula>
    </cfRule>
  </conditionalFormatting>
  <conditionalFormatting sqref="A4:D4">
    <cfRule type="expression" dxfId="319" priority="17">
      <formula>CELL("PROTECT",A4)=0</formula>
    </cfRule>
  </conditionalFormatting>
  <conditionalFormatting sqref="A4:D4">
    <cfRule type="expression" dxfId="318" priority="18">
      <formula>CELL("PROTECT",A4)=0</formula>
    </cfRule>
  </conditionalFormatting>
  <conditionalFormatting sqref="A5:D5">
    <cfRule type="expression" dxfId="317" priority="15">
      <formula>CELL("PROTECT",A5)=0</formula>
    </cfRule>
  </conditionalFormatting>
  <conditionalFormatting sqref="A5:D5">
    <cfRule type="expression" dxfId="316" priority="16">
      <formula>CELL("PROTECT",A5)=0</formula>
    </cfRule>
  </conditionalFormatting>
  <conditionalFormatting sqref="E4">
    <cfRule type="expression" dxfId="315" priority="13">
      <formula>CELL("PROTECT",E4)=0</formula>
    </cfRule>
  </conditionalFormatting>
  <conditionalFormatting sqref="E4">
    <cfRule type="expression" dxfId="314" priority="14">
      <formula>CELL("PROTECT",E4)=0</formula>
    </cfRule>
  </conditionalFormatting>
  <conditionalFormatting sqref="B21:D21 B29:D29 D22:D28 D30:D32">
    <cfRule type="expression" dxfId="313" priority="11">
      <formula>CELL("PROTECT",B21)=0</formula>
    </cfRule>
  </conditionalFormatting>
  <conditionalFormatting sqref="B21:D21 B29:D29 D22:D28 D30:D32">
    <cfRule type="expression" dxfId="312" priority="12">
      <formula>CELL("PROTECT",B21)=0</formula>
    </cfRule>
  </conditionalFormatting>
  <conditionalFormatting sqref="B22:C28">
    <cfRule type="expression" dxfId="311" priority="10">
      <formula>CELL("PROTECT",B22)=0</formula>
    </cfRule>
  </conditionalFormatting>
  <conditionalFormatting sqref="B22:C28">
    <cfRule type="expression" dxfId="310" priority="9">
      <formula>CELL("PROTECT",B22)=0</formula>
    </cfRule>
  </conditionalFormatting>
  <conditionalFormatting sqref="B32:C32">
    <cfRule type="expression" dxfId="309" priority="7">
      <formula>CELL("PROTECT",B32)=0</formula>
    </cfRule>
  </conditionalFormatting>
  <conditionalFormatting sqref="B32:C32">
    <cfRule type="expression" dxfId="308" priority="8">
      <formula>CELL("PROTECT",B32)=0</formula>
    </cfRule>
  </conditionalFormatting>
  <conditionalFormatting sqref="B30:C31">
    <cfRule type="expression" dxfId="307" priority="6">
      <formula>CELL("PROTECT",B30)=0</formula>
    </cfRule>
  </conditionalFormatting>
  <conditionalFormatting sqref="B30:C31">
    <cfRule type="expression" dxfId="306" priority="5">
      <formula>CELL("PROTECT",B30)=0</formula>
    </cfRule>
  </conditionalFormatting>
  <conditionalFormatting sqref="A33:E34">
    <cfRule type="expression" dxfId="305" priority="3">
      <formula>CELL("PROTECT",A33)=0</formula>
    </cfRule>
  </conditionalFormatting>
  <conditionalFormatting sqref="A33:E33">
    <cfRule type="expression" dxfId="304" priority="4">
      <formula>CELL("PROTECT",A33)=0</formula>
    </cfRule>
  </conditionalFormatting>
  <conditionalFormatting sqref="A35:E38">
    <cfRule type="expression" dxfId="303" priority="1">
      <formula>CELL("PROTECT",A35)=0</formula>
    </cfRule>
  </conditionalFormatting>
  <conditionalFormatting sqref="C35">
    <cfRule type="containsBlanks" dxfId="302"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zoomScaleNormal="90" zoomScaleSheetLayoutView="100" zoomScalePageLayoutView="90" workbookViewId="0">
      <selection activeCell="C25" sqref="C25"/>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257</v>
      </c>
      <c r="B4" s="147"/>
      <c r="C4" s="26"/>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297</v>
      </c>
      <c r="D7" s="35"/>
      <c r="E7" s="41"/>
      <c r="F7" s="40"/>
      <c r="G7" s="84">
        <f>Table119[5]*Table119[6]</f>
        <v>0</v>
      </c>
    </row>
    <row r="8" spans="1:7" ht="30" x14ac:dyDescent="0.25">
      <c r="A8" s="35">
        <v>1</v>
      </c>
      <c r="B8" s="35" t="s">
        <v>216</v>
      </c>
      <c r="C8" s="98" t="s">
        <v>616</v>
      </c>
      <c r="D8" s="35" t="s">
        <v>296</v>
      </c>
      <c r="E8" s="41">
        <v>2</v>
      </c>
      <c r="F8" s="40"/>
      <c r="G8" s="86">
        <f>Table119[5]*Table119[6]</f>
        <v>0</v>
      </c>
    </row>
    <row r="9" spans="1:7" ht="30" x14ac:dyDescent="0.25">
      <c r="A9" s="92">
        <v>2</v>
      </c>
      <c r="B9" s="92" t="s">
        <v>217</v>
      </c>
      <c r="C9" s="98" t="s">
        <v>617</v>
      </c>
      <c r="D9" s="92" t="s">
        <v>296</v>
      </c>
      <c r="E9" s="94">
        <v>1</v>
      </c>
      <c r="F9" s="95"/>
      <c r="G9" s="96">
        <f>Table119[5]*Table119[6]</f>
        <v>0</v>
      </c>
    </row>
    <row r="10" spans="1:7" ht="30" x14ac:dyDescent="0.25">
      <c r="A10" s="92">
        <v>3</v>
      </c>
      <c r="B10" s="92" t="s">
        <v>218</v>
      </c>
      <c r="C10" s="98" t="s">
        <v>618</v>
      </c>
      <c r="D10" s="92" t="s">
        <v>296</v>
      </c>
      <c r="E10" s="94">
        <v>1</v>
      </c>
      <c r="F10" s="95"/>
      <c r="G10" s="97">
        <f>Table119[5]*Table119[6]</f>
        <v>0</v>
      </c>
    </row>
    <row r="11" spans="1:7" x14ac:dyDescent="0.25">
      <c r="A11" s="92">
        <v>4</v>
      </c>
      <c r="B11" s="92" t="s">
        <v>219</v>
      </c>
      <c r="C11" s="98" t="s">
        <v>619</v>
      </c>
      <c r="D11" s="92" t="s">
        <v>296</v>
      </c>
      <c r="E11" s="94">
        <v>1</v>
      </c>
      <c r="F11" s="95"/>
      <c r="G11" s="97">
        <f>Table119[5]*Table119[6]</f>
        <v>0</v>
      </c>
    </row>
    <row r="12" spans="1:7" x14ac:dyDescent="0.25">
      <c r="A12" s="92">
        <v>5</v>
      </c>
      <c r="B12" s="92" t="s">
        <v>173</v>
      </c>
      <c r="C12" s="103" t="s">
        <v>726</v>
      </c>
      <c r="D12" s="92" t="s">
        <v>296</v>
      </c>
      <c r="E12" s="94">
        <v>1</v>
      </c>
      <c r="F12" s="95"/>
      <c r="G12" s="97">
        <f>Table119[5]*Table119[6]</f>
        <v>0</v>
      </c>
    </row>
    <row r="13" spans="1:7" ht="30" x14ac:dyDescent="0.25">
      <c r="A13" s="92">
        <v>6</v>
      </c>
      <c r="B13" s="92" t="s">
        <v>164</v>
      </c>
      <c r="C13" s="98" t="s">
        <v>620</v>
      </c>
      <c r="D13" s="92" t="s">
        <v>160</v>
      </c>
      <c r="E13" s="94">
        <v>0.2</v>
      </c>
      <c r="F13" s="95"/>
      <c r="G13" s="97">
        <f>Table119[5]*Table119[6]</f>
        <v>0</v>
      </c>
    </row>
    <row r="14" spans="1:7" ht="30" x14ac:dyDescent="0.25">
      <c r="A14" s="92">
        <v>7</v>
      </c>
      <c r="B14" s="92" t="s">
        <v>164</v>
      </c>
      <c r="C14" s="98" t="s">
        <v>621</v>
      </c>
      <c r="D14" s="92" t="s">
        <v>160</v>
      </c>
      <c r="E14" s="94">
        <v>0.06</v>
      </c>
      <c r="F14" s="95"/>
      <c r="G14" s="97">
        <f>Table119[5]*Table119[6]</f>
        <v>0</v>
      </c>
    </row>
    <row r="15" spans="1:7" x14ac:dyDescent="0.25">
      <c r="A15" s="92">
        <v>8</v>
      </c>
      <c r="B15" s="92" t="s">
        <v>220</v>
      </c>
      <c r="C15" s="98" t="s">
        <v>622</v>
      </c>
      <c r="D15" s="92" t="s">
        <v>296</v>
      </c>
      <c r="E15" s="94">
        <v>1</v>
      </c>
      <c r="F15" s="95"/>
      <c r="G15" s="97">
        <f>Table119[5]*Table119[6]</f>
        <v>0</v>
      </c>
    </row>
    <row r="16" spans="1:7" x14ac:dyDescent="0.25">
      <c r="A16" s="92">
        <v>9</v>
      </c>
      <c r="B16" s="92" t="s">
        <v>219</v>
      </c>
      <c r="C16" s="98" t="s">
        <v>623</v>
      </c>
      <c r="D16" s="92" t="s">
        <v>296</v>
      </c>
      <c r="E16" s="94">
        <v>2</v>
      </c>
      <c r="F16" s="95"/>
      <c r="G16" s="97">
        <f>Table119[5]*Table119[6]</f>
        <v>0</v>
      </c>
    </row>
    <row r="17" spans="1:7" ht="30" x14ac:dyDescent="0.25">
      <c r="A17" s="92">
        <v>10</v>
      </c>
      <c r="B17" s="92" t="s">
        <v>168</v>
      </c>
      <c r="C17" s="98" t="s">
        <v>624</v>
      </c>
      <c r="D17" s="92" t="s">
        <v>36</v>
      </c>
      <c r="E17" s="94">
        <v>26</v>
      </c>
      <c r="F17" s="95"/>
      <c r="G17" s="97">
        <f>Table119[5]*Table119[6]</f>
        <v>0</v>
      </c>
    </row>
    <row r="18" spans="1:7" x14ac:dyDescent="0.25">
      <c r="A18" s="92"/>
      <c r="B18" s="92"/>
      <c r="C18" s="103" t="s">
        <v>287</v>
      </c>
      <c r="D18" s="92"/>
      <c r="E18" s="94"/>
      <c r="F18" s="95"/>
      <c r="G18" s="97">
        <f>Table119[5]*Table119[6]</f>
        <v>0</v>
      </c>
    </row>
    <row r="19" spans="1:7" x14ac:dyDescent="0.25">
      <c r="A19" s="92">
        <v>11</v>
      </c>
      <c r="B19" s="92"/>
      <c r="C19" s="98" t="s">
        <v>625</v>
      </c>
      <c r="D19" s="92" t="s">
        <v>296</v>
      </c>
      <c r="E19" s="94">
        <v>2</v>
      </c>
      <c r="F19" s="95"/>
      <c r="G19" s="97">
        <f>Table119[5]*Table119[6]</f>
        <v>0</v>
      </c>
    </row>
    <row r="20" spans="1:7" x14ac:dyDescent="0.25">
      <c r="A20" s="92">
        <v>12</v>
      </c>
      <c r="B20" s="92"/>
      <c r="C20" s="98" t="s">
        <v>626</v>
      </c>
      <c r="D20" s="92" t="s">
        <v>296</v>
      </c>
      <c r="E20" s="94">
        <v>1</v>
      </c>
      <c r="F20" s="95"/>
      <c r="G20" s="97">
        <f>Table119[5]*Table119[6]</f>
        <v>0</v>
      </c>
    </row>
    <row r="21" spans="1:7" x14ac:dyDescent="0.25">
      <c r="A21" s="92">
        <v>13</v>
      </c>
      <c r="B21" s="92"/>
      <c r="C21" s="98" t="s">
        <v>627</v>
      </c>
      <c r="D21" s="92" t="s">
        <v>296</v>
      </c>
      <c r="E21" s="94">
        <v>1</v>
      </c>
      <c r="F21" s="95"/>
      <c r="G21" s="97">
        <f>Table119[5]*Table119[6]</f>
        <v>0</v>
      </c>
    </row>
    <row r="22" spans="1:7" x14ac:dyDescent="0.25">
      <c r="A22" s="92">
        <v>14</v>
      </c>
      <c r="B22" s="92"/>
      <c r="C22" s="98" t="s">
        <v>628</v>
      </c>
      <c r="D22" s="92" t="s">
        <v>296</v>
      </c>
      <c r="E22" s="94">
        <v>1</v>
      </c>
      <c r="F22" s="95"/>
      <c r="G22" s="97">
        <f>Table119[5]*Table119[6]</f>
        <v>0</v>
      </c>
    </row>
    <row r="23" spans="1:7" x14ac:dyDescent="0.25">
      <c r="A23" s="92">
        <v>15</v>
      </c>
      <c r="B23" s="92"/>
      <c r="C23" s="103" t="s">
        <v>727</v>
      </c>
      <c r="D23" s="92" t="s">
        <v>296</v>
      </c>
      <c r="E23" s="94">
        <v>1</v>
      </c>
      <c r="F23" s="95"/>
      <c r="G23" s="97">
        <f>Table119[5]*Table119[6]</f>
        <v>0</v>
      </c>
    </row>
    <row r="24" spans="1:7" x14ac:dyDescent="0.25">
      <c r="A24" s="92">
        <v>16</v>
      </c>
      <c r="B24" s="92"/>
      <c r="C24" s="98" t="s">
        <v>629</v>
      </c>
      <c r="D24" s="92" t="s">
        <v>296</v>
      </c>
      <c r="E24" s="94">
        <v>1</v>
      </c>
      <c r="F24" s="95"/>
      <c r="G24" s="97">
        <f>Table119[5]*Table119[6]</f>
        <v>0</v>
      </c>
    </row>
    <row r="25" spans="1:7" ht="45" x14ac:dyDescent="0.25">
      <c r="A25" s="92">
        <v>17</v>
      </c>
      <c r="B25" s="92"/>
      <c r="C25" s="103" t="s">
        <v>733</v>
      </c>
      <c r="D25" s="92" t="s">
        <v>296</v>
      </c>
      <c r="E25" s="94">
        <v>1</v>
      </c>
      <c r="F25" s="95"/>
      <c r="G25" s="97">
        <f>Table119[5]*Table119[6]</f>
        <v>0</v>
      </c>
    </row>
    <row r="26" spans="1:7" x14ac:dyDescent="0.25">
      <c r="A26" s="92">
        <v>18</v>
      </c>
      <c r="B26" s="92"/>
      <c r="C26" s="98" t="s">
        <v>630</v>
      </c>
      <c r="D26" s="92" t="s">
        <v>296</v>
      </c>
      <c r="E26" s="94">
        <v>2</v>
      </c>
      <c r="F26" s="95"/>
      <c r="G26" s="97">
        <f>Table119[5]*Table119[6]</f>
        <v>0</v>
      </c>
    </row>
    <row r="27" spans="1:7" x14ac:dyDescent="0.25">
      <c r="A27" s="99" t="s">
        <v>293</v>
      </c>
      <c r="B27" s="100"/>
      <c r="C27" s="100"/>
      <c r="D27" s="100"/>
      <c r="E27" s="101"/>
      <c r="F27" s="101"/>
      <c r="G27" s="101">
        <f>SUBTOTAL(9,Table119[7])</f>
        <v>0</v>
      </c>
    </row>
  </sheetData>
  <mergeCells count="2">
    <mergeCell ref="C2:G3"/>
    <mergeCell ref="A4:B4"/>
  </mergeCells>
  <phoneticPr fontId="16" type="noConversion"/>
  <conditionalFormatting sqref="A27:G27 A7:B26 D7:G26">
    <cfRule type="expression" dxfId="83" priority="51">
      <formula>CELL("PROTECT",A7)=0</formula>
    </cfRule>
    <cfRule type="expression" dxfId="82" priority="52">
      <formula>$C7="Subtotal"</formula>
    </cfRule>
    <cfRule type="expression" priority="53" stopIfTrue="1">
      <formula>OR($C7="Subtotal",$A7="Total TVA Cota 0")</formula>
    </cfRule>
    <cfRule type="expression" dxfId="81" priority="55">
      <formula>$E7=""</formula>
    </cfRule>
  </conditionalFormatting>
  <conditionalFormatting sqref="G7:G27">
    <cfRule type="expression" dxfId="80" priority="49">
      <formula>AND($C7="Subtotal",$G7="")</formula>
    </cfRule>
    <cfRule type="expression" dxfId="79" priority="50">
      <formula>AND($C7="Subtotal",_xlfn.FORMULATEXT($G7)="=[5]*[6]")</formula>
    </cfRule>
    <cfRule type="expression" dxfId="78" priority="54">
      <formula>AND($C7&lt;&gt;"Subtotal",_xlfn.FORMULATEXT($G7)&lt;&gt;"=[5]*[6]")</formula>
    </cfRule>
  </conditionalFormatting>
  <conditionalFormatting sqref="E7:G27">
    <cfRule type="notContainsBlanks" priority="56" stopIfTrue="1">
      <formula>LEN(TRIM(E7))&gt;0</formula>
    </cfRule>
    <cfRule type="expression" dxfId="77" priority="57">
      <formula>$E7&lt;&gt;""</formula>
    </cfRule>
  </conditionalFormatting>
  <conditionalFormatting sqref="C7">
    <cfRule type="expression" dxfId="76" priority="45">
      <formula>CELL("PROTECT",C7)=0</formula>
    </cfRule>
    <cfRule type="expression" dxfId="75" priority="46">
      <formula>$C7="Subtotal"</formula>
    </cfRule>
    <cfRule type="expression" priority="47" stopIfTrue="1">
      <formula>OR($C7="Subtotal",$A7="Total TVA Cota 0")</formula>
    </cfRule>
    <cfRule type="expression" dxfId="74" priority="48">
      <formula>$E7=""</formula>
    </cfRule>
  </conditionalFormatting>
  <conditionalFormatting sqref="C8:C10">
    <cfRule type="expression" dxfId="73" priority="41">
      <formula>CELL("PROTECT",C8)=0</formula>
    </cfRule>
    <cfRule type="expression" dxfId="72" priority="42">
      <formula>$C8="Subtotal"</formula>
    </cfRule>
    <cfRule type="expression" priority="43" stopIfTrue="1">
      <formula>OR($C8="Subtotal",$A8="Total TVA Cota 0")</formula>
    </cfRule>
    <cfRule type="expression" dxfId="71" priority="44">
      <formula>$E8=""</formula>
    </cfRule>
  </conditionalFormatting>
  <conditionalFormatting sqref="C11:C12">
    <cfRule type="expression" dxfId="70" priority="37">
      <formula>CELL("PROTECT",C11)=0</formula>
    </cfRule>
    <cfRule type="expression" dxfId="69" priority="38">
      <formula>$C11="Subtotal"</formula>
    </cfRule>
    <cfRule type="expression" priority="39" stopIfTrue="1">
      <formula>OR($C11="Subtotal",$A11="Total TVA Cota 0")</formula>
    </cfRule>
    <cfRule type="expression" dxfId="68" priority="40">
      <formula>$E11=""</formula>
    </cfRule>
  </conditionalFormatting>
  <conditionalFormatting sqref="C13">
    <cfRule type="expression" dxfId="67" priority="33">
      <formula>CELL("PROTECT",C13)=0</formula>
    </cfRule>
    <cfRule type="expression" dxfId="66" priority="34">
      <formula>$C13="Subtotal"</formula>
    </cfRule>
    <cfRule type="expression" priority="35" stopIfTrue="1">
      <formula>OR($C13="Subtotal",$A13="Total TVA Cota 0")</formula>
    </cfRule>
    <cfRule type="expression" dxfId="65" priority="36">
      <formula>$E13=""</formula>
    </cfRule>
  </conditionalFormatting>
  <conditionalFormatting sqref="C14">
    <cfRule type="expression" dxfId="64" priority="29">
      <formula>CELL("PROTECT",C14)=0</formula>
    </cfRule>
    <cfRule type="expression" dxfId="63" priority="30">
      <formula>$C14="Subtotal"</formula>
    </cfRule>
    <cfRule type="expression" priority="31" stopIfTrue="1">
      <formula>OR($C14="Subtotal",$A14="Total TVA Cota 0")</formula>
    </cfRule>
    <cfRule type="expression" dxfId="62" priority="32">
      <formula>$E14=""</formula>
    </cfRule>
  </conditionalFormatting>
  <conditionalFormatting sqref="C15">
    <cfRule type="expression" dxfId="61" priority="25">
      <formula>CELL("PROTECT",C15)=0</formula>
    </cfRule>
    <cfRule type="expression" dxfId="60" priority="26">
      <formula>$C15="Subtotal"</formula>
    </cfRule>
    <cfRule type="expression" priority="27" stopIfTrue="1">
      <formula>OR($C15="Subtotal",$A15="Total TVA Cota 0")</formula>
    </cfRule>
    <cfRule type="expression" dxfId="59" priority="28">
      <formula>$E15=""</formula>
    </cfRule>
  </conditionalFormatting>
  <conditionalFormatting sqref="C16:C17">
    <cfRule type="expression" dxfId="58" priority="21">
      <formula>CELL("PROTECT",C16)=0</formula>
    </cfRule>
    <cfRule type="expression" dxfId="57" priority="22">
      <formula>$C16="Subtotal"</formula>
    </cfRule>
    <cfRule type="expression" priority="23" stopIfTrue="1">
      <formula>OR($C16="Subtotal",$A16="Total TVA Cota 0")</formula>
    </cfRule>
    <cfRule type="expression" dxfId="56" priority="24">
      <formula>$E16=""</formula>
    </cfRule>
  </conditionalFormatting>
  <conditionalFormatting sqref="C18">
    <cfRule type="expression" dxfId="55" priority="17">
      <formula>CELL("PROTECT",C18)=0</formula>
    </cfRule>
    <cfRule type="expression" dxfId="54" priority="18">
      <formula>$C18="Subtotal"</formula>
    </cfRule>
    <cfRule type="expression" priority="19" stopIfTrue="1">
      <formula>OR($C18="Subtotal",$A18="Total TVA Cota 0")</formula>
    </cfRule>
    <cfRule type="expression" dxfId="53" priority="20">
      <formula>$E18=""</formula>
    </cfRule>
  </conditionalFormatting>
  <conditionalFormatting sqref="C25">
    <cfRule type="expression" dxfId="52" priority="13">
      <formula>CELL("PROTECT",C25)=0</formula>
    </cfRule>
    <cfRule type="expression" dxfId="51" priority="14">
      <formula>$C25="Subtotal"</formula>
    </cfRule>
    <cfRule type="expression" priority="15" stopIfTrue="1">
      <formula>OR($C25="Subtotal",$A25="Total TVA Cota 0")</formula>
    </cfRule>
    <cfRule type="expression" dxfId="50" priority="16">
      <formula>$E25=""</formula>
    </cfRule>
  </conditionalFormatting>
  <conditionalFormatting sqref="C19:C22">
    <cfRule type="expression" dxfId="49" priority="9">
      <formula>CELL("PROTECT",C19)=0</formula>
    </cfRule>
    <cfRule type="expression" dxfId="48" priority="10">
      <formula>$C19="Subtotal"</formula>
    </cfRule>
    <cfRule type="expression" priority="11" stopIfTrue="1">
      <formula>OR($C19="Subtotal",$A19="Total TVA Cota 0")</formula>
    </cfRule>
    <cfRule type="expression" dxfId="47" priority="12">
      <formula>$E19=""</formula>
    </cfRule>
  </conditionalFormatting>
  <conditionalFormatting sqref="C23:C24">
    <cfRule type="expression" dxfId="46" priority="5">
      <formula>CELL("PROTECT",C23)=0</formula>
    </cfRule>
    <cfRule type="expression" dxfId="45" priority="6">
      <formula>$C23="Subtotal"</formula>
    </cfRule>
    <cfRule type="expression" priority="7" stopIfTrue="1">
      <formula>OR($C23="Subtotal",$A23="Total TVA Cota 0")</formula>
    </cfRule>
    <cfRule type="expression" dxfId="44" priority="8">
      <formula>$E23=""</formula>
    </cfRule>
  </conditionalFormatting>
  <conditionalFormatting sqref="C26">
    <cfRule type="expression" dxfId="43" priority="1">
      <formula>CELL("PROTECT",C26)=0</formula>
    </cfRule>
    <cfRule type="expression" dxfId="42" priority="2">
      <formula>$C26="Subtotal"</formula>
    </cfRule>
    <cfRule type="expression" priority="3" stopIfTrue="1">
      <formula>OR($C26="Subtotal",$A26="Total TVA Cota 0")</formula>
    </cfRule>
    <cfRule type="expression" dxfId="41" priority="4">
      <formula>$E26=""</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257</v>
      </c>
      <c r="B4" s="147"/>
      <c r="C4" s="26" t="str">
        <f>SITE!B15</f>
        <v>Fuel system</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36"/>
      <c r="D7" s="35"/>
      <c r="E7" s="41"/>
      <c r="F7" s="40"/>
      <c r="G7" s="84">
        <f>Table1193[5]*Table1193[6]</f>
        <v>0</v>
      </c>
    </row>
    <row r="8" spans="1:7" x14ac:dyDescent="0.25">
      <c r="A8" s="35"/>
      <c r="B8" s="35"/>
      <c r="C8" s="36"/>
      <c r="D8" s="35"/>
      <c r="E8" s="41"/>
      <c r="F8" s="40"/>
      <c r="G8" s="86">
        <f>Table1193[5]*Table1193[6]</f>
        <v>0</v>
      </c>
    </row>
    <row r="9" spans="1:7" x14ac:dyDescent="0.25">
      <c r="A9" s="37" t="s">
        <v>293</v>
      </c>
      <c r="B9" s="38"/>
      <c r="C9" s="38"/>
      <c r="D9" s="38"/>
      <c r="E9" s="39"/>
      <c r="F9" s="39"/>
      <c r="G9" s="84">
        <f>SUBTOTAL(9,Table1193[7])</f>
        <v>0</v>
      </c>
    </row>
  </sheetData>
  <mergeCells count="2">
    <mergeCell ref="C2:G3"/>
    <mergeCell ref="A4:B4"/>
  </mergeCells>
  <conditionalFormatting sqref="G7:G9">
    <cfRule type="expression" dxfId="40" priority="1">
      <formula>AND($C7="Subtotal",$G7="")</formula>
    </cfRule>
    <cfRule type="expression" dxfId="39" priority="2">
      <formula>AND($C7="Subtotal",_xlfn.FORMULATEXT($G7)="=[5]*[6]")</formula>
    </cfRule>
    <cfRule type="expression" dxfId="38" priority="6">
      <formula>AND($C7&lt;&gt;"Subtotal",_xlfn.FORMULATEXT($G7)&lt;&gt;"=[5]*[6]")</formula>
    </cfRule>
  </conditionalFormatting>
  <conditionalFormatting sqref="A7:G9">
    <cfRule type="expression" dxfId="37" priority="3">
      <formula>CELL("PROTECT",A7)=0</formula>
    </cfRule>
    <cfRule type="expression" dxfId="36" priority="4">
      <formula>$C7="Subtotal"</formula>
    </cfRule>
    <cfRule type="expression" priority="5" stopIfTrue="1">
      <formula>OR($C7="Subtotal",$A7="Total TVA Cota 0")</formula>
    </cfRule>
    <cfRule type="expression" dxfId="35" priority="7">
      <formula>$E7=""</formula>
    </cfRule>
  </conditionalFormatting>
  <conditionalFormatting sqref="E7:G9">
    <cfRule type="notContainsBlanks" priority="8" stopIfTrue="1">
      <formula>LEN(TRIM(E7))&gt;0</formula>
    </cfRule>
    <cfRule type="expression" dxfId="34"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zoomScaleNormal="90" zoomScaleSheetLayoutView="100" zoomScalePageLayoutView="90" workbookViewId="0">
      <selection activeCell="A13" sqref="A13"/>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29" t="str">
        <f>"- "&amp;SITE!C35&amp;" - bid for Lot: ["&amp;SITE!B2&amp;"] Site: ["&amp;SITE!B3&amp;"] - ref.: "&amp;SITE!B1</f>
        <v>-  - bid for Lot: [x] Site: [y] - ref.: ITB</v>
      </c>
      <c r="B1" s="29"/>
      <c r="C1" s="2"/>
    </row>
    <row r="2" spans="1:7"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ht="18.75" x14ac:dyDescent="0.3">
      <c r="A3" s="23" t="str">
        <f>SITE!A3</f>
        <v>Site:</v>
      </c>
      <c r="B3" s="24" t="str">
        <f>IF(SITE!B3=0,"",SITE!B3)</f>
        <v>y</v>
      </c>
      <c r="C3" s="144"/>
      <c r="D3" s="144"/>
      <c r="E3" s="144"/>
      <c r="F3" s="144"/>
      <c r="G3" s="144"/>
    </row>
    <row r="4" spans="1:7" ht="18.75" x14ac:dyDescent="0.25">
      <c r="A4" s="151" t="str">
        <f>SITE!B16</f>
        <v xml:space="preserve">Commissioning </v>
      </c>
      <c r="B4" s="151"/>
      <c r="C4" s="151"/>
      <c r="D4" s="151"/>
      <c r="E4" s="151"/>
      <c r="F4" s="151"/>
      <c r="G4" s="151"/>
    </row>
    <row r="5" spans="1:7" ht="47.25" x14ac:dyDescent="0.25">
      <c r="A5" s="5" t="s">
        <v>0</v>
      </c>
      <c r="B5" s="5" t="s">
        <v>12</v>
      </c>
      <c r="C5" s="5" t="s">
        <v>1</v>
      </c>
      <c r="D5" s="5" t="s">
        <v>2</v>
      </c>
      <c r="E5" s="5" t="s">
        <v>3</v>
      </c>
      <c r="F5" s="8" t="s">
        <v>25</v>
      </c>
      <c r="G5" s="8" t="s">
        <v>26</v>
      </c>
    </row>
    <row r="6" spans="1:7" ht="15.75" x14ac:dyDescent="0.25">
      <c r="A6" s="5">
        <v>1</v>
      </c>
      <c r="B6" s="5">
        <v>2</v>
      </c>
      <c r="C6" s="5">
        <v>3</v>
      </c>
      <c r="D6" s="5">
        <v>4</v>
      </c>
      <c r="E6" s="5">
        <v>5</v>
      </c>
      <c r="F6" s="5">
        <v>6</v>
      </c>
      <c r="G6" s="5">
        <v>7</v>
      </c>
    </row>
    <row r="7" spans="1:7" ht="15.75" x14ac:dyDescent="0.25">
      <c r="A7" s="48">
        <v>1</v>
      </c>
      <c r="B7" s="49"/>
      <c r="C7" s="50" t="s">
        <v>631</v>
      </c>
      <c r="D7" s="51" t="s">
        <v>632</v>
      </c>
      <c r="E7" s="52">
        <v>1</v>
      </c>
      <c r="F7" s="112"/>
      <c r="G7" s="113">
        <f>$E7*F7</f>
        <v>0</v>
      </c>
    </row>
    <row r="8" spans="1:7" ht="15.75" x14ac:dyDescent="0.25">
      <c r="A8" s="45">
        <v>2</v>
      </c>
      <c r="B8" s="45"/>
      <c r="C8" s="53" t="s">
        <v>633</v>
      </c>
      <c r="D8" s="54" t="s">
        <v>28</v>
      </c>
      <c r="E8" s="52">
        <v>1</v>
      </c>
      <c r="F8" s="112"/>
      <c r="G8" s="113">
        <f>$E8*F8</f>
        <v>0</v>
      </c>
    </row>
    <row r="9" spans="1:7" ht="15.75" x14ac:dyDescent="0.25">
      <c r="A9" s="45">
        <v>3</v>
      </c>
      <c r="B9" s="45"/>
      <c r="C9" s="53" t="s">
        <v>634</v>
      </c>
      <c r="D9" s="54" t="s">
        <v>28</v>
      </c>
      <c r="E9" s="52">
        <v>1</v>
      </c>
      <c r="F9" s="112"/>
      <c r="G9" s="113">
        <f>$E9*F9</f>
        <v>0</v>
      </c>
    </row>
    <row r="10" spans="1:7" ht="16.5" thickBot="1" x14ac:dyDescent="0.3">
      <c r="A10" s="45">
        <v>4</v>
      </c>
      <c r="B10" s="45"/>
      <c r="C10" s="53" t="s">
        <v>635</v>
      </c>
      <c r="D10" s="54" t="s">
        <v>353</v>
      </c>
      <c r="E10" s="52">
        <v>1</v>
      </c>
      <c r="F10" s="112"/>
      <c r="G10" s="113">
        <f>$E10*F10</f>
        <v>0</v>
      </c>
    </row>
    <row r="11" spans="1:7" ht="20.25" thickTop="1" thickBot="1" x14ac:dyDescent="0.3">
      <c r="A11" s="13" t="s">
        <v>636</v>
      </c>
      <c r="B11" s="13"/>
      <c r="C11" s="13"/>
      <c r="D11" s="13"/>
      <c r="E11" s="13"/>
      <c r="F11" s="13"/>
      <c r="G11" s="1">
        <f>SUM(G7:G10)</f>
        <v>0</v>
      </c>
    </row>
    <row r="13" spans="1:7" x14ac:dyDescent="0.25">
      <c r="A13" s="12" t="s">
        <v>728</v>
      </c>
    </row>
  </sheetData>
  <mergeCells count="2">
    <mergeCell ref="C2:G3"/>
    <mergeCell ref="A4:G4"/>
  </mergeCells>
  <phoneticPr fontId="16" type="noConversion"/>
  <conditionalFormatting sqref="A4:G6 C1:G3">
    <cfRule type="expression" dxfId="33" priority="18">
      <formula>CELL("PROTECT",A1)=0</formula>
    </cfRule>
  </conditionalFormatting>
  <conditionalFormatting sqref="F7:F10">
    <cfRule type="containsBlanks" dxfId="32" priority="10">
      <formula>LEN(TRIM(F7))=0</formula>
    </cfRule>
  </conditionalFormatting>
  <conditionalFormatting sqref="F7:G10">
    <cfRule type="expression" dxfId="31" priority="9">
      <formula>CELL("PROTECT",F7)=0</formula>
    </cfRule>
  </conditionalFormatting>
  <conditionalFormatting sqref="E7:E10">
    <cfRule type="containsBlanks" dxfId="30" priority="8">
      <formula>LEN(TRIM(E7))=0</formula>
    </cfRule>
  </conditionalFormatting>
  <conditionalFormatting sqref="A7:B10 E7:E10">
    <cfRule type="expression" dxfId="29" priority="7">
      <formula>CELL("PROTECT",A7)=0</formula>
    </cfRule>
  </conditionalFormatting>
  <conditionalFormatting sqref="C7:C10">
    <cfRule type="containsBlanks" dxfId="28" priority="6">
      <formula>LEN(TRIM(C7))=0</formula>
    </cfRule>
  </conditionalFormatting>
  <conditionalFormatting sqref="C7:C10">
    <cfRule type="expression" dxfId="27" priority="5">
      <formula>CELL("PROTECT",C7)=0</formula>
    </cfRule>
  </conditionalFormatting>
  <conditionalFormatting sqref="D7:D10">
    <cfRule type="containsBlanks" dxfId="26" priority="4">
      <formula>LEN(TRIM(D7))=0</formula>
    </cfRule>
  </conditionalFormatting>
  <conditionalFormatting sqref="D7:D10">
    <cfRule type="expression" dxfId="25" priority="3">
      <formula>CELL("PROTECT",D7)=0</formula>
    </cfRule>
  </conditionalFormatting>
  <conditionalFormatting sqref="A11:G12 F13:G13">
    <cfRule type="expression" dxfId="24" priority="2">
      <formula>CELL("PROTECT",A11)=0</formula>
    </cfRule>
  </conditionalFormatting>
  <conditionalFormatting sqref="A13:E13">
    <cfRule type="expression" dxfId="23"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C7" sqref="C7"/>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29" t="str">
        <f>"- "&amp;SITE!C35&amp;" - bid for Lot: ["&amp;SITE!B2&amp;"] Site: ["&amp;SITE!B3&amp;"] - ref.: "&amp;SITE!B1</f>
        <v>-  - bid for Lot: [x] Site: [y] - ref.: ITB</v>
      </c>
      <c r="B1" s="29"/>
      <c r="C1" s="2"/>
    </row>
    <row r="2" spans="1:7"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ht="18.75" x14ac:dyDescent="0.3">
      <c r="A3" s="23" t="str">
        <f>SITE!A3</f>
        <v>Site:</v>
      </c>
      <c r="B3" s="24" t="str">
        <f>IF(SITE!B3=0,"",SITE!B3)</f>
        <v>y</v>
      </c>
      <c r="C3" s="148"/>
      <c r="D3" s="148"/>
      <c r="E3" s="148"/>
      <c r="F3" s="148"/>
      <c r="G3" s="148"/>
    </row>
    <row r="4" spans="1:7" ht="18.75" x14ac:dyDescent="0.25">
      <c r="A4" s="9" t="str">
        <f>SITE!B17</f>
        <v>Service and Maintenance works for 3-years of operation</v>
      </c>
      <c r="B4" s="10"/>
      <c r="C4" s="10"/>
      <c r="D4" s="10"/>
      <c r="E4" s="10"/>
      <c r="F4" s="10"/>
      <c r="G4" s="11"/>
    </row>
    <row r="5" spans="1:7" ht="47.25" x14ac:dyDescent="0.25">
      <c r="A5" s="8" t="s">
        <v>258</v>
      </c>
      <c r="B5" s="8" t="s">
        <v>12</v>
      </c>
      <c r="C5" s="8" t="s">
        <v>637</v>
      </c>
      <c r="D5" s="8" t="s">
        <v>638</v>
      </c>
      <c r="E5" s="8" t="s">
        <v>639</v>
      </c>
      <c r="F5" s="7" t="str">
        <f>[1]TA!F5</f>
        <v>Unit Price
USD (wage inclusive)</v>
      </c>
      <c r="G5" s="7" t="str">
        <f>[1]TA!G5</f>
        <v>Total 
USD (col.5 x col.6)</v>
      </c>
    </row>
    <row r="6" spans="1:7" ht="15.75" x14ac:dyDescent="0.25">
      <c r="A6" s="5">
        <v>1</v>
      </c>
      <c r="B6" s="5">
        <v>2</v>
      </c>
      <c r="C6" s="5">
        <v>3</v>
      </c>
      <c r="D6" s="5">
        <v>4</v>
      </c>
      <c r="E6" s="5">
        <v>5</v>
      </c>
      <c r="F6" s="5">
        <v>6</v>
      </c>
      <c r="G6" s="5">
        <v>7</v>
      </c>
    </row>
    <row r="7" spans="1:7" ht="31.5" x14ac:dyDescent="0.25">
      <c r="A7" s="6">
        <v>1</v>
      </c>
      <c r="B7" s="6"/>
      <c r="C7" s="6" t="s">
        <v>729</v>
      </c>
      <c r="D7" s="46" t="s">
        <v>640</v>
      </c>
      <c r="E7" s="47">
        <v>3</v>
      </c>
      <c r="F7" s="18"/>
      <c r="G7" s="17">
        <f>$E7*F7</f>
        <v>0</v>
      </c>
    </row>
    <row r="8" spans="1:7" ht="15.75" x14ac:dyDescent="0.25">
      <c r="A8" s="6">
        <v>2</v>
      </c>
      <c r="B8" s="6"/>
      <c r="C8" s="6" t="s">
        <v>641</v>
      </c>
      <c r="D8" s="46" t="s">
        <v>640</v>
      </c>
      <c r="E8" s="47">
        <v>3</v>
      </c>
      <c r="F8" s="18"/>
      <c r="G8" s="17">
        <f>$E8*F8</f>
        <v>0</v>
      </c>
    </row>
    <row r="9" spans="1:7" ht="15.75" x14ac:dyDescent="0.25">
      <c r="A9" s="6">
        <v>3</v>
      </c>
      <c r="B9" s="6"/>
      <c r="C9" s="6" t="s">
        <v>642</v>
      </c>
      <c r="D9" s="46" t="s">
        <v>643</v>
      </c>
      <c r="E9" s="47">
        <v>3</v>
      </c>
      <c r="F9" s="18"/>
      <c r="G9" s="17">
        <f>$E9*F9</f>
        <v>0</v>
      </c>
    </row>
    <row r="10" spans="1:7" ht="16.5" thickBot="1" x14ac:dyDescent="0.3">
      <c r="A10" s="6">
        <v>4</v>
      </c>
      <c r="B10" s="6"/>
      <c r="C10" s="6" t="s">
        <v>644</v>
      </c>
      <c r="D10" s="46" t="s">
        <v>29</v>
      </c>
      <c r="E10" s="47">
        <v>1</v>
      </c>
      <c r="F10" s="18"/>
      <c r="G10" s="17">
        <f>$E10*F10</f>
        <v>0</v>
      </c>
    </row>
    <row r="11" spans="1:7" ht="20.25" thickTop="1" thickBot="1" x14ac:dyDescent="0.3">
      <c r="A11" s="13" t="s">
        <v>645</v>
      </c>
      <c r="B11" s="13"/>
      <c r="C11" s="13"/>
      <c r="D11" s="13"/>
      <c r="E11" s="1"/>
      <c r="F11" s="1"/>
      <c r="G11" s="1">
        <f>SUM(G7:G10)</f>
        <v>0</v>
      </c>
    </row>
    <row r="12" spans="1:7" ht="15.75" thickTop="1" x14ac:dyDescent="0.25"/>
    <row r="13" spans="1:7" ht="15" customHeight="1" x14ac:dyDescent="0.25">
      <c r="A13" s="152" t="s">
        <v>13</v>
      </c>
      <c r="B13" s="152"/>
      <c r="C13" s="152"/>
      <c r="D13" s="152"/>
      <c r="E13" s="152"/>
      <c r="F13" s="152"/>
      <c r="G13" s="152"/>
    </row>
    <row r="14" spans="1:7" x14ac:dyDescent="0.25">
      <c r="A14" s="152"/>
      <c r="B14" s="152"/>
      <c r="C14" s="152"/>
      <c r="D14" s="152"/>
      <c r="E14" s="152"/>
      <c r="F14" s="152"/>
      <c r="G14" s="152"/>
    </row>
  </sheetData>
  <mergeCells count="2">
    <mergeCell ref="C2:G3"/>
    <mergeCell ref="A13:G14"/>
  </mergeCells>
  <phoneticPr fontId="16" type="noConversion"/>
  <conditionalFormatting sqref="A4:G4 C1:G3">
    <cfRule type="expression" dxfId="22" priority="15">
      <formula>CELL("PROTECT",A1)=0</formula>
    </cfRule>
  </conditionalFormatting>
  <conditionalFormatting sqref="F7:F10">
    <cfRule type="containsBlanks" dxfId="21" priority="7">
      <formula>LEN(TRIM(F7))=0</formula>
    </cfRule>
  </conditionalFormatting>
  <conditionalFormatting sqref="F7:G10 A11:G14 A6:G6 A5:B5">
    <cfRule type="expression" dxfId="20" priority="6">
      <formula>CELL("PROTECT",A5)=0</formula>
    </cfRule>
  </conditionalFormatting>
  <conditionalFormatting sqref="E7:E10">
    <cfRule type="containsBlanks" dxfId="19" priority="5">
      <formula>LEN(TRIM(E7))=0</formula>
    </cfRule>
  </conditionalFormatting>
  <conditionalFormatting sqref="A7:B10 E7:E10">
    <cfRule type="expression" dxfId="18" priority="4">
      <formula>CELL("PROTECT",A7)=0</formula>
    </cfRule>
  </conditionalFormatting>
  <conditionalFormatting sqref="C7:D10">
    <cfRule type="containsBlanks" dxfId="17" priority="3">
      <formula>LEN(TRIM(C7))=0</formula>
    </cfRule>
  </conditionalFormatting>
  <conditionalFormatting sqref="C7:D10">
    <cfRule type="expression" dxfId="16" priority="2">
      <formula>CELL("PROTECT",C7)=0</formula>
    </cfRule>
  </conditionalFormatting>
  <conditionalFormatting sqref="C5:E5">
    <cfRule type="expression" dxfId="15" priority="1">
      <formula>CELL("PROTECT",C5)=0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19" sqref="C19"/>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29" t="str">
        <f>"- "&amp;SITE!C35&amp;" - bid for Lot: ["&amp;SITE!B2&amp;"] Site: ["&amp;SITE!B3&amp;"] - ref.: "&amp;SITE!B1</f>
        <v>-  - bid for Lot: [x] Site: [y] - ref.: ITB</v>
      </c>
      <c r="B1" s="29"/>
      <c r="C1" s="2"/>
    </row>
    <row r="2" spans="1:7" ht="18.75" x14ac:dyDescent="0.3">
      <c r="A2" s="23" t="str">
        <f>SITE!A2</f>
        <v>Lot:</v>
      </c>
      <c r="B2" s="24" t="str">
        <f>IF(SITE!B2=0,"",SITE!B2)</f>
        <v>x</v>
      </c>
      <c r="C2" s="155" t="str">
        <f>SITE!C2</f>
        <v xml:space="preserve">Solid biomass heating system and solar panel collector for hot water preparation at kindergarten of Sudarca village, Donduseni district </v>
      </c>
      <c r="D2" s="155"/>
      <c r="E2" s="155"/>
      <c r="F2" s="155"/>
      <c r="G2" s="155"/>
    </row>
    <row r="3" spans="1:7" ht="18.75" x14ac:dyDescent="0.3">
      <c r="A3" s="23" t="str">
        <f>SITE!A3</f>
        <v>Site:</v>
      </c>
      <c r="B3" s="24" t="str">
        <f>IF(SITE!B3=0,"",SITE!B3)</f>
        <v>y</v>
      </c>
      <c r="C3" s="155"/>
      <c r="D3" s="155"/>
      <c r="E3" s="155"/>
      <c r="F3" s="155"/>
      <c r="G3" s="155"/>
    </row>
    <row r="4" spans="1:7" ht="18.75" x14ac:dyDescent="0.25">
      <c r="A4" s="156" t="s">
        <v>646</v>
      </c>
      <c r="B4" s="157"/>
      <c r="C4" s="157"/>
      <c r="D4" s="157"/>
      <c r="E4" s="157"/>
      <c r="F4" s="157"/>
      <c r="G4" s="158"/>
    </row>
    <row r="5" spans="1:7" ht="31.5" x14ac:dyDescent="0.25">
      <c r="A5" s="7" t="s">
        <v>6</v>
      </c>
      <c r="B5" s="7" t="s">
        <v>12</v>
      </c>
      <c r="C5" s="7" t="s">
        <v>647</v>
      </c>
      <c r="D5" s="7" t="s">
        <v>648</v>
      </c>
      <c r="E5" s="7" t="s">
        <v>649</v>
      </c>
      <c r="F5" s="7" t="s">
        <v>650</v>
      </c>
      <c r="G5" s="7" t="s">
        <v>27</v>
      </c>
    </row>
    <row r="6" spans="1:7" ht="15.75" x14ac:dyDescent="0.25">
      <c r="A6" s="7">
        <v>1</v>
      </c>
      <c r="B6" s="7">
        <v>2</v>
      </c>
      <c r="C6" s="7">
        <v>3</v>
      </c>
      <c r="D6" s="7">
        <v>4</v>
      </c>
      <c r="E6" s="7">
        <v>5</v>
      </c>
      <c r="F6" s="7">
        <v>6</v>
      </c>
      <c r="G6" s="7">
        <v>7</v>
      </c>
    </row>
    <row r="7" spans="1:7" ht="15.75" x14ac:dyDescent="0.25">
      <c r="A7" s="165">
        <v>1</v>
      </c>
      <c r="B7" s="168" t="s">
        <v>651</v>
      </c>
      <c r="C7" s="33" t="s">
        <v>652</v>
      </c>
      <c r="D7" s="14"/>
      <c r="E7" s="159">
        <v>1</v>
      </c>
      <c r="F7" s="162">
        <v>1</v>
      </c>
      <c r="G7" s="159">
        <f>E7*F7</f>
        <v>1</v>
      </c>
    </row>
    <row r="8" spans="1:7" ht="45" x14ac:dyDescent="0.25">
      <c r="A8" s="166"/>
      <c r="B8" s="169"/>
      <c r="C8" s="83" t="s">
        <v>730</v>
      </c>
      <c r="D8" s="14"/>
      <c r="E8" s="160"/>
      <c r="F8" s="163"/>
      <c r="G8" s="160"/>
    </row>
    <row r="9" spans="1:7" ht="15.75" x14ac:dyDescent="0.25">
      <c r="A9" s="166"/>
      <c r="B9" s="169"/>
      <c r="C9" s="33" t="s">
        <v>653</v>
      </c>
      <c r="D9" s="14"/>
      <c r="E9" s="160"/>
      <c r="F9" s="163"/>
      <c r="G9" s="160"/>
    </row>
    <row r="10" spans="1:7" ht="15.75" x14ac:dyDescent="0.25">
      <c r="A10" s="166"/>
      <c r="B10" s="169"/>
      <c r="C10" s="34" t="s">
        <v>734</v>
      </c>
      <c r="D10" s="14"/>
      <c r="E10" s="160"/>
      <c r="F10" s="163"/>
      <c r="G10" s="160"/>
    </row>
    <row r="11" spans="1:7" ht="15.75" x14ac:dyDescent="0.25">
      <c r="A11" s="166"/>
      <c r="B11" s="169"/>
      <c r="C11" s="15" t="s">
        <v>654</v>
      </c>
      <c r="D11" s="16"/>
      <c r="E11" s="160"/>
      <c r="F11" s="163"/>
      <c r="G11" s="160"/>
    </row>
    <row r="12" spans="1:7" ht="15.75" x14ac:dyDescent="0.25">
      <c r="A12" s="166"/>
      <c r="B12" s="169"/>
      <c r="C12" s="15" t="s">
        <v>655</v>
      </c>
      <c r="D12" s="14"/>
      <c r="E12" s="160"/>
      <c r="F12" s="163"/>
      <c r="G12" s="160"/>
    </row>
    <row r="13" spans="1:7" ht="31.5" x14ac:dyDescent="0.25">
      <c r="A13" s="166"/>
      <c r="B13" s="169"/>
      <c r="C13" s="15" t="s">
        <v>656</v>
      </c>
      <c r="D13" s="14"/>
      <c r="E13" s="160"/>
      <c r="F13" s="163"/>
      <c r="G13" s="160"/>
    </row>
    <row r="14" spans="1:7" ht="15.75" x14ac:dyDescent="0.25">
      <c r="A14" s="166"/>
      <c r="B14" s="169"/>
      <c r="C14" s="34" t="s">
        <v>657</v>
      </c>
      <c r="D14" s="14"/>
      <c r="E14" s="160"/>
      <c r="F14" s="163"/>
      <c r="G14" s="160"/>
    </row>
    <row r="15" spans="1:7" ht="15.75" x14ac:dyDescent="0.25">
      <c r="A15" s="166"/>
      <c r="B15" s="169"/>
      <c r="C15" s="15" t="s">
        <v>658</v>
      </c>
      <c r="D15" s="14"/>
      <c r="E15" s="160"/>
      <c r="F15" s="163"/>
      <c r="G15" s="160"/>
    </row>
    <row r="16" spans="1:7" ht="15.75" x14ac:dyDescent="0.25">
      <c r="A16" s="166"/>
      <c r="B16" s="169"/>
      <c r="C16" s="15" t="s">
        <v>659</v>
      </c>
      <c r="D16" s="14"/>
      <c r="E16" s="160"/>
      <c r="F16" s="163"/>
      <c r="G16" s="160"/>
    </row>
    <row r="17" spans="1:7" ht="31.5" x14ac:dyDescent="0.25">
      <c r="A17" s="166"/>
      <c r="B17" s="169"/>
      <c r="C17" s="15" t="s">
        <v>660</v>
      </c>
      <c r="D17" s="14"/>
      <c r="E17" s="160"/>
      <c r="F17" s="163"/>
      <c r="G17" s="160"/>
    </row>
    <row r="18" spans="1:7" ht="15.75" x14ac:dyDescent="0.25">
      <c r="A18" s="166"/>
      <c r="B18" s="169"/>
      <c r="C18" s="15" t="s">
        <v>735</v>
      </c>
      <c r="D18" s="14"/>
      <c r="E18" s="160"/>
      <c r="F18" s="163"/>
      <c r="G18" s="160"/>
    </row>
    <row r="19" spans="1:7" ht="15.75" x14ac:dyDescent="0.25">
      <c r="A19" s="166"/>
      <c r="B19" s="169"/>
      <c r="C19" s="34" t="s">
        <v>736</v>
      </c>
      <c r="D19" s="14"/>
      <c r="E19" s="160"/>
      <c r="F19" s="163"/>
      <c r="G19" s="160"/>
    </row>
    <row r="20" spans="1:7" ht="48" thickBot="1" x14ac:dyDescent="0.3">
      <c r="A20" s="167"/>
      <c r="B20" s="170"/>
      <c r="C20" s="34" t="s">
        <v>661</v>
      </c>
      <c r="D20" s="14"/>
      <c r="E20" s="161"/>
      <c r="F20" s="164"/>
      <c r="G20" s="161"/>
    </row>
    <row r="21" spans="1:7" ht="19.5" customHeight="1" thickTop="1" thickBot="1" x14ac:dyDescent="0.3">
      <c r="A21" s="13" t="s">
        <v>645</v>
      </c>
      <c r="B21" s="13"/>
      <c r="C21" s="13"/>
      <c r="D21" s="13"/>
      <c r="E21" s="1"/>
      <c r="F21" s="1"/>
      <c r="G21" s="1">
        <f>SUM(G7:G20)</f>
        <v>1</v>
      </c>
    </row>
    <row r="22" spans="1:7" ht="16.5" thickTop="1" x14ac:dyDescent="0.25">
      <c r="A22" s="114"/>
      <c r="B22" s="114"/>
      <c r="C22" s="114"/>
      <c r="D22" s="114"/>
      <c r="E22" s="114"/>
      <c r="F22" s="114"/>
      <c r="G22" s="114"/>
    </row>
    <row r="23" spans="1:7" x14ac:dyDescent="0.25">
      <c r="A23" s="153" t="s">
        <v>662</v>
      </c>
      <c r="B23" s="153"/>
      <c r="C23" s="153"/>
      <c r="D23" s="153"/>
      <c r="E23" s="153"/>
      <c r="F23" s="153"/>
      <c r="G23" s="153"/>
    </row>
    <row r="24" spans="1:7" x14ac:dyDescent="0.25">
      <c r="A24" s="153" t="s">
        <v>731</v>
      </c>
      <c r="B24" s="153"/>
      <c r="C24" s="153"/>
      <c r="D24" s="153"/>
      <c r="E24" s="153"/>
      <c r="F24" s="153"/>
      <c r="G24" s="153"/>
    </row>
    <row r="25" spans="1:7" ht="31.5" customHeight="1" x14ac:dyDescent="0.25">
      <c r="A25" s="154" t="s">
        <v>732</v>
      </c>
      <c r="B25" s="154"/>
      <c r="C25" s="154"/>
      <c r="D25" s="154"/>
      <c r="E25" s="154"/>
      <c r="F25" s="154"/>
      <c r="G25" s="154"/>
    </row>
    <row r="26" spans="1:7" x14ac:dyDescent="0.25">
      <c r="A26" s="153" t="s">
        <v>663</v>
      </c>
      <c r="B26" s="153"/>
      <c r="C26" s="153"/>
      <c r="D26" s="153"/>
      <c r="E26" s="153"/>
      <c r="F26" s="153"/>
      <c r="G26" s="153"/>
    </row>
    <row r="27" spans="1:7" x14ac:dyDescent="0.25">
      <c r="A27" s="153" t="s">
        <v>664</v>
      </c>
      <c r="B27" s="153"/>
      <c r="C27" s="153"/>
      <c r="D27" s="153"/>
      <c r="E27" s="153"/>
      <c r="F27" s="153"/>
      <c r="G27" s="153"/>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6" type="noConversion"/>
  <conditionalFormatting sqref="C1:G3">
    <cfRule type="expression" dxfId="14" priority="15">
      <formula>CELL("PROTECT",C1)=0</formula>
    </cfRule>
  </conditionalFormatting>
  <conditionalFormatting sqref="D7:D20 F7">
    <cfRule type="containsBlanks" dxfId="13" priority="7">
      <formula>LEN(TRIM(D7))=0</formula>
    </cfRule>
  </conditionalFormatting>
  <conditionalFormatting sqref="A6:G6 A21:G22 A7:B20 D7:G20">
    <cfRule type="expression" dxfId="12" priority="6">
      <formula>CELL("PROTECT",A6)=0</formula>
    </cfRule>
  </conditionalFormatting>
  <conditionalFormatting sqref="E7:E20">
    <cfRule type="containsBlanks" dxfId="11" priority="5">
      <formula>LEN(TRIM(E7))=0</formula>
    </cfRule>
  </conditionalFormatting>
  <conditionalFormatting sqref="A4:G5">
    <cfRule type="expression" dxfId="10" priority="4">
      <formula>CELL("PROTECT",A4)=0</formula>
    </cfRule>
  </conditionalFormatting>
  <conditionalFormatting sqref="C7:C20">
    <cfRule type="expression" dxfId="9" priority="3">
      <formula>CELL("PROTECT",C7)=0</formula>
    </cfRule>
  </conditionalFormatting>
  <conditionalFormatting sqref="A23:G26">
    <cfRule type="expression" dxfId="8" priority="2">
      <formula>CELL("PROTECT",A23)=0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9"/>
  <sheetViews>
    <sheetView view="pageBreakPreview" topLeftCell="A7" zoomScaleNormal="90" zoomScaleSheetLayoutView="100" zoomScalePageLayoutView="90" workbookViewId="0">
      <selection activeCell="C37" sqref="C37"/>
    </sheetView>
  </sheetViews>
  <sheetFormatPr defaultColWidth="8.85546875" defaultRowHeight="15" x14ac:dyDescent="0.25"/>
  <cols>
    <col min="1" max="1" width="9.42578125" style="43" customWidth="1"/>
    <col min="2" max="2" width="12.28515625" style="44" customWidth="1"/>
    <col min="3" max="3" width="70.7109375" style="44" customWidth="1"/>
    <col min="4" max="4" width="13.42578125" style="44" customWidth="1"/>
    <col min="5" max="5" width="12" style="44" customWidth="1"/>
    <col min="6" max="6" width="14.7109375" style="44" customWidth="1"/>
    <col min="7" max="7" width="18.28515625" style="44"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5" t="s">
        <v>257</v>
      </c>
      <c r="B4" s="146"/>
      <c r="C4" s="26" t="str">
        <f>SITE!B6</f>
        <v>Territory development</v>
      </c>
      <c r="D4" s="27"/>
      <c r="E4" s="27"/>
      <c r="F4" s="27"/>
      <c r="G4" s="28"/>
    </row>
    <row r="5" spans="1:7" s="20" customFormat="1" ht="47.25" x14ac:dyDescent="0.25">
      <c r="A5" s="7" t="s">
        <v>258</v>
      </c>
      <c r="B5" s="7" t="s">
        <v>259</v>
      </c>
      <c r="C5" s="7" t="s">
        <v>260</v>
      </c>
      <c r="D5" s="7" t="s">
        <v>261</v>
      </c>
      <c r="E5" s="7" t="s">
        <v>262</v>
      </c>
      <c r="F5" s="8" t="s">
        <v>263</v>
      </c>
      <c r="G5" s="5" t="s">
        <v>264</v>
      </c>
    </row>
    <row r="6" spans="1:7" s="20" customFormat="1" ht="15.75" x14ac:dyDescent="0.25">
      <c r="A6" s="8" t="s">
        <v>18</v>
      </c>
      <c r="B6" s="8" t="s">
        <v>19</v>
      </c>
      <c r="C6" s="8" t="s">
        <v>20</v>
      </c>
      <c r="D6" s="8" t="s">
        <v>21</v>
      </c>
      <c r="E6" s="8" t="s">
        <v>22</v>
      </c>
      <c r="F6" s="8" t="s">
        <v>23</v>
      </c>
      <c r="G6" s="8" t="s">
        <v>24</v>
      </c>
    </row>
    <row r="7" spans="1:7" s="42" customFormat="1" x14ac:dyDescent="0.25">
      <c r="A7" s="35"/>
      <c r="B7" s="35"/>
      <c r="C7" s="98" t="s">
        <v>265</v>
      </c>
      <c r="D7" s="35"/>
      <c r="E7" s="41"/>
      <c r="F7" s="40"/>
      <c r="G7" s="84">
        <f>Table1[5]*Table1[6]</f>
        <v>0</v>
      </c>
    </row>
    <row r="8" spans="1:7" s="42" customFormat="1" x14ac:dyDescent="0.25">
      <c r="A8" s="35"/>
      <c r="B8" s="35"/>
      <c r="C8" s="42" t="s">
        <v>266</v>
      </c>
      <c r="D8" s="35"/>
      <c r="E8" s="41"/>
      <c r="F8" s="40"/>
      <c r="G8" s="84">
        <f>Table1[5]*Table1[6]</f>
        <v>0</v>
      </c>
    </row>
    <row r="9" spans="1:7" ht="45" x14ac:dyDescent="0.25">
      <c r="A9" s="43">
        <v>1</v>
      </c>
      <c r="B9" s="44" t="s">
        <v>30</v>
      </c>
      <c r="C9" s="38" t="s">
        <v>267</v>
      </c>
      <c r="D9" s="44" t="s">
        <v>31</v>
      </c>
      <c r="E9" s="87">
        <v>2.2999999999999998</v>
      </c>
      <c r="F9" s="87"/>
      <c r="G9" s="89">
        <f>Table1[5]*Table1[6]</f>
        <v>0</v>
      </c>
    </row>
    <row r="10" spans="1:7" ht="45" x14ac:dyDescent="0.25">
      <c r="A10" s="37">
        <v>2</v>
      </c>
      <c r="B10" s="38" t="s">
        <v>32</v>
      </c>
      <c r="C10" s="38" t="s">
        <v>268</v>
      </c>
      <c r="D10" s="38" t="s">
        <v>31</v>
      </c>
      <c r="E10" s="88">
        <v>2.2999999999999998</v>
      </c>
      <c r="F10" s="88"/>
      <c r="G10" s="84">
        <f>Table1[5]*Table1[6]</f>
        <v>0</v>
      </c>
    </row>
    <row r="11" spans="1:7" ht="30" x14ac:dyDescent="0.25">
      <c r="A11" s="37">
        <v>3</v>
      </c>
      <c r="B11" s="38" t="s">
        <v>33</v>
      </c>
      <c r="C11" s="100" t="s">
        <v>668</v>
      </c>
      <c r="D11" s="38" t="s">
        <v>34</v>
      </c>
      <c r="E11" s="88">
        <v>23</v>
      </c>
      <c r="F11" s="88"/>
      <c r="G11" s="84">
        <f>Table1[5]*Table1[6]</f>
        <v>0</v>
      </c>
    </row>
    <row r="12" spans="1:7" ht="30" x14ac:dyDescent="0.25">
      <c r="A12" s="37">
        <v>4</v>
      </c>
      <c r="B12" s="38" t="s">
        <v>35</v>
      </c>
      <c r="C12" s="38" t="s">
        <v>269</v>
      </c>
      <c r="D12" s="38" t="s">
        <v>36</v>
      </c>
      <c r="E12" s="88">
        <v>20</v>
      </c>
      <c r="F12" s="88"/>
      <c r="G12" s="84">
        <f>Table1[5]*Table1[6]</f>
        <v>0</v>
      </c>
    </row>
    <row r="13" spans="1:7" x14ac:dyDescent="0.25">
      <c r="A13" s="37"/>
      <c r="B13" s="38"/>
      <c r="C13" s="38" t="s">
        <v>270</v>
      </c>
      <c r="D13" s="38"/>
      <c r="E13" s="88"/>
      <c r="F13" s="88"/>
      <c r="G13" s="84">
        <f>Table1[5]*Table1[6]</f>
        <v>0</v>
      </c>
    </row>
    <row r="14" spans="1:7" ht="60" x14ac:dyDescent="0.25">
      <c r="A14" s="37">
        <v>5</v>
      </c>
      <c r="B14" s="38" t="s">
        <v>294</v>
      </c>
      <c r="C14" s="38" t="s">
        <v>271</v>
      </c>
      <c r="D14" s="38" t="s">
        <v>36</v>
      </c>
      <c r="E14" s="88">
        <v>17</v>
      </c>
      <c r="F14" s="88"/>
      <c r="G14" s="84">
        <f>Table1[5]*Table1[6]</f>
        <v>0</v>
      </c>
    </row>
    <row r="15" spans="1:7" ht="60" x14ac:dyDescent="0.25">
      <c r="A15" s="37">
        <v>6</v>
      </c>
      <c r="B15" s="38" t="s">
        <v>37</v>
      </c>
      <c r="C15" s="100" t="s">
        <v>669</v>
      </c>
      <c r="D15" s="38" t="s">
        <v>31</v>
      </c>
      <c r="E15" s="88">
        <v>0.35</v>
      </c>
      <c r="F15" s="88"/>
      <c r="G15" s="84">
        <f>Table1[5]*Table1[6]</f>
        <v>0</v>
      </c>
    </row>
    <row r="16" spans="1:7" x14ac:dyDescent="0.25">
      <c r="A16" s="37"/>
      <c r="B16" s="38"/>
      <c r="C16" s="38" t="s">
        <v>273</v>
      </c>
      <c r="D16" s="38"/>
      <c r="E16" s="88"/>
      <c r="F16" s="88"/>
      <c r="G16" s="84">
        <f>Table1[5]*Table1[6]</f>
        <v>0</v>
      </c>
    </row>
    <row r="17" spans="1:7" ht="45" x14ac:dyDescent="0.25">
      <c r="A17" s="37">
        <v>7</v>
      </c>
      <c r="B17" s="38" t="s">
        <v>38</v>
      </c>
      <c r="C17" s="38" t="s">
        <v>274</v>
      </c>
      <c r="D17" s="38" t="s">
        <v>34</v>
      </c>
      <c r="E17" s="88">
        <v>1.8</v>
      </c>
      <c r="F17" s="88"/>
      <c r="G17" s="84">
        <f>Table1[5]*Table1[6]</f>
        <v>0</v>
      </c>
    </row>
    <row r="18" spans="1:7" x14ac:dyDescent="0.25">
      <c r="A18" s="37"/>
      <c r="B18" s="38"/>
      <c r="C18" s="38" t="s">
        <v>275</v>
      </c>
      <c r="D18" s="38"/>
      <c r="E18" s="88"/>
      <c r="F18" s="88"/>
      <c r="G18" s="84">
        <f>Table1[5]*Table1[6]</f>
        <v>0</v>
      </c>
    </row>
    <row r="19" spans="1:7" ht="60" x14ac:dyDescent="0.25">
      <c r="A19" s="37">
        <v>8</v>
      </c>
      <c r="B19" s="38" t="s">
        <v>39</v>
      </c>
      <c r="C19" s="38" t="s">
        <v>276</v>
      </c>
      <c r="D19" s="38" t="s">
        <v>31</v>
      </c>
      <c r="E19" s="88">
        <v>3.24</v>
      </c>
      <c r="F19" s="88"/>
      <c r="G19" s="84">
        <f>Table1[5]*Table1[6]</f>
        <v>0</v>
      </c>
    </row>
    <row r="20" spans="1:7" ht="45" x14ac:dyDescent="0.25">
      <c r="A20" s="37">
        <v>9</v>
      </c>
      <c r="B20" s="38" t="s">
        <v>40</v>
      </c>
      <c r="C20" s="38" t="s">
        <v>277</v>
      </c>
      <c r="D20" s="38" t="s">
        <v>31</v>
      </c>
      <c r="E20" s="88">
        <v>1.8</v>
      </c>
      <c r="F20" s="88"/>
      <c r="G20" s="84">
        <f>Table1[5]*Table1[6]</f>
        <v>0</v>
      </c>
    </row>
    <row r="21" spans="1:7" ht="45" x14ac:dyDescent="0.25">
      <c r="A21" s="37">
        <v>10</v>
      </c>
      <c r="B21" s="38" t="s">
        <v>41</v>
      </c>
      <c r="C21" s="38" t="s">
        <v>278</v>
      </c>
      <c r="D21" s="38" t="s">
        <v>31</v>
      </c>
      <c r="E21" s="88">
        <v>1.8</v>
      </c>
      <c r="F21" s="88"/>
      <c r="G21" s="84">
        <f>Table1[5]*Table1[6]</f>
        <v>0</v>
      </c>
    </row>
    <row r="22" spans="1:7" ht="30" x14ac:dyDescent="0.25">
      <c r="A22" s="37">
        <v>11</v>
      </c>
      <c r="B22" s="38" t="s">
        <v>295</v>
      </c>
      <c r="C22" s="38" t="s">
        <v>279</v>
      </c>
      <c r="D22" s="38" t="s">
        <v>42</v>
      </c>
      <c r="E22" s="88">
        <v>583.64</v>
      </c>
      <c r="F22" s="88"/>
      <c r="G22" s="84">
        <f>Table1[5]*Table1[6]</f>
        <v>0</v>
      </c>
    </row>
    <row r="23" spans="1:7" ht="60" x14ac:dyDescent="0.25">
      <c r="A23" s="37">
        <v>14</v>
      </c>
      <c r="B23" s="38" t="s">
        <v>37</v>
      </c>
      <c r="C23" s="38" t="s">
        <v>272</v>
      </c>
      <c r="D23" s="38" t="s">
        <v>31</v>
      </c>
      <c r="E23" s="88">
        <v>1.3</v>
      </c>
      <c r="F23" s="88"/>
      <c r="G23" s="84">
        <f>Table1[5]*Table1[6]</f>
        <v>0</v>
      </c>
    </row>
    <row r="24" spans="1:7" x14ac:dyDescent="0.25">
      <c r="A24" s="37">
        <v>15</v>
      </c>
      <c r="B24" s="38" t="s">
        <v>46</v>
      </c>
      <c r="C24" s="38" t="s">
        <v>280</v>
      </c>
      <c r="D24" s="38" t="s">
        <v>31</v>
      </c>
      <c r="E24" s="88">
        <v>0.2</v>
      </c>
      <c r="F24" s="88"/>
      <c r="G24" s="84">
        <f>Table1[5]*Table1[6]</f>
        <v>0</v>
      </c>
    </row>
    <row r="25" spans="1:7" ht="45" x14ac:dyDescent="0.25">
      <c r="A25" s="37">
        <v>16</v>
      </c>
      <c r="B25" s="38" t="s">
        <v>47</v>
      </c>
      <c r="C25" s="38" t="s">
        <v>281</v>
      </c>
      <c r="D25" s="38" t="s">
        <v>34</v>
      </c>
      <c r="E25" s="88">
        <v>12.8</v>
      </c>
      <c r="F25" s="88"/>
      <c r="G25" s="84">
        <f>Table1[5]*Table1[6]</f>
        <v>0</v>
      </c>
    </row>
    <row r="26" spans="1:7" x14ac:dyDescent="0.25">
      <c r="A26" s="37"/>
      <c r="B26" s="38"/>
      <c r="C26" s="38" t="s">
        <v>282</v>
      </c>
      <c r="D26" s="38"/>
      <c r="E26" s="88"/>
      <c r="F26" s="88"/>
      <c r="G26" s="84">
        <f>Table1[5]*Table1[6]</f>
        <v>0</v>
      </c>
    </row>
    <row r="27" spans="1:7" ht="30" x14ac:dyDescent="0.25">
      <c r="A27" s="37">
        <v>17</v>
      </c>
      <c r="B27" s="38" t="s">
        <v>295</v>
      </c>
      <c r="C27" s="38" t="s">
        <v>279</v>
      </c>
      <c r="D27" s="38" t="s">
        <v>42</v>
      </c>
      <c r="E27" s="88">
        <v>27.95</v>
      </c>
      <c r="F27" s="88"/>
      <c r="G27" s="84">
        <f>Table1[5]*Table1[6]</f>
        <v>0</v>
      </c>
    </row>
    <row r="28" spans="1:7" ht="18.600000000000001" customHeight="1" x14ac:dyDescent="0.25">
      <c r="A28" s="37">
        <v>18</v>
      </c>
      <c r="B28" s="38" t="s">
        <v>43</v>
      </c>
      <c r="C28" s="38" t="s">
        <v>283</v>
      </c>
      <c r="D28" s="38" t="s">
        <v>44</v>
      </c>
      <c r="E28" s="88">
        <v>0.03</v>
      </c>
      <c r="F28" s="88"/>
      <c r="G28" s="84">
        <f>Table1[5]*Table1[6]</f>
        <v>0</v>
      </c>
    </row>
    <row r="29" spans="1:7" ht="30" x14ac:dyDescent="0.25">
      <c r="A29" s="37">
        <v>19</v>
      </c>
      <c r="B29" s="38" t="s">
        <v>45</v>
      </c>
      <c r="C29" s="38" t="s">
        <v>284</v>
      </c>
      <c r="D29" s="38" t="s">
        <v>44</v>
      </c>
      <c r="E29" s="88">
        <v>0.03</v>
      </c>
      <c r="F29" s="88"/>
      <c r="G29" s="84">
        <f>Table1[5]*Table1[6]</f>
        <v>0</v>
      </c>
    </row>
    <row r="30" spans="1:7" x14ac:dyDescent="0.25">
      <c r="A30" s="37"/>
      <c r="B30" s="38"/>
      <c r="C30" s="38" t="s">
        <v>285</v>
      </c>
      <c r="D30" s="38"/>
      <c r="E30" s="88"/>
      <c r="F30" s="88"/>
      <c r="G30" s="84">
        <f>Table1[5]*Table1[6]</f>
        <v>0</v>
      </c>
    </row>
    <row r="31" spans="1:7" ht="45" x14ac:dyDescent="0.25">
      <c r="A31" s="37">
        <v>23</v>
      </c>
      <c r="B31" s="38" t="s">
        <v>48</v>
      </c>
      <c r="C31" s="38" t="s">
        <v>286</v>
      </c>
      <c r="D31" s="38" t="s">
        <v>42</v>
      </c>
      <c r="E31" s="88">
        <v>336</v>
      </c>
      <c r="F31" s="88"/>
      <c r="G31" s="84">
        <f>Table1[5]*Table1[6]</f>
        <v>0</v>
      </c>
    </row>
    <row r="32" spans="1:7" ht="16.5" customHeight="1" x14ac:dyDescent="0.25">
      <c r="A32" s="37">
        <v>24</v>
      </c>
      <c r="B32" s="38" t="s">
        <v>43</v>
      </c>
      <c r="C32" s="38" t="s">
        <v>283</v>
      </c>
      <c r="D32" s="38" t="s">
        <v>44</v>
      </c>
      <c r="E32" s="88">
        <v>0.33600000000000002</v>
      </c>
      <c r="F32" s="88"/>
      <c r="G32" s="84">
        <f>Table1[5]*Table1[6]</f>
        <v>0</v>
      </c>
    </row>
    <row r="33" spans="1:7" ht="30" x14ac:dyDescent="0.25">
      <c r="A33" s="37">
        <v>25</v>
      </c>
      <c r="B33" s="38" t="s">
        <v>45</v>
      </c>
      <c r="C33" s="38" t="s">
        <v>284</v>
      </c>
      <c r="D33" s="38" t="s">
        <v>44</v>
      </c>
      <c r="E33" s="88">
        <v>0.33600000000000002</v>
      </c>
      <c r="F33" s="88"/>
      <c r="G33" s="84">
        <f>Table1[5]*Table1[6]</f>
        <v>0</v>
      </c>
    </row>
    <row r="34" spans="1:7" x14ac:dyDescent="0.25">
      <c r="A34" s="37"/>
      <c r="B34" s="38"/>
      <c r="C34" s="38" t="s">
        <v>287</v>
      </c>
      <c r="D34" s="38"/>
      <c r="E34" s="88"/>
      <c r="F34" s="88"/>
      <c r="G34" s="84">
        <f>Table1[5]*Table1[6]</f>
        <v>0</v>
      </c>
    </row>
    <row r="35" spans="1:7" x14ac:dyDescent="0.25">
      <c r="A35" s="37">
        <v>26</v>
      </c>
      <c r="B35" s="38"/>
      <c r="C35" s="38" t="s">
        <v>288</v>
      </c>
      <c r="D35" s="38" t="s">
        <v>222</v>
      </c>
      <c r="E35" s="88">
        <v>1</v>
      </c>
      <c r="F35" s="88"/>
      <c r="G35" s="84">
        <f>Table1[5]*Table1[6]</f>
        <v>0</v>
      </c>
    </row>
    <row r="36" spans="1:7" x14ac:dyDescent="0.25">
      <c r="A36" s="37"/>
      <c r="B36" s="38"/>
      <c r="C36" s="38" t="s">
        <v>289</v>
      </c>
      <c r="D36" s="38"/>
      <c r="E36" s="88"/>
      <c r="F36" s="88"/>
      <c r="G36" s="84">
        <f>Table1[5]*Table1[6]</f>
        <v>0</v>
      </c>
    </row>
    <row r="37" spans="1:7" ht="60" x14ac:dyDescent="0.25">
      <c r="A37" s="37">
        <v>27</v>
      </c>
      <c r="B37" s="38" t="s">
        <v>50</v>
      </c>
      <c r="C37" s="100" t="s">
        <v>671</v>
      </c>
      <c r="D37" s="38" t="s">
        <v>31</v>
      </c>
      <c r="E37" s="88">
        <v>6</v>
      </c>
      <c r="F37" s="88"/>
      <c r="G37" s="84">
        <f>Table1[5]*Table1[6]</f>
        <v>0</v>
      </c>
    </row>
    <row r="38" spans="1:7" ht="60" x14ac:dyDescent="0.25">
      <c r="A38" s="37">
        <v>28</v>
      </c>
      <c r="B38" s="38" t="s">
        <v>51</v>
      </c>
      <c r="C38" s="38" t="s">
        <v>290</v>
      </c>
      <c r="D38" s="38" t="s">
        <v>44</v>
      </c>
      <c r="E38" s="88">
        <v>9.6</v>
      </c>
      <c r="F38" s="88"/>
      <c r="G38" s="84">
        <f>Table1[5]*Table1[6]</f>
        <v>0</v>
      </c>
    </row>
    <row r="39" spans="1:7" ht="31.5" customHeight="1" x14ac:dyDescent="0.25">
      <c r="A39" s="37">
        <v>29</v>
      </c>
      <c r="B39" s="38" t="s">
        <v>52</v>
      </c>
      <c r="C39" s="38" t="s">
        <v>291</v>
      </c>
      <c r="D39" s="38" t="s">
        <v>53</v>
      </c>
      <c r="E39" s="88">
        <v>0.06</v>
      </c>
      <c r="F39" s="88"/>
      <c r="G39" s="84">
        <f>Table1[5]*Table1[6]</f>
        <v>0</v>
      </c>
    </row>
    <row r="40" spans="1:7" x14ac:dyDescent="0.25">
      <c r="A40" s="37"/>
      <c r="B40" s="38"/>
      <c r="C40" s="38" t="s">
        <v>292</v>
      </c>
      <c r="D40" s="38"/>
      <c r="E40" s="88"/>
      <c r="F40" s="88"/>
      <c r="G40" s="84">
        <f>Table1[5]*Table1[6]</f>
        <v>0</v>
      </c>
    </row>
    <row r="41" spans="1:7" ht="60" x14ac:dyDescent="0.25">
      <c r="A41" s="37">
        <v>30</v>
      </c>
      <c r="B41" s="38" t="s">
        <v>39</v>
      </c>
      <c r="C41" s="100" t="s">
        <v>670</v>
      </c>
      <c r="D41" s="38" t="s">
        <v>31</v>
      </c>
      <c r="E41" s="88">
        <v>5</v>
      </c>
      <c r="F41" s="88"/>
      <c r="G41" s="84">
        <f>Table1[5]*Table1[6]</f>
        <v>0</v>
      </c>
    </row>
    <row r="42" spans="1:7" ht="60" x14ac:dyDescent="0.25">
      <c r="A42" s="37">
        <v>31</v>
      </c>
      <c r="B42" s="38" t="s">
        <v>51</v>
      </c>
      <c r="C42" s="38" t="s">
        <v>290</v>
      </c>
      <c r="D42" s="38" t="s">
        <v>44</v>
      </c>
      <c r="E42" s="88">
        <v>6</v>
      </c>
      <c r="F42" s="88"/>
      <c r="G42" s="84">
        <f>Table1[5]*Table1[6]</f>
        <v>0</v>
      </c>
    </row>
    <row r="43" spans="1:7" x14ac:dyDescent="0.25">
      <c r="A43" s="99" t="s">
        <v>293</v>
      </c>
      <c r="B43" s="100"/>
      <c r="C43" s="100"/>
      <c r="D43" s="100"/>
      <c r="E43" s="101"/>
      <c r="F43" s="101"/>
      <c r="G43" s="101">
        <f>SUBTOTAL(9,Table1[7])</f>
        <v>0</v>
      </c>
    </row>
    <row r="44" spans="1:7" x14ac:dyDescent="0.25">
      <c r="A44" s="30"/>
      <c r="B44" s="31"/>
      <c r="C44" s="31"/>
      <c r="D44" s="31"/>
      <c r="E44" s="31"/>
      <c r="F44" s="31"/>
      <c r="G44" s="31"/>
    </row>
    <row r="45" spans="1:7" x14ac:dyDescent="0.25">
      <c r="A45" s="30"/>
      <c r="B45" s="31"/>
      <c r="C45" s="31"/>
      <c r="D45" s="31"/>
      <c r="E45" s="31"/>
      <c r="F45" s="31"/>
      <c r="G45" s="31"/>
    </row>
    <row r="46" spans="1:7" x14ac:dyDescent="0.25">
      <c r="A46" s="30"/>
      <c r="B46" s="31"/>
      <c r="C46" s="31"/>
      <c r="D46" s="31"/>
      <c r="E46" s="31"/>
      <c r="F46" s="31"/>
      <c r="G46" s="31"/>
    </row>
    <row r="47" spans="1:7" x14ac:dyDescent="0.25">
      <c r="A47" s="30"/>
      <c r="B47" s="31"/>
      <c r="C47" s="31"/>
      <c r="D47" s="31"/>
      <c r="E47" s="31"/>
      <c r="F47" s="31"/>
      <c r="G47" s="31"/>
    </row>
    <row r="48" spans="1:7" x14ac:dyDescent="0.25">
      <c r="A48" s="30"/>
      <c r="B48" s="31"/>
      <c r="C48" s="31"/>
      <c r="D48" s="31"/>
      <c r="E48" s="31"/>
      <c r="F48" s="31"/>
      <c r="G48" s="31"/>
    </row>
    <row r="49" spans="1:7" x14ac:dyDescent="0.25">
      <c r="A49" s="30"/>
      <c r="B49" s="31"/>
      <c r="C49" s="31"/>
      <c r="D49" s="31"/>
      <c r="E49" s="31"/>
      <c r="F49" s="31"/>
      <c r="G49" s="31"/>
    </row>
    <row r="50" spans="1:7" x14ac:dyDescent="0.25">
      <c r="A50" s="30"/>
      <c r="B50" s="31"/>
      <c r="C50" s="31"/>
      <c r="D50" s="31"/>
      <c r="E50" s="31"/>
      <c r="F50" s="31"/>
      <c r="G50" s="31"/>
    </row>
    <row r="51" spans="1:7" x14ac:dyDescent="0.25">
      <c r="A51" s="30"/>
      <c r="B51" s="31"/>
      <c r="C51" s="31"/>
      <c r="D51" s="31"/>
      <c r="E51" s="31"/>
      <c r="F51" s="31"/>
      <c r="G51" s="31"/>
    </row>
    <row r="52" spans="1:7" x14ac:dyDescent="0.25">
      <c r="A52" s="30"/>
      <c r="B52" s="31"/>
      <c r="C52" s="31"/>
      <c r="D52" s="31"/>
      <c r="E52" s="31"/>
      <c r="F52" s="31"/>
      <c r="G52" s="31"/>
    </row>
    <row r="53" spans="1:7" x14ac:dyDescent="0.25">
      <c r="A53" s="30"/>
      <c r="B53" s="31"/>
      <c r="C53" s="31"/>
      <c r="D53" s="31"/>
      <c r="E53" s="31"/>
      <c r="F53" s="31"/>
      <c r="G53" s="31"/>
    </row>
    <row r="54" spans="1:7" x14ac:dyDescent="0.25">
      <c r="A54" s="30"/>
      <c r="B54" s="31"/>
      <c r="C54" s="31"/>
      <c r="D54" s="31"/>
      <c r="E54" s="31"/>
      <c r="F54" s="31"/>
      <c r="G54" s="31"/>
    </row>
    <row r="55" spans="1:7" x14ac:dyDescent="0.25">
      <c r="A55" s="30"/>
      <c r="B55" s="31"/>
      <c r="C55" s="31"/>
      <c r="D55" s="31"/>
      <c r="E55" s="31"/>
      <c r="F55" s="31"/>
      <c r="G55" s="31"/>
    </row>
    <row r="56" spans="1:7" x14ac:dyDescent="0.25">
      <c r="A56" s="30"/>
      <c r="B56" s="31"/>
      <c r="C56" s="31"/>
      <c r="D56" s="31"/>
      <c r="E56" s="31"/>
      <c r="F56" s="31"/>
      <c r="G56" s="31"/>
    </row>
    <row r="57" spans="1:7" x14ac:dyDescent="0.25">
      <c r="A57" s="30"/>
      <c r="B57" s="31"/>
      <c r="C57" s="31"/>
      <c r="D57" s="31"/>
      <c r="E57" s="31"/>
      <c r="F57" s="31"/>
      <c r="G57" s="31"/>
    </row>
    <row r="58" spans="1:7" x14ac:dyDescent="0.25">
      <c r="A58" s="30"/>
      <c r="B58" s="31"/>
      <c r="C58" s="31"/>
      <c r="D58" s="31"/>
      <c r="E58" s="31"/>
      <c r="F58" s="31"/>
      <c r="G58" s="31"/>
    </row>
    <row r="59" spans="1:7" x14ac:dyDescent="0.25">
      <c r="A59" s="30"/>
      <c r="B59" s="31"/>
      <c r="C59" s="31"/>
      <c r="D59" s="31"/>
      <c r="E59" s="31"/>
      <c r="F59" s="31"/>
      <c r="G59" s="31"/>
    </row>
  </sheetData>
  <mergeCells count="2">
    <mergeCell ref="C2:G3"/>
    <mergeCell ref="A4:B4"/>
  </mergeCells>
  <phoneticPr fontId="16" type="noConversion"/>
  <conditionalFormatting sqref="E7:G43">
    <cfRule type="notContainsBlanks" priority="72" stopIfTrue="1">
      <formula>LEN(TRIM(E7))&gt;0</formula>
    </cfRule>
    <cfRule type="expression" dxfId="301" priority="73">
      <formula>$E7&lt;&gt;""</formula>
    </cfRule>
  </conditionalFormatting>
  <conditionalFormatting sqref="G7:G43">
    <cfRule type="expression" dxfId="300" priority="65">
      <formula>AND($C7="Subtotal",$G7="")</formula>
    </cfRule>
    <cfRule type="expression" dxfId="299" priority="66">
      <formula>AND($C7="Subtotal",_xlfn.FORMULATEXT($G7)="=[5]*[6]")</formula>
    </cfRule>
    <cfRule type="expression" dxfId="298" priority="70">
      <formula>AND($C7&lt;&gt;"Subtotal",_xlfn.FORMULATEXT($G7)&lt;&gt;"=[5]*[6]")</formula>
    </cfRule>
  </conditionalFormatting>
  <conditionalFormatting sqref="A13:G13 A7:B12 D7:G12 A16:G16 A14:B15 D14:G15 A18:G18 A17:B17 D17:G17 A26:G26 A19:B25 D19:G25 A30:G30 A27:B29 D27:G29 A34:G36 A31:B33 D31:G33 A40:G40 A37:B39 D37:G39 A43:G43 A41:B42 D41:G42">
    <cfRule type="expression" dxfId="297" priority="67">
      <formula>CELL("PROTECT",A7)=0</formula>
    </cfRule>
    <cfRule type="expression" dxfId="296" priority="68">
      <formula>$C7="Subtotal"</formula>
    </cfRule>
    <cfRule type="expression" priority="69" stopIfTrue="1">
      <formula>OR($C7="Subtotal",$A7="Total TVA Cota 0")</formula>
    </cfRule>
    <cfRule type="expression" dxfId="295" priority="71">
      <formula>$E7=""</formula>
    </cfRule>
  </conditionalFormatting>
  <conditionalFormatting sqref="C7:C8">
    <cfRule type="expression" dxfId="294" priority="61">
      <formula>CELL("PROTECT",C7)=0</formula>
    </cfRule>
    <cfRule type="expression" dxfId="293" priority="62">
      <formula>$C7="Subtotal"</formula>
    </cfRule>
    <cfRule type="expression" priority="63" stopIfTrue="1">
      <formula>OR($C7="Subtotal",$A7="Total TVA Cota 0")</formula>
    </cfRule>
    <cfRule type="expression" dxfId="292" priority="64">
      <formula>$E7=""</formula>
    </cfRule>
  </conditionalFormatting>
  <conditionalFormatting sqref="C9:C12">
    <cfRule type="expression" dxfId="291" priority="57">
      <formula>CELL("PROTECT",C9)=0</formula>
    </cfRule>
    <cfRule type="expression" dxfId="290" priority="58">
      <formula>$C9="Subtotal"</formula>
    </cfRule>
    <cfRule type="expression" priority="59" stopIfTrue="1">
      <formula>OR($C9="Subtotal",$A9="Total TVA Cota 0")</formula>
    </cfRule>
    <cfRule type="expression" dxfId="289" priority="60">
      <formula>$E9=""</formula>
    </cfRule>
  </conditionalFormatting>
  <conditionalFormatting sqref="C14:C15">
    <cfRule type="expression" dxfId="288" priority="53">
      <formula>CELL("PROTECT",C14)=0</formula>
    </cfRule>
    <cfRule type="expression" dxfId="287" priority="54">
      <formula>$C14="Subtotal"</formula>
    </cfRule>
    <cfRule type="expression" priority="55" stopIfTrue="1">
      <formula>OR($C14="Subtotal",$A14="Total TVA Cota 0")</formula>
    </cfRule>
    <cfRule type="expression" dxfId="286" priority="56">
      <formula>$E14=""</formula>
    </cfRule>
  </conditionalFormatting>
  <conditionalFormatting sqref="C17">
    <cfRule type="expression" dxfId="285" priority="49">
      <formula>CELL("PROTECT",C17)=0</formula>
    </cfRule>
    <cfRule type="expression" dxfId="284" priority="50">
      <formula>$C17="Subtotal"</formula>
    </cfRule>
    <cfRule type="expression" priority="51" stopIfTrue="1">
      <formula>OR($C17="Subtotal",$A17="Total TVA Cota 0")</formula>
    </cfRule>
    <cfRule type="expression" dxfId="283" priority="52">
      <formula>$E17=""</formula>
    </cfRule>
  </conditionalFormatting>
  <conditionalFormatting sqref="C19:C21">
    <cfRule type="expression" dxfId="282" priority="45">
      <formula>CELL("PROTECT",C19)=0</formula>
    </cfRule>
    <cfRule type="expression" dxfId="281" priority="46">
      <formula>$C19="Subtotal"</formula>
    </cfRule>
    <cfRule type="expression" priority="47" stopIfTrue="1">
      <formula>OR($C19="Subtotal",$A19="Total TVA Cota 0")</formula>
    </cfRule>
    <cfRule type="expression" dxfId="280" priority="48">
      <formula>$E19=""</formula>
    </cfRule>
  </conditionalFormatting>
  <conditionalFormatting sqref="C22">
    <cfRule type="expression" dxfId="279" priority="41">
      <formula>CELL("PROTECT",C22)=0</formula>
    </cfRule>
    <cfRule type="expression" dxfId="278" priority="42">
      <formula>$C22="Subtotal"</formula>
    </cfRule>
    <cfRule type="expression" priority="43" stopIfTrue="1">
      <formula>OR($C22="Subtotal",$A22="Total TVA Cota 0")</formula>
    </cfRule>
    <cfRule type="expression" dxfId="277" priority="44">
      <formula>$E22=""</formula>
    </cfRule>
  </conditionalFormatting>
  <conditionalFormatting sqref="C23">
    <cfRule type="expression" dxfId="276" priority="37">
      <formula>CELL("PROTECT",C23)=0</formula>
    </cfRule>
    <cfRule type="expression" dxfId="275" priority="38">
      <formula>$C23="Subtotal"</formula>
    </cfRule>
    <cfRule type="expression" priority="39" stopIfTrue="1">
      <formula>OR($C23="Subtotal",$A23="Total TVA Cota 0")</formula>
    </cfRule>
    <cfRule type="expression" dxfId="274" priority="40">
      <formula>$E23=""</formula>
    </cfRule>
  </conditionalFormatting>
  <conditionalFormatting sqref="C24">
    <cfRule type="expression" dxfId="273" priority="33">
      <formula>CELL("PROTECT",C24)=0</formula>
    </cfRule>
    <cfRule type="expression" dxfId="272" priority="34">
      <formula>$C24="Subtotal"</formula>
    </cfRule>
    <cfRule type="expression" priority="35" stopIfTrue="1">
      <formula>OR($C24="Subtotal",$A24="Total TVA Cota 0")</formula>
    </cfRule>
    <cfRule type="expression" dxfId="271" priority="36">
      <formula>$E24=""</formula>
    </cfRule>
  </conditionalFormatting>
  <conditionalFormatting sqref="C25">
    <cfRule type="expression" dxfId="270" priority="29">
      <formula>CELL("PROTECT",C25)=0</formula>
    </cfRule>
    <cfRule type="expression" dxfId="269" priority="30">
      <formula>$C25="Subtotal"</formula>
    </cfRule>
    <cfRule type="expression" priority="31" stopIfTrue="1">
      <formula>OR($C25="Subtotal",$A25="Total TVA Cota 0")</formula>
    </cfRule>
    <cfRule type="expression" dxfId="268" priority="32">
      <formula>$E25=""</formula>
    </cfRule>
  </conditionalFormatting>
  <conditionalFormatting sqref="C27">
    <cfRule type="expression" dxfId="267" priority="25">
      <formula>CELL("PROTECT",C27)=0</formula>
    </cfRule>
    <cfRule type="expression" dxfId="266" priority="26">
      <formula>$C27="Subtotal"</formula>
    </cfRule>
    <cfRule type="expression" priority="27" stopIfTrue="1">
      <formula>OR($C27="Subtotal",$A27="Total TVA Cota 0")</formula>
    </cfRule>
    <cfRule type="expression" dxfId="265" priority="28">
      <formula>$E27=""</formula>
    </cfRule>
  </conditionalFormatting>
  <conditionalFormatting sqref="C28:C29">
    <cfRule type="expression" dxfId="264" priority="21">
      <formula>CELL("PROTECT",C28)=0</formula>
    </cfRule>
    <cfRule type="expression" dxfId="263" priority="22">
      <formula>$C28="Subtotal"</formula>
    </cfRule>
    <cfRule type="expression" priority="23" stopIfTrue="1">
      <formula>OR($C28="Subtotal",$A28="Total TVA Cota 0")</formula>
    </cfRule>
    <cfRule type="expression" dxfId="262" priority="24">
      <formula>$E28=""</formula>
    </cfRule>
  </conditionalFormatting>
  <conditionalFormatting sqref="C31">
    <cfRule type="expression" dxfId="261" priority="17">
      <formula>CELL("PROTECT",C31)=0</formula>
    </cfRule>
    <cfRule type="expression" dxfId="260" priority="18">
      <formula>$C31="Subtotal"</formula>
    </cfRule>
    <cfRule type="expression" priority="19" stopIfTrue="1">
      <formula>OR($C31="Subtotal",$A31="Total TVA Cota 0")</formula>
    </cfRule>
    <cfRule type="expression" dxfId="259" priority="20">
      <formula>$E31=""</formula>
    </cfRule>
  </conditionalFormatting>
  <conditionalFormatting sqref="C32:C33">
    <cfRule type="expression" dxfId="258" priority="13">
      <formula>CELL("PROTECT",C32)=0</formula>
    </cfRule>
    <cfRule type="expression" dxfId="257" priority="14">
      <formula>$C32="Subtotal"</formula>
    </cfRule>
    <cfRule type="expression" priority="15" stopIfTrue="1">
      <formula>OR($C32="Subtotal",$A32="Total TVA Cota 0")</formula>
    </cfRule>
    <cfRule type="expression" dxfId="256" priority="16">
      <formula>$E32=""</formula>
    </cfRule>
  </conditionalFormatting>
  <conditionalFormatting sqref="C37:C38">
    <cfRule type="expression" dxfId="255" priority="9">
      <formula>CELL("PROTECT",C37)=0</formula>
    </cfRule>
    <cfRule type="expression" dxfId="254" priority="10">
      <formula>$C37="Subtotal"</formula>
    </cfRule>
    <cfRule type="expression" priority="11" stopIfTrue="1">
      <formula>OR($C37="Subtotal",$A37="Total TVA Cota 0")</formula>
    </cfRule>
    <cfRule type="expression" dxfId="253" priority="12">
      <formula>$E37=""</formula>
    </cfRule>
  </conditionalFormatting>
  <conditionalFormatting sqref="C39">
    <cfRule type="expression" dxfId="252" priority="5">
      <formula>CELL("PROTECT",C39)=0</formula>
    </cfRule>
    <cfRule type="expression" dxfId="251" priority="6">
      <formula>$C39="Subtotal"</formula>
    </cfRule>
    <cfRule type="expression" priority="7" stopIfTrue="1">
      <formula>OR($C39="Subtotal",$A39="Total TVA Cota 0")</formula>
    </cfRule>
    <cfRule type="expression" dxfId="250" priority="8">
      <formula>$E39=""</formula>
    </cfRule>
  </conditionalFormatting>
  <conditionalFormatting sqref="C41:C42">
    <cfRule type="expression" dxfId="249" priority="1">
      <formula>CELL("PROTECT",C41)=0</formula>
    </cfRule>
    <cfRule type="expression" dxfId="248" priority="2">
      <formula>$C41="Subtotal"</formula>
    </cfRule>
    <cfRule type="expression" priority="3" stopIfTrue="1">
      <formula>OR($C41="Subtotal",$A41="Total TVA Cota 0")</formula>
    </cfRule>
    <cfRule type="expression" dxfId="247" priority="4">
      <formula>$E41=""</formula>
    </cfRule>
  </conditionalFormatting>
  <dataValidations count="1">
    <dataValidation type="decimal" operator="greaterThan" allowBlank="1" showInputMessage="1" showErrorMessage="1" sqref="F7:F4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4"/>
  <sheetViews>
    <sheetView view="pageBreakPreview" topLeftCell="A70" zoomScale="125" zoomScaleNormal="125" zoomScaleSheetLayoutView="90" zoomScalePageLayoutView="125" workbookViewId="0">
      <selection activeCell="C52" sqref="C52"/>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257</v>
      </c>
      <c r="B4" s="147"/>
      <c r="C4" s="26" t="str">
        <f>SITE!B7</f>
        <v>Thermomecanics</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297</v>
      </c>
      <c r="D7" s="35"/>
      <c r="E7" s="41"/>
      <c r="F7" s="40"/>
      <c r="G7" s="84">
        <f>Table112[5]*Table112[6]</f>
        <v>0</v>
      </c>
    </row>
    <row r="8" spans="1:7" ht="30" x14ac:dyDescent="0.25">
      <c r="A8" s="35">
        <v>1</v>
      </c>
      <c r="B8" s="35" t="s">
        <v>54</v>
      </c>
      <c r="C8" s="103" t="s">
        <v>684</v>
      </c>
      <c r="D8" s="102" t="s">
        <v>296</v>
      </c>
      <c r="E8" s="41">
        <v>1</v>
      </c>
      <c r="F8" s="40"/>
      <c r="G8" s="85">
        <f>Table112[5]*Table112[6]</f>
        <v>0</v>
      </c>
    </row>
    <row r="9" spans="1:7" ht="30" x14ac:dyDescent="0.25">
      <c r="A9" s="92">
        <v>2</v>
      </c>
      <c r="B9" s="92" t="s">
        <v>55</v>
      </c>
      <c r="C9" s="103" t="s">
        <v>298</v>
      </c>
      <c r="D9" s="92" t="s">
        <v>296</v>
      </c>
      <c r="E9" s="94">
        <v>4</v>
      </c>
      <c r="F9" s="95"/>
      <c r="G9" s="96">
        <f>Table112[5]*Table112[6]</f>
        <v>0</v>
      </c>
    </row>
    <row r="10" spans="1:7" x14ac:dyDescent="0.25">
      <c r="A10" s="92">
        <v>3</v>
      </c>
      <c r="B10" s="92" t="s">
        <v>56</v>
      </c>
      <c r="C10" s="103" t="s">
        <v>672</v>
      </c>
      <c r="D10" s="92" t="s">
        <v>296</v>
      </c>
      <c r="E10" s="94">
        <v>1</v>
      </c>
      <c r="F10" s="95"/>
      <c r="G10" s="97">
        <f>Table112[5]*Table112[6]</f>
        <v>0</v>
      </c>
    </row>
    <row r="11" spans="1:7" ht="30" x14ac:dyDescent="0.25">
      <c r="A11" s="92">
        <v>4</v>
      </c>
      <c r="B11" s="92" t="s">
        <v>57</v>
      </c>
      <c r="C11" s="103" t="s">
        <v>299</v>
      </c>
      <c r="D11" s="92" t="s">
        <v>296</v>
      </c>
      <c r="E11" s="94">
        <v>1</v>
      </c>
      <c r="F11" s="95"/>
      <c r="G11" s="97">
        <f>Table112[5]*Table112[6]</f>
        <v>0</v>
      </c>
    </row>
    <row r="12" spans="1:7" ht="30" x14ac:dyDescent="0.25">
      <c r="A12" s="92">
        <v>5</v>
      </c>
      <c r="B12" s="92" t="s">
        <v>55</v>
      </c>
      <c r="C12" s="103" t="s">
        <v>298</v>
      </c>
      <c r="D12" s="92" t="s">
        <v>296</v>
      </c>
      <c r="E12" s="94">
        <v>1</v>
      </c>
      <c r="F12" s="95"/>
      <c r="G12" s="97">
        <f>Table112[5]*Table112[6]</f>
        <v>0</v>
      </c>
    </row>
    <row r="13" spans="1:7" x14ac:dyDescent="0.25">
      <c r="A13" s="92">
        <v>6</v>
      </c>
      <c r="B13" s="92" t="s">
        <v>58</v>
      </c>
      <c r="C13" s="103" t="s">
        <v>301</v>
      </c>
      <c r="D13" s="92" t="s">
        <v>296</v>
      </c>
      <c r="E13" s="94">
        <v>1</v>
      </c>
      <c r="F13" s="95"/>
      <c r="G13" s="97">
        <f>Table112[5]*Table112[6]</f>
        <v>0</v>
      </c>
    </row>
    <row r="14" spans="1:7" ht="30" x14ac:dyDescent="0.25">
      <c r="A14" s="92">
        <v>7</v>
      </c>
      <c r="B14" s="92" t="s">
        <v>55</v>
      </c>
      <c r="C14" s="93" t="s">
        <v>298</v>
      </c>
      <c r="D14" s="92" t="s">
        <v>296</v>
      </c>
      <c r="E14" s="94">
        <v>2</v>
      </c>
      <c r="F14" s="95"/>
      <c r="G14" s="97">
        <f>Table112[5]*Table112[6]</f>
        <v>0</v>
      </c>
    </row>
    <row r="15" spans="1:7" ht="30" x14ac:dyDescent="0.25">
      <c r="A15" s="92">
        <v>8</v>
      </c>
      <c r="B15" s="92" t="s">
        <v>59</v>
      </c>
      <c r="C15" s="103" t="s">
        <v>302</v>
      </c>
      <c r="D15" s="92" t="s">
        <v>296</v>
      </c>
      <c r="E15" s="94">
        <v>1</v>
      </c>
      <c r="F15" s="95"/>
      <c r="G15" s="97">
        <f>Table112[5]*Table112[6]</f>
        <v>0</v>
      </c>
    </row>
    <row r="16" spans="1:7" ht="30" x14ac:dyDescent="0.25">
      <c r="A16" s="92">
        <v>9</v>
      </c>
      <c r="B16" s="92" t="s">
        <v>57</v>
      </c>
      <c r="C16" s="93" t="s">
        <v>300</v>
      </c>
      <c r="D16" s="92" t="s">
        <v>296</v>
      </c>
      <c r="E16" s="94">
        <v>2</v>
      </c>
      <c r="F16" s="95"/>
      <c r="G16" s="97">
        <f>Table112[5]*Table112[6]</f>
        <v>0</v>
      </c>
    </row>
    <row r="17" spans="1:7" x14ac:dyDescent="0.25">
      <c r="A17" s="92">
        <v>10</v>
      </c>
      <c r="B17" s="92" t="s">
        <v>60</v>
      </c>
      <c r="C17" s="103" t="s">
        <v>303</v>
      </c>
      <c r="D17" s="92" t="s">
        <v>296</v>
      </c>
      <c r="E17" s="94">
        <v>1</v>
      </c>
      <c r="F17" s="95"/>
      <c r="G17" s="97">
        <f>Table112[5]*Table112[6]</f>
        <v>0</v>
      </c>
    </row>
    <row r="18" spans="1:7" ht="20.100000000000001" customHeight="1" x14ac:dyDescent="0.25">
      <c r="A18" s="92">
        <v>11</v>
      </c>
      <c r="B18" s="92" t="s">
        <v>61</v>
      </c>
      <c r="C18" s="103" t="s">
        <v>304</v>
      </c>
      <c r="D18" s="92" t="s">
        <v>296</v>
      </c>
      <c r="E18" s="94">
        <v>1</v>
      </c>
      <c r="F18" s="95"/>
      <c r="G18" s="97">
        <f>Table112[5]*Table112[6]</f>
        <v>0</v>
      </c>
    </row>
    <row r="19" spans="1:7" ht="30" x14ac:dyDescent="0.25">
      <c r="A19" s="92">
        <v>12</v>
      </c>
      <c r="B19" s="92" t="s">
        <v>62</v>
      </c>
      <c r="C19" s="103" t="s">
        <v>305</v>
      </c>
      <c r="D19" s="92" t="s">
        <v>296</v>
      </c>
      <c r="E19" s="94">
        <v>1</v>
      </c>
      <c r="F19" s="95"/>
      <c r="G19" s="97">
        <f>Table112[5]*Table112[6]</f>
        <v>0</v>
      </c>
    </row>
    <row r="20" spans="1:7" ht="30" x14ac:dyDescent="0.25">
      <c r="A20" s="92">
        <v>13</v>
      </c>
      <c r="B20" s="92" t="s">
        <v>63</v>
      </c>
      <c r="C20" s="103" t="s">
        <v>673</v>
      </c>
      <c r="D20" s="92" t="s">
        <v>296</v>
      </c>
      <c r="E20" s="94">
        <v>1</v>
      </c>
      <c r="F20" s="95"/>
      <c r="G20" s="97">
        <f>Table112[5]*Table112[6]</f>
        <v>0</v>
      </c>
    </row>
    <row r="21" spans="1:7" x14ac:dyDescent="0.25">
      <c r="A21" s="92"/>
      <c r="B21" s="92"/>
      <c r="C21" s="103" t="s">
        <v>306</v>
      </c>
      <c r="D21" s="92"/>
      <c r="E21" s="94"/>
      <c r="F21" s="95"/>
      <c r="G21" s="97">
        <f>Table112[5]*Table112[6]</f>
        <v>0</v>
      </c>
    </row>
    <row r="22" spans="1:7" ht="60" x14ac:dyDescent="0.25">
      <c r="A22" s="92">
        <v>14</v>
      </c>
      <c r="B22" s="92" t="s">
        <v>64</v>
      </c>
      <c r="C22" s="103" t="s">
        <v>674</v>
      </c>
      <c r="D22" s="92" t="s">
        <v>34</v>
      </c>
      <c r="E22" s="94">
        <v>4.37</v>
      </c>
      <c r="F22" s="95"/>
      <c r="G22" s="97">
        <f>Table112[5]*Table112[6]</f>
        <v>0</v>
      </c>
    </row>
    <row r="23" spans="1:7" ht="45" x14ac:dyDescent="0.25">
      <c r="A23" s="92">
        <v>15</v>
      </c>
      <c r="B23" s="92" t="s">
        <v>65</v>
      </c>
      <c r="C23" s="103" t="s">
        <v>307</v>
      </c>
      <c r="D23" s="92" t="s">
        <v>34</v>
      </c>
      <c r="E23" s="94">
        <v>4.7300000000000004</v>
      </c>
      <c r="F23" s="95"/>
      <c r="G23" s="97">
        <f>Table112[5]*Table112[6]</f>
        <v>0</v>
      </c>
    </row>
    <row r="24" spans="1:7" ht="45" x14ac:dyDescent="0.25">
      <c r="A24" s="92">
        <v>16</v>
      </c>
      <c r="B24" s="92" t="s">
        <v>66</v>
      </c>
      <c r="C24" s="103" t="s">
        <v>308</v>
      </c>
      <c r="D24" s="92" t="s">
        <v>34</v>
      </c>
      <c r="E24" s="94">
        <v>4.7300000000000004</v>
      </c>
      <c r="F24" s="95"/>
      <c r="G24" s="97">
        <f>Table112[5]*Table112[6]</f>
        <v>0</v>
      </c>
    </row>
    <row r="25" spans="1:7" ht="30" x14ac:dyDescent="0.25">
      <c r="A25" s="92">
        <v>17</v>
      </c>
      <c r="B25" s="92" t="s">
        <v>67</v>
      </c>
      <c r="C25" s="103" t="s">
        <v>309</v>
      </c>
      <c r="D25" s="92" t="s">
        <v>34</v>
      </c>
      <c r="E25" s="94">
        <v>0.71</v>
      </c>
      <c r="F25" s="95"/>
      <c r="G25" s="97">
        <f>Table112[5]*Table112[6]</f>
        <v>0</v>
      </c>
    </row>
    <row r="26" spans="1:7" ht="45" x14ac:dyDescent="0.25">
      <c r="A26" s="92">
        <v>18</v>
      </c>
      <c r="B26" s="92" t="s">
        <v>65</v>
      </c>
      <c r="C26" s="93" t="s">
        <v>307</v>
      </c>
      <c r="D26" s="92" t="s">
        <v>34</v>
      </c>
      <c r="E26" s="94">
        <v>24.77</v>
      </c>
      <c r="F26" s="95"/>
      <c r="G26" s="97">
        <f>Table112[5]*Table112[6]</f>
        <v>0</v>
      </c>
    </row>
    <row r="27" spans="1:7" ht="45" x14ac:dyDescent="0.25">
      <c r="A27" s="92">
        <v>19</v>
      </c>
      <c r="B27" s="92" t="s">
        <v>66</v>
      </c>
      <c r="C27" s="93" t="s">
        <v>308</v>
      </c>
      <c r="D27" s="92" t="s">
        <v>34</v>
      </c>
      <c r="E27" s="94">
        <v>24.77</v>
      </c>
      <c r="F27" s="95"/>
      <c r="G27" s="97">
        <f>Table112[5]*Table112[6]</f>
        <v>0</v>
      </c>
    </row>
    <row r="28" spans="1:7" ht="75" x14ac:dyDescent="0.25">
      <c r="A28" s="92">
        <v>20</v>
      </c>
      <c r="B28" s="92" t="s">
        <v>64</v>
      </c>
      <c r="C28" s="103" t="s">
        <v>310</v>
      </c>
      <c r="D28" s="92" t="s">
        <v>34</v>
      </c>
      <c r="E28" s="94">
        <v>18.7</v>
      </c>
      <c r="F28" s="95"/>
      <c r="G28" s="97">
        <f>Table112[5]*Table112[6]</f>
        <v>0</v>
      </c>
    </row>
    <row r="29" spans="1:7" ht="45" x14ac:dyDescent="0.25">
      <c r="A29" s="92">
        <v>21</v>
      </c>
      <c r="B29" s="92" t="s">
        <v>65</v>
      </c>
      <c r="C29" s="93" t="s">
        <v>307</v>
      </c>
      <c r="D29" s="92" t="s">
        <v>34</v>
      </c>
      <c r="E29" s="94">
        <v>18.89</v>
      </c>
      <c r="F29" s="95"/>
      <c r="G29" s="97">
        <f>Table112[5]*Table112[6]</f>
        <v>0</v>
      </c>
    </row>
    <row r="30" spans="1:7" ht="45" x14ac:dyDescent="0.25">
      <c r="A30" s="92">
        <v>22</v>
      </c>
      <c r="B30" s="92" t="s">
        <v>66</v>
      </c>
      <c r="C30" s="93" t="s">
        <v>308</v>
      </c>
      <c r="D30" s="92" t="s">
        <v>34</v>
      </c>
      <c r="E30" s="94">
        <v>18.89</v>
      </c>
      <c r="F30" s="95"/>
      <c r="G30" s="97">
        <f>Table112[5]*Table112[6]</f>
        <v>0</v>
      </c>
    </row>
    <row r="31" spans="1:7" ht="30" x14ac:dyDescent="0.25">
      <c r="A31" s="92">
        <v>23</v>
      </c>
      <c r="B31" s="92" t="s">
        <v>68</v>
      </c>
      <c r="C31" s="103" t="s">
        <v>675</v>
      </c>
      <c r="D31" s="92" t="s">
        <v>44</v>
      </c>
      <c r="E31" s="94">
        <v>0.10299999999999999</v>
      </c>
      <c r="F31" s="95"/>
      <c r="G31" s="97">
        <f>Table112[5]*Table112[6]</f>
        <v>0</v>
      </c>
    </row>
    <row r="32" spans="1:7" ht="30" x14ac:dyDescent="0.25">
      <c r="A32" s="92">
        <v>24</v>
      </c>
      <c r="B32" s="92" t="s">
        <v>69</v>
      </c>
      <c r="C32" s="103" t="s">
        <v>311</v>
      </c>
      <c r="D32" s="92" t="s">
        <v>296</v>
      </c>
      <c r="E32" s="94">
        <v>3</v>
      </c>
      <c r="F32" s="95"/>
      <c r="G32" s="97">
        <f>Table112[5]*Table112[6]</f>
        <v>0</v>
      </c>
    </row>
    <row r="33" spans="1:7" ht="30" x14ac:dyDescent="0.25">
      <c r="A33" s="92">
        <v>25</v>
      </c>
      <c r="B33" s="92" t="s">
        <v>69</v>
      </c>
      <c r="C33" s="103" t="s">
        <v>312</v>
      </c>
      <c r="D33" s="92" t="s">
        <v>296</v>
      </c>
      <c r="E33" s="94">
        <v>8</v>
      </c>
      <c r="F33" s="95"/>
      <c r="G33" s="97">
        <f>Table112[5]*Table112[6]</f>
        <v>0</v>
      </c>
    </row>
    <row r="34" spans="1:7" ht="30" x14ac:dyDescent="0.25">
      <c r="A34" s="92">
        <v>26</v>
      </c>
      <c r="B34" s="92" t="s">
        <v>69</v>
      </c>
      <c r="C34" s="103" t="s">
        <v>313</v>
      </c>
      <c r="D34" s="92" t="s">
        <v>296</v>
      </c>
      <c r="E34" s="94">
        <v>11</v>
      </c>
      <c r="F34" s="95"/>
      <c r="G34" s="97">
        <f>Table112[5]*Table112[6]</f>
        <v>0</v>
      </c>
    </row>
    <row r="35" spans="1:7" ht="30" x14ac:dyDescent="0.25">
      <c r="A35" s="92">
        <v>27</v>
      </c>
      <c r="B35" s="92" t="s">
        <v>69</v>
      </c>
      <c r="C35" s="103" t="s">
        <v>314</v>
      </c>
      <c r="D35" s="92" t="s">
        <v>296</v>
      </c>
      <c r="E35" s="94">
        <v>2</v>
      </c>
      <c r="F35" s="95"/>
      <c r="G35" s="97">
        <f>Table112[5]*Table112[6]</f>
        <v>0</v>
      </c>
    </row>
    <row r="36" spans="1:7" ht="30" x14ac:dyDescent="0.25">
      <c r="A36" s="92">
        <v>28</v>
      </c>
      <c r="B36" s="92" t="s">
        <v>70</v>
      </c>
      <c r="C36" s="104" t="s">
        <v>315</v>
      </c>
      <c r="D36" s="92" t="s">
        <v>296</v>
      </c>
      <c r="E36" s="94">
        <v>2</v>
      </c>
      <c r="F36" s="95"/>
      <c r="G36" s="97">
        <f>Table112[5]*Table112[6]</f>
        <v>0</v>
      </c>
    </row>
    <row r="37" spans="1:7" ht="30" x14ac:dyDescent="0.25">
      <c r="A37" s="92">
        <v>29</v>
      </c>
      <c r="B37" s="92" t="s">
        <v>70</v>
      </c>
      <c r="C37" s="103" t="s">
        <v>316</v>
      </c>
      <c r="D37" s="92" t="s">
        <v>296</v>
      </c>
      <c r="E37" s="94">
        <v>16</v>
      </c>
      <c r="F37" s="95"/>
      <c r="G37" s="97">
        <f>Table112[5]*Table112[6]</f>
        <v>0</v>
      </c>
    </row>
    <row r="38" spans="1:7" ht="30" x14ac:dyDescent="0.25">
      <c r="A38" s="92">
        <v>30</v>
      </c>
      <c r="B38" s="92" t="s">
        <v>71</v>
      </c>
      <c r="C38" s="93" t="s">
        <v>317</v>
      </c>
      <c r="D38" s="92" t="s">
        <v>296</v>
      </c>
      <c r="E38" s="94">
        <v>3</v>
      </c>
      <c r="F38" s="95"/>
      <c r="G38" s="97">
        <f>Table112[5]*Table112[6]</f>
        <v>0</v>
      </c>
    </row>
    <row r="39" spans="1:7" ht="30" x14ac:dyDescent="0.25">
      <c r="A39" s="92">
        <v>31</v>
      </c>
      <c r="B39" s="92" t="s">
        <v>72</v>
      </c>
      <c r="C39" s="93" t="s">
        <v>318</v>
      </c>
      <c r="D39" s="92" t="s">
        <v>296</v>
      </c>
      <c r="E39" s="94">
        <v>2</v>
      </c>
      <c r="F39" s="95"/>
      <c r="G39" s="97">
        <f>Table112[5]*Table112[6]</f>
        <v>0</v>
      </c>
    </row>
    <row r="40" spans="1:7" ht="30" x14ac:dyDescent="0.25">
      <c r="A40" s="92">
        <v>32</v>
      </c>
      <c r="B40" s="92" t="s">
        <v>72</v>
      </c>
      <c r="C40" s="103" t="s">
        <v>319</v>
      </c>
      <c r="D40" s="92" t="s">
        <v>296</v>
      </c>
      <c r="E40" s="94">
        <v>11</v>
      </c>
      <c r="F40" s="95"/>
      <c r="G40" s="97">
        <f>Table112[5]*Table112[6]</f>
        <v>0</v>
      </c>
    </row>
    <row r="41" spans="1:7" ht="30" x14ac:dyDescent="0.25">
      <c r="A41" s="92">
        <v>33</v>
      </c>
      <c r="B41" s="92" t="s">
        <v>70</v>
      </c>
      <c r="C41" s="103" t="s">
        <v>320</v>
      </c>
      <c r="D41" s="92" t="s">
        <v>296</v>
      </c>
      <c r="E41" s="94">
        <v>4</v>
      </c>
      <c r="F41" s="95"/>
      <c r="G41" s="97">
        <f>Table112[5]*Table112[6]</f>
        <v>0</v>
      </c>
    </row>
    <row r="42" spans="1:7" ht="30" x14ac:dyDescent="0.25">
      <c r="A42" s="92">
        <v>34</v>
      </c>
      <c r="B42" s="92" t="s">
        <v>71</v>
      </c>
      <c r="C42" s="103" t="s">
        <v>321</v>
      </c>
      <c r="D42" s="92" t="s">
        <v>296</v>
      </c>
      <c r="E42" s="94">
        <v>1</v>
      </c>
      <c r="F42" s="95"/>
      <c r="G42" s="97">
        <f>Table112[5]*Table112[6]</f>
        <v>0</v>
      </c>
    </row>
    <row r="43" spans="1:7" ht="30" x14ac:dyDescent="0.25">
      <c r="A43" s="92">
        <v>35</v>
      </c>
      <c r="B43" s="92" t="s">
        <v>72</v>
      </c>
      <c r="C43" s="93" t="s">
        <v>322</v>
      </c>
      <c r="D43" s="92" t="s">
        <v>296</v>
      </c>
      <c r="E43" s="94">
        <v>2</v>
      </c>
      <c r="F43" s="95"/>
      <c r="G43" s="97">
        <f>Table112[5]*Table112[6]</f>
        <v>0</v>
      </c>
    </row>
    <row r="44" spans="1:7" ht="31.5" customHeight="1" x14ac:dyDescent="0.25">
      <c r="A44" s="92">
        <v>36</v>
      </c>
      <c r="B44" s="92" t="s">
        <v>72</v>
      </c>
      <c r="C44" s="103" t="s">
        <v>323</v>
      </c>
      <c r="D44" s="92" t="s">
        <v>296</v>
      </c>
      <c r="E44" s="94">
        <v>1</v>
      </c>
      <c r="F44" s="95"/>
      <c r="G44" s="97">
        <f>Table112[5]*Table112[6]</f>
        <v>0</v>
      </c>
    </row>
    <row r="45" spans="1:7" ht="33.6" customHeight="1" x14ac:dyDescent="0.25">
      <c r="A45" s="92">
        <v>37</v>
      </c>
      <c r="B45" s="92" t="s">
        <v>72</v>
      </c>
      <c r="C45" s="93" t="s">
        <v>324</v>
      </c>
      <c r="D45" s="92" t="s">
        <v>296</v>
      </c>
      <c r="E45" s="94">
        <v>3</v>
      </c>
      <c r="F45" s="95"/>
      <c r="G45" s="97">
        <f>Table112[5]*Table112[6]</f>
        <v>0</v>
      </c>
    </row>
    <row r="46" spans="1:7" ht="45" x14ac:dyDescent="0.25">
      <c r="A46" s="92">
        <v>38</v>
      </c>
      <c r="B46" s="92" t="s">
        <v>73</v>
      </c>
      <c r="C46" s="103" t="s">
        <v>325</v>
      </c>
      <c r="D46" s="92" t="s">
        <v>296</v>
      </c>
      <c r="E46" s="94">
        <v>2</v>
      </c>
      <c r="F46" s="95"/>
      <c r="G46" s="97">
        <f>Table112[5]*Table112[6]</f>
        <v>0</v>
      </c>
    </row>
    <row r="47" spans="1:7" ht="45.95" customHeight="1" x14ac:dyDescent="0.25">
      <c r="A47" s="92">
        <v>39</v>
      </c>
      <c r="B47" s="92" t="s">
        <v>74</v>
      </c>
      <c r="C47" s="103" t="s">
        <v>676</v>
      </c>
      <c r="D47" s="92" t="s">
        <v>36</v>
      </c>
      <c r="E47" s="94">
        <v>33</v>
      </c>
      <c r="F47" s="95"/>
      <c r="G47" s="97">
        <f>Table112[5]*Table112[6]</f>
        <v>0</v>
      </c>
    </row>
    <row r="48" spans="1:7" ht="45" x14ac:dyDescent="0.25">
      <c r="A48" s="92">
        <v>40</v>
      </c>
      <c r="B48" s="92" t="s">
        <v>75</v>
      </c>
      <c r="C48" s="103" t="s">
        <v>677</v>
      </c>
      <c r="D48" s="92" t="s">
        <v>36</v>
      </c>
      <c r="E48" s="94">
        <v>7</v>
      </c>
      <c r="F48" s="95"/>
      <c r="G48" s="97">
        <f>Table112[5]*Table112[6]</f>
        <v>0</v>
      </c>
    </row>
    <row r="49" spans="1:7" ht="45" x14ac:dyDescent="0.25">
      <c r="A49" s="92">
        <v>41</v>
      </c>
      <c r="B49" s="92" t="s">
        <v>76</v>
      </c>
      <c r="C49" s="103" t="s">
        <v>678</v>
      </c>
      <c r="D49" s="92" t="s">
        <v>36</v>
      </c>
      <c r="E49" s="94">
        <v>11</v>
      </c>
      <c r="F49" s="95"/>
      <c r="G49" s="97">
        <f>Table112[5]*Table112[6]</f>
        <v>0</v>
      </c>
    </row>
    <row r="50" spans="1:7" ht="45" x14ac:dyDescent="0.25">
      <c r="A50" s="92">
        <v>42</v>
      </c>
      <c r="B50" s="92" t="s">
        <v>76</v>
      </c>
      <c r="C50" s="103" t="s">
        <v>679</v>
      </c>
      <c r="D50" s="92" t="s">
        <v>36</v>
      </c>
      <c r="E50" s="94">
        <v>7</v>
      </c>
      <c r="F50" s="95"/>
      <c r="G50" s="97">
        <f>Table112[5]*Table112[6]</f>
        <v>0</v>
      </c>
    </row>
    <row r="51" spans="1:7" ht="45" x14ac:dyDescent="0.25">
      <c r="A51" s="92">
        <v>43</v>
      </c>
      <c r="B51" s="92" t="s">
        <v>77</v>
      </c>
      <c r="C51" s="103" t="s">
        <v>680</v>
      </c>
      <c r="D51" s="92" t="s">
        <v>36</v>
      </c>
      <c r="E51" s="94">
        <v>24</v>
      </c>
      <c r="F51" s="95"/>
      <c r="G51" s="97">
        <f>Table112[5]*Table112[6]</f>
        <v>0</v>
      </c>
    </row>
    <row r="52" spans="1:7" ht="45" x14ac:dyDescent="0.25">
      <c r="A52" s="92">
        <v>44</v>
      </c>
      <c r="B52" s="92" t="s">
        <v>78</v>
      </c>
      <c r="C52" s="103" t="s">
        <v>688</v>
      </c>
      <c r="D52" s="92" t="s">
        <v>36</v>
      </c>
      <c r="E52" s="94">
        <v>1</v>
      </c>
      <c r="F52" s="95"/>
      <c r="G52" s="97">
        <f>Table112[5]*Table112[6]</f>
        <v>0</v>
      </c>
    </row>
    <row r="53" spans="1:7" ht="35.1" customHeight="1" x14ac:dyDescent="0.25">
      <c r="A53" s="92" t="s">
        <v>223</v>
      </c>
      <c r="B53" s="105" t="s">
        <v>326</v>
      </c>
      <c r="C53" s="103" t="s">
        <v>352</v>
      </c>
      <c r="D53" s="105" t="s">
        <v>353</v>
      </c>
      <c r="E53" s="94">
        <v>1</v>
      </c>
      <c r="F53" s="95"/>
      <c r="G53" s="97">
        <f>Table112[5]*Table112[6]</f>
        <v>0</v>
      </c>
    </row>
    <row r="54" spans="1:7" ht="45" x14ac:dyDescent="0.25">
      <c r="A54" s="92">
        <v>45</v>
      </c>
      <c r="B54" s="92" t="s">
        <v>79</v>
      </c>
      <c r="C54" s="103" t="s">
        <v>327</v>
      </c>
      <c r="D54" s="92" t="s">
        <v>36</v>
      </c>
      <c r="E54" s="94">
        <v>33</v>
      </c>
      <c r="F54" s="95"/>
      <c r="G54" s="97">
        <f>Table112[5]*Table112[6]</f>
        <v>0</v>
      </c>
    </row>
    <row r="55" spans="1:7" ht="45" x14ac:dyDescent="0.25">
      <c r="A55" s="92">
        <v>46</v>
      </c>
      <c r="B55" s="92" t="s">
        <v>80</v>
      </c>
      <c r="C55" s="93" t="s">
        <v>328</v>
      </c>
      <c r="D55" s="92" t="s">
        <v>36</v>
      </c>
      <c r="E55" s="94">
        <v>25</v>
      </c>
      <c r="F55" s="95"/>
      <c r="G55" s="97">
        <f>Table112[5]*Table112[6]</f>
        <v>0</v>
      </c>
    </row>
    <row r="56" spans="1:7" ht="45" x14ac:dyDescent="0.25">
      <c r="A56" s="92">
        <v>47</v>
      </c>
      <c r="B56" s="92" t="s">
        <v>81</v>
      </c>
      <c r="C56" s="93" t="s">
        <v>329</v>
      </c>
      <c r="D56" s="92" t="s">
        <v>36</v>
      </c>
      <c r="E56" s="94">
        <v>25</v>
      </c>
      <c r="F56" s="95"/>
      <c r="G56" s="97">
        <f>Table112[5]*Table112[6]</f>
        <v>0</v>
      </c>
    </row>
    <row r="57" spans="1:7" ht="45" x14ac:dyDescent="0.25">
      <c r="A57" s="92">
        <v>48</v>
      </c>
      <c r="B57" s="92" t="s">
        <v>82</v>
      </c>
      <c r="C57" s="103" t="s">
        <v>681</v>
      </c>
      <c r="D57" s="92" t="s">
        <v>36</v>
      </c>
      <c r="E57" s="94">
        <v>33</v>
      </c>
      <c r="F57" s="95"/>
      <c r="G57" s="97">
        <f>Table112[5]*Table112[6]</f>
        <v>0</v>
      </c>
    </row>
    <row r="58" spans="1:7" ht="45" x14ac:dyDescent="0.25">
      <c r="A58" s="92">
        <v>49</v>
      </c>
      <c r="B58" s="92" t="s">
        <v>83</v>
      </c>
      <c r="C58" s="103" t="s">
        <v>682</v>
      </c>
      <c r="D58" s="92" t="s">
        <v>36</v>
      </c>
      <c r="E58" s="94">
        <v>25</v>
      </c>
      <c r="F58" s="95"/>
      <c r="G58" s="97">
        <f>Table112[5]*Table112[6]</f>
        <v>0</v>
      </c>
    </row>
    <row r="59" spans="1:7" ht="45" x14ac:dyDescent="0.25">
      <c r="A59" s="92">
        <v>50</v>
      </c>
      <c r="B59" s="92" t="s">
        <v>84</v>
      </c>
      <c r="C59" s="103" t="s">
        <v>683</v>
      </c>
      <c r="D59" s="92" t="s">
        <v>36</v>
      </c>
      <c r="E59" s="94">
        <v>25</v>
      </c>
      <c r="F59" s="95"/>
      <c r="G59" s="97">
        <f>Table112[5]*Table112[6]</f>
        <v>0</v>
      </c>
    </row>
    <row r="60" spans="1:7" ht="30" x14ac:dyDescent="0.25">
      <c r="A60" s="92">
        <v>51</v>
      </c>
      <c r="B60" s="92" t="s">
        <v>85</v>
      </c>
      <c r="C60" s="103" t="s">
        <v>330</v>
      </c>
      <c r="D60" s="92" t="s">
        <v>42</v>
      </c>
      <c r="E60" s="94">
        <v>123.07</v>
      </c>
      <c r="F60" s="95"/>
      <c r="G60" s="97">
        <f>Table112[5]*Table112[6]</f>
        <v>0</v>
      </c>
    </row>
    <row r="61" spans="1:7" ht="30" x14ac:dyDescent="0.25">
      <c r="A61" s="92">
        <v>52</v>
      </c>
      <c r="B61" s="92" t="s">
        <v>86</v>
      </c>
      <c r="C61" s="103" t="s">
        <v>331</v>
      </c>
      <c r="D61" s="92" t="s">
        <v>36</v>
      </c>
      <c r="E61" s="94">
        <v>12</v>
      </c>
      <c r="F61" s="95"/>
      <c r="G61" s="97">
        <f>Table112[5]*Table112[6]</f>
        <v>0</v>
      </c>
    </row>
    <row r="62" spans="1:7" ht="45" x14ac:dyDescent="0.25">
      <c r="A62" s="92">
        <v>53</v>
      </c>
      <c r="B62" s="92"/>
      <c r="C62" s="103" t="s">
        <v>332</v>
      </c>
      <c r="D62" s="92"/>
      <c r="E62" s="94"/>
      <c r="F62" s="95"/>
      <c r="G62" s="97">
        <f>Table112[5]*Table112[6]</f>
        <v>0</v>
      </c>
    </row>
    <row r="63" spans="1:7" x14ac:dyDescent="0.25">
      <c r="A63" s="92">
        <v>54</v>
      </c>
      <c r="B63" s="92"/>
      <c r="C63" s="103" t="s">
        <v>333</v>
      </c>
      <c r="D63" s="92" t="s">
        <v>296</v>
      </c>
      <c r="E63" s="94">
        <v>1</v>
      </c>
      <c r="F63" s="95"/>
      <c r="G63" s="97">
        <f>Table112[5]*Table112[6]</f>
        <v>0</v>
      </c>
    </row>
    <row r="64" spans="1:7" x14ac:dyDescent="0.25">
      <c r="A64" s="92">
        <v>55</v>
      </c>
      <c r="B64" s="92"/>
      <c r="C64" s="103" t="s">
        <v>335</v>
      </c>
      <c r="D64" s="92" t="s">
        <v>296</v>
      </c>
      <c r="E64" s="94">
        <v>5</v>
      </c>
      <c r="F64" s="95"/>
      <c r="G64" s="97">
        <f>Table112[5]*Table112[6]</f>
        <v>0</v>
      </c>
    </row>
    <row r="65" spans="1:7" x14ac:dyDescent="0.25">
      <c r="A65" s="92">
        <v>56</v>
      </c>
      <c r="B65" s="92"/>
      <c r="C65" s="103" t="s">
        <v>334</v>
      </c>
      <c r="D65" s="92" t="s">
        <v>296</v>
      </c>
      <c r="E65" s="94">
        <v>10</v>
      </c>
      <c r="F65" s="95"/>
      <c r="G65" s="97">
        <f>Table112[5]*Table112[6]</f>
        <v>0</v>
      </c>
    </row>
    <row r="66" spans="1:7" x14ac:dyDescent="0.25">
      <c r="A66" s="92">
        <v>57</v>
      </c>
      <c r="B66" s="92"/>
      <c r="C66" s="103" t="s">
        <v>336</v>
      </c>
      <c r="D66" s="92" t="s">
        <v>296</v>
      </c>
      <c r="E66" s="94">
        <v>1</v>
      </c>
      <c r="F66" s="95"/>
      <c r="G66" s="97">
        <f>Table112[5]*Table112[6]</f>
        <v>0</v>
      </c>
    </row>
    <row r="67" spans="1:7" x14ac:dyDescent="0.25">
      <c r="A67" s="92">
        <v>58</v>
      </c>
      <c r="B67" s="92"/>
      <c r="C67" s="103" t="s">
        <v>337</v>
      </c>
      <c r="D67" s="92" t="s">
        <v>296</v>
      </c>
      <c r="E67" s="94">
        <v>1</v>
      </c>
      <c r="F67" s="95"/>
      <c r="G67" s="97">
        <f>Table112[5]*Table112[6]</f>
        <v>0</v>
      </c>
    </row>
    <row r="68" spans="1:7" x14ac:dyDescent="0.25">
      <c r="A68" s="92">
        <v>59</v>
      </c>
      <c r="B68" s="92"/>
      <c r="C68" s="103" t="s">
        <v>338</v>
      </c>
      <c r="D68" s="92" t="s">
        <v>296</v>
      </c>
      <c r="E68" s="94">
        <v>1</v>
      </c>
      <c r="F68" s="95"/>
      <c r="G68" s="97">
        <f>Table112[5]*Table112[6]</f>
        <v>0</v>
      </c>
    </row>
    <row r="69" spans="1:7" x14ac:dyDescent="0.25">
      <c r="A69" s="92"/>
      <c r="B69" s="92"/>
      <c r="C69" s="103" t="s">
        <v>339</v>
      </c>
      <c r="D69" s="92"/>
      <c r="E69" s="94"/>
      <c r="F69" s="95"/>
      <c r="G69" s="97">
        <f>Table112[5]*Table112[6]</f>
        <v>0</v>
      </c>
    </row>
    <row r="70" spans="1:7" ht="45" x14ac:dyDescent="0.25">
      <c r="A70" s="92">
        <v>60</v>
      </c>
      <c r="B70" s="92"/>
      <c r="C70" s="103" t="s">
        <v>685</v>
      </c>
      <c r="D70" s="92" t="s">
        <v>296</v>
      </c>
      <c r="E70" s="94">
        <v>1</v>
      </c>
      <c r="F70" s="95"/>
      <c r="G70" s="97">
        <f>Table112[5]*Table112[6]</f>
        <v>0</v>
      </c>
    </row>
    <row r="71" spans="1:7" ht="45" x14ac:dyDescent="0.25">
      <c r="A71" s="92">
        <v>61</v>
      </c>
      <c r="B71" s="92"/>
      <c r="C71" s="103" t="s">
        <v>340</v>
      </c>
      <c r="D71" s="92" t="s">
        <v>296</v>
      </c>
      <c r="E71" s="94">
        <v>2</v>
      </c>
      <c r="F71" s="95"/>
      <c r="G71" s="97">
        <f>Table112[5]*Table112[6]</f>
        <v>0</v>
      </c>
    </row>
    <row r="72" spans="1:7" ht="45" x14ac:dyDescent="0.25">
      <c r="A72" s="92">
        <v>62</v>
      </c>
      <c r="B72" s="92"/>
      <c r="C72" s="103" t="s">
        <v>341</v>
      </c>
      <c r="D72" s="92" t="s">
        <v>296</v>
      </c>
      <c r="E72" s="94">
        <v>2</v>
      </c>
      <c r="F72" s="95"/>
      <c r="G72" s="97">
        <f>Table112[5]*Table112[6]</f>
        <v>0</v>
      </c>
    </row>
    <row r="73" spans="1:7" x14ac:dyDescent="0.25">
      <c r="A73" s="92">
        <v>63</v>
      </c>
      <c r="B73" s="92"/>
      <c r="C73" s="103" t="s">
        <v>347</v>
      </c>
      <c r="D73" s="92" t="s">
        <v>296</v>
      </c>
      <c r="E73" s="94">
        <v>1</v>
      </c>
      <c r="F73" s="95"/>
      <c r="G73" s="97">
        <f>Table112[5]*Table112[6]</f>
        <v>0</v>
      </c>
    </row>
    <row r="74" spans="1:7" ht="30" x14ac:dyDescent="0.25">
      <c r="A74" s="92">
        <v>64</v>
      </c>
      <c r="B74" s="92"/>
      <c r="C74" s="106" t="s">
        <v>342</v>
      </c>
      <c r="D74" s="92" t="s">
        <v>296</v>
      </c>
      <c r="E74" s="94">
        <v>1</v>
      </c>
      <c r="F74" s="95"/>
      <c r="G74" s="97">
        <f>Table112[5]*Table112[6]</f>
        <v>0</v>
      </c>
    </row>
    <row r="75" spans="1:7" ht="32.1" customHeight="1" x14ac:dyDescent="0.25">
      <c r="A75" s="92">
        <v>65</v>
      </c>
      <c r="B75" s="92"/>
      <c r="C75" s="93" t="s">
        <v>343</v>
      </c>
      <c r="D75" s="92" t="s">
        <v>296</v>
      </c>
      <c r="E75" s="94">
        <v>1</v>
      </c>
      <c r="F75" s="95"/>
      <c r="G75" s="97">
        <f>Table112[5]*Table112[6]</f>
        <v>0</v>
      </c>
    </row>
    <row r="76" spans="1:7" ht="30" x14ac:dyDescent="0.25">
      <c r="A76" s="92">
        <v>66</v>
      </c>
      <c r="B76" s="92"/>
      <c r="C76" s="103" t="s">
        <v>348</v>
      </c>
      <c r="D76" s="92" t="s">
        <v>296</v>
      </c>
      <c r="E76" s="94">
        <v>1</v>
      </c>
      <c r="F76" s="95"/>
      <c r="G76" s="97">
        <f>Table112[5]*Table112[6]</f>
        <v>0</v>
      </c>
    </row>
    <row r="77" spans="1:7" ht="45" x14ac:dyDescent="0.25">
      <c r="A77" s="92">
        <v>67</v>
      </c>
      <c r="B77" s="92"/>
      <c r="C77" s="103" t="s">
        <v>349</v>
      </c>
      <c r="D77" s="92" t="s">
        <v>296</v>
      </c>
      <c r="E77" s="94">
        <v>2</v>
      </c>
      <c r="F77" s="95"/>
      <c r="G77" s="97">
        <f>Table112[5]*Table112[6]</f>
        <v>0</v>
      </c>
    </row>
    <row r="78" spans="1:7" x14ac:dyDescent="0.25">
      <c r="A78" s="92">
        <v>68</v>
      </c>
      <c r="B78" s="92"/>
      <c r="C78" s="103" t="s">
        <v>686</v>
      </c>
      <c r="D78" s="92" t="s">
        <v>296</v>
      </c>
      <c r="E78" s="94">
        <v>1</v>
      </c>
      <c r="F78" s="95"/>
      <c r="G78" s="97">
        <f>Table112[5]*Table112[6]</f>
        <v>0</v>
      </c>
    </row>
    <row r="79" spans="1:7" ht="31.5" customHeight="1" x14ac:dyDescent="0.25">
      <c r="A79" s="92">
        <v>69</v>
      </c>
      <c r="B79" s="92"/>
      <c r="C79" s="93" t="s">
        <v>344</v>
      </c>
      <c r="D79" s="92" t="s">
        <v>296</v>
      </c>
      <c r="E79" s="94">
        <v>2</v>
      </c>
      <c r="F79" s="95"/>
      <c r="G79" s="97">
        <f>Table112[5]*Table112[6]</f>
        <v>0</v>
      </c>
    </row>
    <row r="80" spans="1:7" x14ac:dyDescent="0.25">
      <c r="A80" s="92">
        <v>70</v>
      </c>
      <c r="B80" s="92"/>
      <c r="C80" s="103" t="s">
        <v>350</v>
      </c>
      <c r="D80" s="92" t="s">
        <v>296</v>
      </c>
      <c r="E80" s="94">
        <v>1</v>
      </c>
      <c r="F80" s="95"/>
      <c r="G80" s="97">
        <f>Table112[5]*Table112[6]</f>
        <v>0</v>
      </c>
    </row>
    <row r="81" spans="1:7" ht="30" x14ac:dyDescent="0.25">
      <c r="A81" s="92">
        <v>71</v>
      </c>
      <c r="B81" s="92"/>
      <c r="C81" s="93" t="s">
        <v>345</v>
      </c>
      <c r="D81" s="92" t="s">
        <v>296</v>
      </c>
      <c r="E81" s="94">
        <v>1</v>
      </c>
      <c r="F81" s="95"/>
      <c r="G81" s="97">
        <f>Table112[5]*Table112[6]</f>
        <v>0</v>
      </c>
    </row>
    <row r="82" spans="1:7" ht="30" x14ac:dyDescent="0.25">
      <c r="A82" s="92">
        <v>73</v>
      </c>
      <c r="B82" s="92"/>
      <c r="C82" s="93" t="s">
        <v>346</v>
      </c>
      <c r="D82" s="92" t="s">
        <v>296</v>
      </c>
      <c r="E82" s="94">
        <v>1</v>
      </c>
      <c r="F82" s="95"/>
      <c r="G82" s="97">
        <f>Table112[5]*Table112[6]</f>
        <v>0</v>
      </c>
    </row>
    <row r="83" spans="1:7" x14ac:dyDescent="0.25">
      <c r="A83" s="92">
        <v>74</v>
      </c>
      <c r="B83" s="92"/>
      <c r="C83" s="103" t="s">
        <v>351</v>
      </c>
      <c r="D83" s="92" t="s">
        <v>296</v>
      </c>
      <c r="E83" s="94">
        <v>1</v>
      </c>
      <c r="F83" s="95"/>
      <c r="G83" s="97">
        <f>Table112[5]*Table112[6]</f>
        <v>0</v>
      </c>
    </row>
    <row r="84" spans="1:7" x14ac:dyDescent="0.25">
      <c r="A84" s="99" t="s">
        <v>293</v>
      </c>
      <c r="B84" s="100"/>
      <c r="C84" s="100"/>
      <c r="D84" s="100"/>
      <c r="E84" s="101"/>
      <c r="F84" s="101"/>
      <c r="G84" s="101">
        <f>SUBTOTAL(9,Table112[7])</f>
        <v>0</v>
      </c>
    </row>
  </sheetData>
  <mergeCells count="2">
    <mergeCell ref="C2:G3"/>
    <mergeCell ref="A4:B4"/>
  </mergeCells>
  <phoneticPr fontId="16" type="noConversion"/>
  <conditionalFormatting sqref="G7:G84">
    <cfRule type="expression" dxfId="246" priority="5">
      <formula>AND($C7="Subtotal",$G7="")</formula>
    </cfRule>
    <cfRule type="expression" dxfId="245" priority="6">
      <formula>AND($C7="Subtotal",_xlfn.FORMULATEXT($G7)="=[5]*[6]")</formula>
    </cfRule>
    <cfRule type="expression" dxfId="244" priority="10">
      <formula>AND($C7&lt;&gt;"Subtotal",_xlfn.FORMULATEXT($G7)&lt;&gt;"=[5]*[6]")</formula>
    </cfRule>
  </conditionalFormatting>
  <conditionalFormatting sqref="E7:G84">
    <cfRule type="notContainsBlanks" priority="12" stopIfTrue="1">
      <formula>LEN(TRIM(E7))&gt;0</formula>
    </cfRule>
    <cfRule type="expression" dxfId="243" priority="13">
      <formula>$E7&lt;&gt;""</formula>
    </cfRule>
  </conditionalFormatting>
  <conditionalFormatting sqref="A7:G8 A11:G84 A9:B10 D9:G10">
    <cfRule type="expression" dxfId="242" priority="7">
      <formula>CELL("PROTECT",A7)=0</formula>
    </cfRule>
    <cfRule type="expression" dxfId="241" priority="8">
      <formula>$C7="Subtotal"</formula>
    </cfRule>
    <cfRule type="expression" priority="9" stopIfTrue="1">
      <formula>OR($C7="Subtotal",$A7="Total TVA Cota 0")</formula>
    </cfRule>
    <cfRule type="expression" dxfId="240" priority="11">
      <formula>$E7=""</formula>
    </cfRule>
  </conditionalFormatting>
  <conditionalFormatting sqref="C9:C10">
    <cfRule type="expression" dxfId="239" priority="1">
      <formula>CELL("PROTECT",C9)=0</formula>
    </cfRule>
    <cfRule type="expression" dxfId="238" priority="2">
      <formula>$C9="Subtotal"</formula>
    </cfRule>
    <cfRule type="expression" priority="3" stopIfTrue="1">
      <formula>OR($C9="Subtotal",$A9="Total TVA Cota 0")</formula>
    </cfRule>
    <cfRule type="expression" dxfId="237" priority="4">
      <formula>$E9=""</formula>
    </cfRule>
  </conditionalFormatting>
  <dataValidations count="1">
    <dataValidation type="decimal" operator="greaterThan" allowBlank="1" showInputMessage="1" showErrorMessage="1" sqref="F7:F8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78"/>
  <sheetViews>
    <sheetView view="pageBreakPreview" topLeftCell="A145" zoomScaleNormal="90" zoomScaleSheetLayoutView="100" zoomScalePageLayoutView="90" workbookViewId="0">
      <selection activeCell="C38" sqref="C38"/>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354</v>
      </c>
      <c r="B4" s="147"/>
      <c r="C4" s="26" t="str">
        <f>SITE!B8</f>
        <v xml:space="preserve">Solar hot water preparation system </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36" t="s">
        <v>737</v>
      </c>
      <c r="D7" s="35"/>
      <c r="E7" s="41"/>
      <c r="F7" s="40"/>
      <c r="G7" s="84">
        <f>Table113[5]*Table113[6]</f>
        <v>0</v>
      </c>
    </row>
    <row r="8" spans="1:7" x14ac:dyDescent="0.25">
      <c r="A8" s="35"/>
      <c r="B8" s="35"/>
      <c r="C8" s="36" t="s">
        <v>297</v>
      </c>
      <c r="D8" s="35"/>
      <c r="E8" s="41"/>
      <c r="F8" s="40"/>
      <c r="G8" s="85">
        <f>Table113[5]*Table113[6]</f>
        <v>0</v>
      </c>
    </row>
    <row r="9" spans="1:7" ht="30" x14ac:dyDescent="0.25">
      <c r="A9" s="171">
        <v>1</v>
      </c>
      <c r="B9" s="171" t="s">
        <v>738</v>
      </c>
      <c r="C9" s="172" t="s">
        <v>878</v>
      </c>
      <c r="D9" s="171" t="s">
        <v>296</v>
      </c>
      <c r="E9" s="173">
        <v>4</v>
      </c>
      <c r="F9" s="174"/>
      <c r="G9" s="175">
        <f>Table113[5]*Table113[6]</f>
        <v>0</v>
      </c>
    </row>
    <row r="10" spans="1:7" ht="30" x14ac:dyDescent="0.25">
      <c r="A10" s="171">
        <v>2</v>
      </c>
      <c r="B10" s="171" t="s">
        <v>739</v>
      </c>
      <c r="C10" s="172" t="s">
        <v>740</v>
      </c>
      <c r="D10" s="171" t="s">
        <v>296</v>
      </c>
      <c r="E10" s="173">
        <v>1</v>
      </c>
      <c r="F10" s="174"/>
      <c r="G10" s="176">
        <f>Table113[5]*Table113[6]</f>
        <v>0</v>
      </c>
    </row>
    <row r="11" spans="1:7" ht="30" x14ac:dyDescent="0.25">
      <c r="A11" s="171">
        <v>3</v>
      </c>
      <c r="B11" s="171" t="s">
        <v>55</v>
      </c>
      <c r="C11" s="172" t="s">
        <v>741</v>
      </c>
      <c r="D11" s="171" t="s">
        <v>296</v>
      </c>
      <c r="E11" s="173">
        <v>1</v>
      </c>
      <c r="F11" s="174"/>
      <c r="G11" s="176">
        <f>Table113[5]*Table113[6]</f>
        <v>0</v>
      </c>
    </row>
    <row r="12" spans="1:7" ht="30" x14ac:dyDescent="0.25">
      <c r="A12" s="171">
        <v>4</v>
      </c>
      <c r="B12" s="171" t="s">
        <v>56</v>
      </c>
      <c r="C12" s="172" t="s">
        <v>742</v>
      </c>
      <c r="D12" s="171" t="s">
        <v>296</v>
      </c>
      <c r="E12" s="173">
        <v>1</v>
      </c>
      <c r="F12" s="174"/>
      <c r="G12" s="176">
        <f>Table113[5]*Table113[6]</f>
        <v>0</v>
      </c>
    </row>
    <row r="13" spans="1:7" ht="30" x14ac:dyDescent="0.25">
      <c r="A13" s="171">
        <v>5</v>
      </c>
      <c r="B13" s="171" t="s">
        <v>743</v>
      </c>
      <c r="C13" s="172" t="s">
        <v>744</v>
      </c>
      <c r="D13" s="171" t="s">
        <v>296</v>
      </c>
      <c r="E13" s="173">
        <v>1</v>
      </c>
      <c r="F13" s="174"/>
      <c r="G13" s="176">
        <f>Table113[5]*Table113[6]</f>
        <v>0</v>
      </c>
    </row>
    <row r="14" spans="1:7" ht="30" x14ac:dyDescent="0.25">
      <c r="A14" s="171">
        <v>6</v>
      </c>
      <c r="B14" s="171" t="s">
        <v>61</v>
      </c>
      <c r="C14" s="172" t="s">
        <v>745</v>
      </c>
      <c r="D14" s="171" t="s">
        <v>296</v>
      </c>
      <c r="E14" s="173">
        <v>2</v>
      </c>
      <c r="F14" s="174"/>
      <c r="G14" s="176">
        <f>Table113[5]*Table113[6]</f>
        <v>0</v>
      </c>
    </row>
    <row r="15" spans="1:7" ht="30" x14ac:dyDescent="0.25">
      <c r="A15" s="171">
        <v>7</v>
      </c>
      <c r="B15" s="171" t="s">
        <v>72</v>
      </c>
      <c r="C15" s="172" t="s">
        <v>746</v>
      </c>
      <c r="D15" s="171" t="s">
        <v>296</v>
      </c>
      <c r="E15" s="173">
        <v>1</v>
      </c>
      <c r="F15" s="174"/>
      <c r="G15" s="176">
        <f>Table113[5]*Table113[6]</f>
        <v>0</v>
      </c>
    </row>
    <row r="16" spans="1:7" ht="30" x14ac:dyDescent="0.25">
      <c r="A16" s="171">
        <v>8</v>
      </c>
      <c r="B16" s="171" t="s">
        <v>55</v>
      </c>
      <c r="C16" s="172" t="s">
        <v>747</v>
      </c>
      <c r="D16" s="171" t="s">
        <v>296</v>
      </c>
      <c r="E16" s="173">
        <v>4</v>
      </c>
      <c r="F16" s="174"/>
      <c r="G16" s="176">
        <f>Table113[5]*Table113[6]</f>
        <v>0</v>
      </c>
    </row>
    <row r="17" spans="1:7" x14ac:dyDescent="0.25">
      <c r="A17" s="171"/>
      <c r="B17" s="171"/>
      <c r="C17" s="172" t="s">
        <v>306</v>
      </c>
      <c r="D17" s="171"/>
      <c r="E17" s="173"/>
      <c r="F17" s="174"/>
      <c r="G17" s="176">
        <f>Table113[5]*Table113[6]</f>
        <v>0</v>
      </c>
    </row>
    <row r="18" spans="1:7" ht="30" x14ac:dyDescent="0.25">
      <c r="A18" s="171">
        <v>9</v>
      </c>
      <c r="B18" s="171" t="s">
        <v>72</v>
      </c>
      <c r="C18" s="172" t="s">
        <v>748</v>
      </c>
      <c r="D18" s="171" t="s">
        <v>296</v>
      </c>
      <c r="E18" s="173">
        <v>7</v>
      </c>
      <c r="F18" s="174"/>
      <c r="G18" s="176">
        <f>Table113[5]*Table113[6]</f>
        <v>0</v>
      </c>
    </row>
    <row r="19" spans="1:7" ht="30" x14ac:dyDescent="0.25">
      <c r="A19" s="171">
        <v>10</v>
      </c>
      <c r="B19" s="171" t="s">
        <v>72</v>
      </c>
      <c r="C19" s="172" t="s">
        <v>749</v>
      </c>
      <c r="D19" s="171" t="s">
        <v>296</v>
      </c>
      <c r="E19" s="173">
        <v>17</v>
      </c>
      <c r="F19" s="174"/>
      <c r="G19" s="176">
        <f>Table113[5]*Table113[6]</f>
        <v>0</v>
      </c>
    </row>
    <row r="20" spans="1:7" ht="30" x14ac:dyDescent="0.25">
      <c r="A20" s="171">
        <v>11</v>
      </c>
      <c r="B20" s="171" t="s">
        <v>72</v>
      </c>
      <c r="C20" s="172" t="s">
        <v>750</v>
      </c>
      <c r="D20" s="171" t="s">
        <v>296</v>
      </c>
      <c r="E20" s="173">
        <v>1</v>
      </c>
      <c r="F20" s="174"/>
      <c r="G20" s="176">
        <f>Table113[5]*Table113[6]</f>
        <v>0</v>
      </c>
    </row>
    <row r="21" spans="1:7" ht="30" x14ac:dyDescent="0.25">
      <c r="A21" s="171">
        <v>12</v>
      </c>
      <c r="B21" s="171" t="s">
        <v>72</v>
      </c>
      <c r="C21" s="172" t="s">
        <v>751</v>
      </c>
      <c r="D21" s="171" t="s">
        <v>296</v>
      </c>
      <c r="E21" s="173">
        <v>1</v>
      </c>
      <c r="F21" s="174"/>
      <c r="G21" s="176">
        <f>Table113[5]*Table113[6]</f>
        <v>0</v>
      </c>
    </row>
    <row r="22" spans="1:7" ht="30" x14ac:dyDescent="0.25">
      <c r="A22" s="171">
        <v>13</v>
      </c>
      <c r="B22" s="171" t="s">
        <v>72</v>
      </c>
      <c r="C22" s="172" t="s">
        <v>752</v>
      </c>
      <c r="D22" s="171" t="s">
        <v>296</v>
      </c>
      <c r="E22" s="173">
        <v>1</v>
      </c>
      <c r="F22" s="174"/>
      <c r="G22" s="176">
        <f>Table113[5]*Table113[6]</f>
        <v>0</v>
      </c>
    </row>
    <row r="23" spans="1:7" ht="30" x14ac:dyDescent="0.25">
      <c r="A23" s="171">
        <v>14</v>
      </c>
      <c r="B23" s="171" t="s">
        <v>72</v>
      </c>
      <c r="C23" s="172" t="s">
        <v>753</v>
      </c>
      <c r="D23" s="171" t="s">
        <v>296</v>
      </c>
      <c r="E23" s="173">
        <v>5</v>
      </c>
      <c r="F23" s="174"/>
      <c r="G23" s="176">
        <f>Table113[5]*Table113[6]</f>
        <v>0</v>
      </c>
    </row>
    <row r="24" spans="1:7" ht="30" x14ac:dyDescent="0.25">
      <c r="A24" s="171">
        <v>15</v>
      </c>
      <c r="B24" s="171" t="s">
        <v>72</v>
      </c>
      <c r="C24" s="172" t="s">
        <v>754</v>
      </c>
      <c r="D24" s="171" t="s">
        <v>296</v>
      </c>
      <c r="E24" s="173">
        <v>2</v>
      </c>
      <c r="F24" s="174"/>
      <c r="G24" s="176">
        <f>Table113[5]*Table113[6]</f>
        <v>0</v>
      </c>
    </row>
    <row r="25" spans="1:7" x14ac:dyDescent="0.25">
      <c r="A25" s="171">
        <v>16</v>
      </c>
      <c r="B25" s="171" t="s">
        <v>63</v>
      </c>
      <c r="C25" s="172" t="s">
        <v>755</v>
      </c>
      <c r="D25" s="171" t="s">
        <v>296</v>
      </c>
      <c r="E25" s="173">
        <v>1</v>
      </c>
      <c r="F25" s="174"/>
      <c r="G25" s="176">
        <f>Table113[5]*Table113[6]</f>
        <v>0</v>
      </c>
    </row>
    <row r="26" spans="1:7" ht="45" x14ac:dyDescent="0.25">
      <c r="A26" s="171">
        <v>17</v>
      </c>
      <c r="B26" s="171" t="s">
        <v>756</v>
      </c>
      <c r="C26" s="172" t="s">
        <v>757</v>
      </c>
      <c r="D26" s="171" t="s">
        <v>296</v>
      </c>
      <c r="E26" s="173">
        <v>27</v>
      </c>
      <c r="F26" s="174"/>
      <c r="G26" s="176">
        <f>Table113[5]*Table113[6]</f>
        <v>0</v>
      </c>
    </row>
    <row r="27" spans="1:7" ht="45" x14ac:dyDescent="0.25">
      <c r="A27" s="171">
        <v>18</v>
      </c>
      <c r="B27" s="171" t="s">
        <v>758</v>
      </c>
      <c r="C27" s="172" t="s">
        <v>759</v>
      </c>
      <c r="D27" s="171" t="s">
        <v>296</v>
      </c>
      <c r="E27" s="173">
        <v>2</v>
      </c>
      <c r="F27" s="174"/>
      <c r="G27" s="176">
        <f>Table113[5]*Table113[6]</f>
        <v>0</v>
      </c>
    </row>
    <row r="28" spans="1:7" ht="45" x14ac:dyDescent="0.25">
      <c r="A28" s="171">
        <v>19</v>
      </c>
      <c r="B28" s="171" t="s">
        <v>73</v>
      </c>
      <c r="C28" s="172" t="s">
        <v>325</v>
      </c>
      <c r="D28" s="171" t="s">
        <v>296</v>
      </c>
      <c r="E28" s="173">
        <v>4</v>
      </c>
      <c r="F28" s="174"/>
      <c r="G28" s="176">
        <f>Table113[5]*Table113[6]</f>
        <v>0</v>
      </c>
    </row>
    <row r="29" spans="1:7" ht="45" x14ac:dyDescent="0.25">
      <c r="A29" s="171">
        <v>20</v>
      </c>
      <c r="B29" s="171" t="s">
        <v>77</v>
      </c>
      <c r="C29" s="172" t="s">
        <v>760</v>
      </c>
      <c r="D29" s="171" t="s">
        <v>36</v>
      </c>
      <c r="E29" s="173">
        <v>23</v>
      </c>
      <c r="F29" s="174"/>
      <c r="G29" s="176">
        <f>Table113[5]*Table113[6]</f>
        <v>0</v>
      </c>
    </row>
    <row r="30" spans="1:7" ht="45" x14ac:dyDescent="0.25">
      <c r="A30" s="171">
        <v>21</v>
      </c>
      <c r="B30" s="171" t="s">
        <v>78</v>
      </c>
      <c r="C30" s="172" t="s">
        <v>761</v>
      </c>
      <c r="D30" s="171" t="s">
        <v>36</v>
      </c>
      <c r="E30" s="173">
        <v>10</v>
      </c>
      <c r="F30" s="174"/>
      <c r="G30" s="176">
        <f>Table113[5]*Table113[6]</f>
        <v>0</v>
      </c>
    </row>
    <row r="31" spans="1:7" ht="45" x14ac:dyDescent="0.25">
      <c r="A31" s="171">
        <v>22</v>
      </c>
      <c r="B31" s="171" t="s">
        <v>762</v>
      </c>
      <c r="C31" s="172" t="s">
        <v>763</v>
      </c>
      <c r="D31" s="171" t="s">
        <v>36</v>
      </c>
      <c r="E31" s="173">
        <v>27</v>
      </c>
      <c r="F31" s="174"/>
      <c r="G31" s="176">
        <f>Table113[5]*Table113[6]</f>
        <v>0</v>
      </c>
    </row>
    <row r="32" spans="1:7" ht="45" x14ac:dyDescent="0.25">
      <c r="A32" s="171">
        <v>23</v>
      </c>
      <c r="B32" s="171" t="s">
        <v>762</v>
      </c>
      <c r="C32" s="172" t="s">
        <v>764</v>
      </c>
      <c r="D32" s="171" t="s">
        <v>36</v>
      </c>
      <c r="E32" s="173">
        <v>2</v>
      </c>
      <c r="F32" s="174"/>
      <c r="G32" s="176">
        <f>Table113[5]*Table113[6]</f>
        <v>0</v>
      </c>
    </row>
    <row r="33" spans="1:7" ht="45" x14ac:dyDescent="0.25">
      <c r="A33" s="171">
        <v>24</v>
      </c>
      <c r="B33" s="171" t="s">
        <v>765</v>
      </c>
      <c r="C33" s="172" t="s">
        <v>766</v>
      </c>
      <c r="D33" s="171" t="s">
        <v>36</v>
      </c>
      <c r="E33" s="173">
        <v>33</v>
      </c>
      <c r="F33" s="174"/>
      <c r="G33" s="176">
        <f>Table113[5]*Table113[6]</f>
        <v>0</v>
      </c>
    </row>
    <row r="34" spans="1:7" ht="30" x14ac:dyDescent="0.25">
      <c r="A34" s="171">
        <v>25</v>
      </c>
      <c r="B34" s="171" t="s">
        <v>86</v>
      </c>
      <c r="C34" s="172" t="s">
        <v>767</v>
      </c>
      <c r="D34" s="171" t="s">
        <v>36</v>
      </c>
      <c r="E34" s="173">
        <v>4</v>
      </c>
      <c r="F34" s="174"/>
      <c r="G34" s="176">
        <f>Table113[5]*Table113[6]</f>
        <v>0</v>
      </c>
    </row>
    <row r="35" spans="1:7" ht="30" x14ac:dyDescent="0.25">
      <c r="A35" s="171">
        <v>26</v>
      </c>
      <c r="B35" s="171" t="s">
        <v>85</v>
      </c>
      <c r="C35" s="172" t="s">
        <v>330</v>
      </c>
      <c r="D35" s="171" t="s">
        <v>42</v>
      </c>
      <c r="E35" s="173">
        <v>3.77</v>
      </c>
      <c r="F35" s="174"/>
      <c r="G35" s="176">
        <f>Table113[5]*Table113[6]</f>
        <v>0</v>
      </c>
    </row>
    <row r="36" spans="1:7" ht="30" x14ac:dyDescent="0.25">
      <c r="A36" s="171">
        <v>27</v>
      </c>
      <c r="B36" s="171" t="s">
        <v>89</v>
      </c>
      <c r="C36" s="172" t="s">
        <v>768</v>
      </c>
      <c r="D36" s="171" t="s">
        <v>34</v>
      </c>
      <c r="E36" s="173">
        <v>1</v>
      </c>
      <c r="F36" s="174"/>
      <c r="G36" s="176">
        <f>Table113[5]*Table113[6]</f>
        <v>0</v>
      </c>
    </row>
    <row r="37" spans="1:7" x14ac:dyDescent="0.25">
      <c r="A37" s="171"/>
      <c r="B37" s="171"/>
      <c r="C37" s="172" t="s">
        <v>339</v>
      </c>
      <c r="D37" s="171"/>
      <c r="E37" s="173"/>
      <c r="F37" s="174"/>
      <c r="G37" s="176">
        <f>Table113[5]*Table113[6]</f>
        <v>0</v>
      </c>
    </row>
    <row r="38" spans="1:7" ht="30" x14ac:dyDescent="0.25">
      <c r="A38" s="171">
        <v>28</v>
      </c>
      <c r="B38" s="171"/>
      <c r="C38" s="172" t="s">
        <v>879</v>
      </c>
      <c r="D38" s="171" t="s">
        <v>49</v>
      </c>
      <c r="E38" s="173">
        <v>4</v>
      </c>
      <c r="F38" s="174"/>
      <c r="G38" s="176">
        <f>Table113[5]*Table113[6]</f>
        <v>0</v>
      </c>
    </row>
    <row r="39" spans="1:7" x14ac:dyDescent="0.25">
      <c r="A39" s="171">
        <v>29</v>
      </c>
      <c r="B39" s="171"/>
      <c r="C39" s="172" t="s">
        <v>769</v>
      </c>
      <c r="D39" s="171" t="s">
        <v>296</v>
      </c>
      <c r="E39" s="173">
        <v>4</v>
      </c>
      <c r="F39" s="174"/>
      <c r="G39" s="176">
        <f>Table113[5]*Table113[6]</f>
        <v>0</v>
      </c>
    </row>
    <row r="40" spans="1:7" ht="45" x14ac:dyDescent="0.25">
      <c r="A40" s="171">
        <v>30</v>
      </c>
      <c r="B40" s="171"/>
      <c r="C40" s="172" t="s">
        <v>770</v>
      </c>
      <c r="D40" s="171" t="s">
        <v>49</v>
      </c>
      <c r="E40" s="173">
        <v>1</v>
      </c>
      <c r="F40" s="174"/>
      <c r="G40" s="176">
        <f>Table113[5]*Table113[6]</f>
        <v>0</v>
      </c>
    </row>
    <row r="41" spans="1:7" ht="45" x14ac:dyDescent="0.25">
      <c r="A41" s="171">
        <v>31</v>
      </c>
      <c r="B41" s="171"/>
      <c r="C41" s="172" t="s">
        <v>771</v>
      </c>
      <c r="D41" s="171" t="s">
        <v>49</v>
      </c>
      <c r="E41" s="173">
        <v>1</v>
      </c>
      <c r="F41" s="174"/>
      <c r="G41" s="176">
        <f>Table113[5]*Table113[6]</f>
        <v>0</v>
      </c>
    </row>
    <row r="42" spans="1:7" ht="30" x14ac:dyDescent="0.25">
      <c r="A42" s="171">
        <v>32</v>
      </c>
      <c r="B42" s="171"/>
      <c r="C42" s="172" t="s">
        <v>772</v>
      </c>
      <c r="D42" s="171" t="s">
        <v>49</v>
      </c>
      <c r="E42" s="173">
        <v>1</v>
      </c>
      <c r="F42" s="174"/>
      <c r="G42" s="176">
        <f>Table113[5]*Table113[6]</f>
        <v>0</v>
      </c>
    </row>
    <row r="43" spans="1:7" ht="30" x14ac:dyDescent="0.25">
      <c r="A43" s="171">
        <v>33</v>
      </c>
      <c r="B43" s="171"/>
      <c r="C43" s="172" t="s">
        <v>773</v>
      </c>
      <c r="D43" s="171" t="s">
        <v>49</v>
      </c>
      <c r="E43" s="173">
        <v>1</v>
      </c>
      <c r="F43" s="174"/>
      <c r="G43" s="176">
        <f>Table113[5]*Table113[6]</f>
        <v>0</v>
      </c>
    </row>
    <row r="44" spans="1:7" ht="30" x14ac:dyDescent="0.25">
      <c r="A44" s="171">
        <v>34</v>
      </c>
      <c r="B44" s="171"/>
      <c r="C44" s="172" t="s">
        <v>774</v>
      </c>
      <c r="D44" s="171" t="s">
        <v>49</v>
      </c>
      <c r="E44" s="173">
        <v>2</v>
      </c>
      <c r="F44" s="174"/>
      <c r="G44" s="176">
        <f>Table113[5]*Table113[6]</f>
        <v>0</v>
      </c>
    </row>
    <row r="45" spans="1:7" x14ac:dyDescent="0.25">
      <c r="A45" s="171">
        <v>35</v>
      </c>
      <c r="B45" s="171"/>
      <c r="C45" s="172" t="s">
        <v>775</v>
      </c>
      <c r="D45" s="171" t="s">
        <v>49</v>
      </c>
      <c r="E45" s="173">
        <v>1</v>
      </c>
      <c r="F45" s="174"/>
      <c r="G45" s="176">
        <f>Table113[5]*Table113[6]</f>
        <v>0</v>
      </c>
    </row>
    <row r="46" spans="1:7" ht="30" x14ac:dyDescent="0.25">
      <c r="A46" s="171">
        <v>36</v>
      </c>
      <c r="B46" s="171"/>
      <c r="C46" s="172" t="s">
        <v>776</v>
      </c>
      <c r="D46" s="171" t="s">
        <v>296</v>
      </c>
      <c r="E46" s="173">
        <v>2</v>
      </c>
      <c r="F46" s="174"/>
      <c r="G46" s="176">
        <f>Table113[5]*Table113[6]</f>
        <v>0</v>
      </c>
    </row>
    <row r="47" spans="1:7" ht="30" x14ac:dyDescent="0.25">
      <c r="A47" s="171">
        <v>37</v>
      </c>
      <c r="B47" s="171"/>
      <c r="C47" s="172" t="s">
        <v>777</v>
      </c>
      <c r="D47" s="171" t="s">
        <v>296</v>
      </c>
      <c r="E47" s="173">
        <v>2</v>
      </c>
      <c r="F47" s="174"/>
      <c r="G47" s="176">
        <f>Table113[5]*Table113[6]</f>
        <v>0</v>
      </c>
    </row>
    <row r="48" spans="1:7" x14ac:dyDescent="0.25">
      <c r="A48" s="171"/>
      <c r="B48" s="171"/>
      <c r="C48" s="172" t="s">
        <v>229</v>
      </c>
      <c r="D48" s="171"/>
      <c r="E48" s="173"/>
      <c r="F48" s="174"/>
      <c r="G48" s="176">
        <f>Table113[5]*Table113[6]</f>
        <v>0</v>
      </c>
    </row>
    <row r="49" spans="1:7" x14ac:dyDescent="0.25">
      <c r="A49" s="171"/>
      <c r="B49" s="171"/>
      <c r="C49" s="172" t="s">
        <v>778</v>
      </c>
      <c r="D49" s="171"/>
      <c r="E49" s="173"/>
      <c r="F49" s="174"/>
      <c r="G49" s="176">
        <f>Table113[5]*Table113[6]</f>
        <v>0</v>
      </c>
    </row>
    <row r="50" spans="1:7" ht="30" x14ac:dyDescent="0.25">
      <c r="A50" s="171">
        <v>38</v>
      </c>
      <c r="B50" s="171" t="s">
        <v>779</v>
      </c>
      <c r="C50" s="172" t="s">
        <v>780</v>
      </c>
      <c r="D50" s="171" t="s">
        <v>34</v>
      </c>
      <c r="E50" s="173">
        <v>10.63</v>
      </c>
      <c r="F50" s="174"/>
      <c r="G50" s="176">
        <f>Table113[5]*Table113[6]</f>
        <v>0</v>
      </c>
    </row>
    <row r="51" spans="1:7" ht="30" x14ac:dyDescent="0.25">
      <c r="A51" s="171">
        <v>39</v>
      </c>
      <c r="B51" s="171" t="s">
        <v>779</v>
      </c>
      <c r="C51" s="172" t="s">
        <v>780</v>
      </c>
      <c r="D51" s="171" t="s">
        <v>34</v>
      </c>
      <c r="E51" s="173">
        <v>36.03</v>
      </c>
      <c r="F51" s="174"/>
      <c r="G51" s="176">
        <f>Table113[5]*Table113[6]</f>
        <v>0</v>
      </c>
    </row>
    <row r="52" spans="1:7" ht="30" x14ac:dyDescent="0.25">
      <c r="A52" s="171">
        <v>40</v>
      </c>
      <c r="B52" s="171" t="s">
        <v>779</v>
      </c>
      <c r="C52" s="172" t="s">
        <v>780</v>
      </c>
      <c r="D52" s="171" t="s">
        <v>34</v>
      </c>
      <c r="E52" s="173">
        <v>14</v>
      </c>
      <c r="F52" s="174"/>
      <c r="G52" s="176">
        <f>Table113[5]*Table113[6]</f>
        <v>0</v>
      </c>
    </row>
    <row r="53" spans="1:7" ht="30" x14ac:dyDescent="0.25">
      <c r="A53" s="171">
        <v>41</v>
      </c>
      <c r="B53" s="171" t="s">
        <v>781</v>
      </c>
      <c r="C53" s="172" t="s">
        <v>782</v>
      </c>
      <c r="D53" s="171" t="s">
        <v>296</v>
      </c>
      <c r="E53" s="173">
        <v>1</v>
      </c>
      <c r="F53" s="174"/>
      <c r="G53" s="176">
        <f>Table113[5]*Table113[6]</f>
        <v>0</v>
      </c>
    </row>
    <row r="54" spans="1:7" ht="30" x14ac:dyDescent="0.25">
      <c r="A54" s="171">
        <v>42</v>
      </c>
      <c r="B54" s="171" t="s">
        <v>783</v>
      </c>
      <c r="C54" s="172" t="s">
        <v>784</v>
      </c>
      <c r="D54" s="171" t="s">
        <v>296</v>
      </c>
      <c r="E54" s="173">
        <v>1</v>
      </c>
      <c r="F54" s="174"/>
      <c r="G54" s="176">
        <f>Table113[5]*Table113[6]</f>
        <v>0</v>
      </c>
    </row>
    <row r="55" spans="1:7" x14ac:dyDescent="0.25">
      <c r="A55" s="171"/>
      <c r="B55" s="171"/>
      <c r="C55" s="172" t="s">
        <v>785</v>
      </c>
      <c r="D55" s="171"/>
      <c r="E55" s="173"/>
      <c r="F55" s="174"/>
      <c r="G55" s="176">
        <f>Table113[5]*Table113[6]</f>
        <v>0</v>
      </c>
    </row>
    <row r="56" spans="1:7" ht="30" x14ac:dyDescent="0.25">
      <c r="A56" s="171">
        <v>43</v>
      </c>
      <c r="B56" s="171" t="s">
        <v>786</v>
      </c>
      <c r="C56" s="172" t="s">
        <v>787</v>
      </c>
      <c r="D56" s="171" t="s">
        <v>34</v>
      </c>
      <c r="E56" s="173">
        <v>9.91</v>
      </c>
      <c r="F56" s="174"/>
      <c r="G56" s="176">
        <f>Table113[5]*Table113[6]</f>
        <v>0</v>
      </c>
    </row>
    <row r="57" spans="1:7" ht="45" x14ac:dyDescent="0.25">
      <c r="A57" s="171">
        <v>44</v>
      </c>
      <c r="B57" s="171" t="s">
        <v>788</v>
      </c>
      <c r="C57" s="172" t="s">
        <v>789</v>
      </c>
      <c r="D57" s="171" t="s">
        <v>34</v>
      </c>
      <c r="E57" s="173">
        <v>9.91</v>
      </c>
      <c r="F57" s="174"/>
      <c r="G57" s="176">
        <f>Table113[5]*Table113[6]</f>
        <v>0</v>
      </c>
    </row>
    <row r="58" spans="1:7" ht="30" x14ac:dyDescent="0.25">
      <c r="A58" s="171">
        <v>45</v>
      </c>
      <c r="B58" s="171" t="s">
        <v>786</v>
      </c>
      <c r="C58" s="172" t="s">
        <v>790</v>
      </c>
      <c r="D58" s="171" t="s">
        <v>34</v>
      </c>
      <c r="E58" s="173">
        <v>9.91</v>
      </c>
      <c r="F58" s="174"/>
      <c r="G58" s="176">
        <f>Table113[5]*Table113[6]</f>
        <v>0</v>
      </c>
    </row>
    <row r="59" spans="1:7" ht="30" x14ac:dyDescent="0.25">
      <c r="A59" s="171">
        <v>46</v>
      </c>
      <c r="B59" s="171" t="s">
        <v>791</v>
      </c>
      <c r="C59" s="172" t="s">
        <v>792</v>
      </c>
      <c r="D59" s="171" t="s">
        <v>34</v>
      </c>
      <c r="E59" s="173">
        <v>9.91</v>
      </c>
      <c r="F59" s="174"/>
      <c r="G59" s="176">
        <f>Table113[5]*Table113[6]</f>
        <v>0</v>
      </c>
    </row>
    <row r="60" spans="1:7" x14ac:dyDescent="0.25">
      <c r="A60" s="171">
        <v>47</v>
      </c>
      <c r="B60" s="171" t="s">
        <v>793</v>
      </c>
      <c r="C60" s="172" t="s">
        <v>794</v>
      </c>
      <c r="D60" s="171" t="s">
        <v>36</v>
      </c>
      <c r="E60" s="173">
        <v>11.71</v>
      </c>
      <c r="F60" s="174"/>
      <c r="G60" s="176">
        <f>Table113[5]*Table113[6]</f>
        <v>0</v>
      </c>
    </row>
    <row r="61" spans="1:7" x14ac:dyDescent="0.25">
      <c r="A61" s="171"/>
      <c r="B61" s="171"/>
      <c r="C61" s="172" t="s">
        <v>795</v>
      </c>
      <c r="D61" s="171"/>
      <c r="E61" s="173"/>
      <c r="F61" s="174"/>
      <c r="G61" s="176">
        <f>Table113[5]*Table113[6]</f>
        <v>0</v>
      </c>
    </row>
    <row r="62" spans="1:7" ht="30" x14ac:dyDescent="0.25">
      <c r="A62" s="171">
        <v>48</v>
      </c>
      <c r="B62" s="171" t="s">
        <v>796</v>
      </c>
      <c r="C62" s="172" t="s">
        <v>797</v>
      </c>
      <c r="D62" s="171" t="s">
        <v>34</v>
      </c>
      <c r="E62" s="173">
        <v>10.63</v>
      </c>
      <c r="F62" s="174"/>
      <c r="G62" s="176">
        <f>Table113[5]*Table113[6]</f>
        <v>0</v>
      </c>
    </row>
    <row r="63" spans="1:7" x14ac:dyDescent="0.25">
      <c r="A63" s="171">
        <v>49</v>
      </c>
      <c r="B63" s="171" t="s">
        <v>798</v>
      </c>
      <c r="C63" s="172" t="s">
        <v>799</v>
      </c>
      <c r="D63" s="171" t="s">
        <v>34</v>
      </c>
      <c r="E63" s="173">
        <v>10.63</v>
      </c>
      <c r="F63" s="174"/>
      <c r="G63" s="176">
        <f>Table113[5]*Table113[6]</f>
        <v>0</v>
      </c>
    </row>
    <row r="64" spans="1:7" ht="30" x14ac:dyDescent="0.25">
      <c r="A64" s="171">
        <v>50</v>
      </c>
      <c r="B64" s="171" t="s">
        <v>800</v>
      </c>
      <c r="C64" s="172" t="s">
        <v>801</v>
      </c>
      <c r="D64" s="171" t="s">
        <v>34</v>
      </c>
      <c r="E64" s="173">
        <v>10.63</v>
      </c>
      <c r="F64" s="174"/>
      <c r="G64" s="176">
        <f>Table113[5]*Table113[6]</f>
        <v>0</v>
      </c>
    </row>
    <row r="65" spans="1:7" ht="30" x14ac:dyDescent="0.25">
      <c r="A65" s="171">
        <v>51</v>
      </c>
      <c r="B65" s="171" t="s">
        <v>802</v>
      </c>
      <c r="C65" s="172" t="s">
        <v>803</v>
      </c>
      <c r="D65" s="171" t="s">
        <v>34</v>
      </c>
      <c r="E65" s="173">
        <v>39.4</v>
      </c>
      <c r="F65" s="174"/>
      <c r="G65" s="176">
        <f>Table113[5]*Table113[6]</f>
        <v>0</v>
      </c>
    </row>
    <row r="66" spans="1:7" x14ac:dyDescent="0.25">
      <c r="A66" s="171">
        <v>52</v>
      </c>
      <c r="B66" s="171" t="s">
        <v>798</v>
      </c>
      <c r="C66" s="172" t="s">
        <v>799</v>
      </c>
      <c r="D66" s="171" t="s">
        <v>34</v>
      </c>
      <c r="E66" s="173">
        <v>39.4</v>
      </c>
      <c r="F66" s="174"/>
      <c r="G66" s="176">
        <f>Table113[5]*Table113[6]</f>
        <v>0</v>
      </c>
    </row>
    <row r="67" spans="1:7" ht="30" x14ac:dyDescent="0.25">
      <c r="A67" s="171">
        <v>53</v>
      </c>
      <c r="B67" s="171" t="s">
        <v>804</v>
      </c>
      <c r="C67" s="172" t="s">
        <v>805</v>
      </c>
      <c r="D67" s="171" t="s">
        <v>34</v>
      </c>
      <c r="E67" s="173">
        <v>39.4</v>
      </c>
      <c r="F67" s="174"/>
      <c r="G67" s="176">
        <f>Table113[5]*Table113[6]</f>
        <v>0</v>
      </c>
    </row>
    <row r="68" spans="1:7" x14ac:dyDescent="0.25">
      <c r="A68" s="171"/>
      <c r="B68" s="171"/>
      <c r="C68" s="172" t="s">
        <v>806</v>
      </c>
      <c r="D68" s="171"/>
      <c r="E68" s="173"/>
      <c r="F68" s="174"/>
      <c r="G68" s="176">
        <f>Table113[5]*Table113[6]</f>
        <v>0</v>
      </c>
    </row>
    <row r="69" spans="1:7" ht="45" x14ac:dyDescent="0.25">
      <c r="A69" s="171">
        <v>54</v>
      </c>
      <c r="B69" s="171" t="s">
        <v>37</v>
      </c>
      <c r="C69" s="172" t="s">
        <v>807</v>
      </c>
      <c r="D69" s="171" t="s">
        <v>31</v>
      </c>
      <c r="E69" s="173">
        <v>0.09</v>
      </c>
      <c r="F69" s="174"/>
      <c r="G69" s="176">
        <f>Table113[5]*Table113[6]</f>
        <v>0</v>
      </c>
    </row>
    <row r="70" spans="1:7" ht="30" x14ac:dyDescent="0.25">
      <c r="A70" s="171">
        <v>55</v>
      </c>
      <c r="B70" s="171" t="s">
        <v>135</v>
      </c>
      <c r="C70" s="172" t="s">
        <v>808</v>
      </c>
      <c r="D70" s="171" t="s">
        <v>42</v>
      </c>
      <c r="E70" s="173">
        <v>4.26</v>
      </c>
      <c r="F70" s="174"/>
      <c r="G70" s="176">
        <f>Table113[5]*Table113[6]</f>
        <v>0</v>
      </c>
    </row>
    <row r="71" spans="1:7" ht="45" x14ac:dyDescent="0.25">
      <c r="A71" s="171">
        <v>56</v>
      </c>
      <c r="B71" s="171" t="s">
        <v>47</v>
      </c>
      <c r="C71" s="172" t="s">
        <v>809</v>
      </c>
      <c r="D71" s="171" t="s">
        <v>34</v>
      </c>
      <c r="E71" s="173">
        <v>0.4</v>
      </c>
      <c r="F71" s="174"/>
      <c r="G71" s="176">
        <f>Table113[5]*Table113[6]</f>
        <v>0</v>
      </c>
    </row>
    <row r="72" spans="1:7" ht="30" x14ac:dyDescent="0.25">
      <c r="A72" s="171">
        <v>57</v>
      </c>
      <c r="B72" s="171" t="s">
        <v>126</v>
      </c>
      <c r="C72" s="172" t="s">
        <v>810</v>
      </c>
      <c r="D72" s="171" t="s">
        <v>296</v>
      </c>
      <c r="E72" s="173">
        <v>1</v>
      </c>
      <c r="F72" s="174"/>
      <c r="G72" s="176">
        <f>Table113[5]*Table113[6]</f>
        <v>0</v>
      </c>
    </row>
    <row r="73" spans="1:7" x14ac:dyDescent="0.25">
      <c r="A73" s="171"/>
      <c r="B73" s="171"/>
      <c r="C73" s="172" t="s">
        <v>811</v>
      </c>
      <c r="D73" s="171"/>
      <c r="E73" s="173"/>
      <c r="F73" s="174"/>
      <c r="G73" s="176">
        <f>Table113[5]*Table113[6]</f>
        <v>0</v>
      </c>
    </row>
    <row r="74" spans="1:7" x14ac:dyDescent="0.25">
      <c r="A74" s="171"/>
      <c r="B74" s="171"/>
      <c r="C74" s="172" t="s">
        <v>297</v>
      </c>
      <c r="D74" s="171"/>
      <c r="E74" s="173"/>
      <c r="F74" s="174"/>
      <c r="G74" s="176">
        <f>Table113[5]*Table113[6]</f>
        <v>0</v>
      </c>
    </row>
    <row r="75" spans="1:7" x14ac:dyDescent="0.25">
      <c r="A75" s="171">
        <v>59</v>
      </c>
      <c r="B75" s="171" t="s">
        <v>151</v>
      </c>
      <c r="C75" s="172" t="s">
        <v>471</v>
      </c>
      <c r="D75" s="171" t="s">
        <v>296</v>
      </c>
      <c r="E75" s="173">
        <v>1</v>
      </c>
      <c r="F75" s="174"/>
      <c r="G75" s="176">
        <f>Table113[5]*Table113[6]</f>
        <v>0</v>
      </c>
    </row>
    <row r="76" spans="1:7" ht="30" x14ac:dyDescent="0.25">
      <c r="A76" s="171">
        <v>60</v>
      </c>
      <c r="B76" s="171" t="s">
        <v>152</v>
      </c>
      <c r="C76" s="172" t="s">
        <v>472</v>
      </c>
      <c r="D76" s="171" t="s">
        <v>296</v>
      </c>
      <c r="E76" s="173">
        <v>1</v>
      </c>
      <c r="F76" s="174"/>
      <c r="G76" s="176">
        <f>Table113[5]*Table113[6]</f>
        <v>0</v>
      </c>
    </row>
    <row r="77" spans="1:7" x14ac:dyDescent="0.25">
      <c r="A77" s="171">
        <v>61</v>
      </c>
      <c r="B77" s="171" t="s">
        <v>151</v>
      </c>
      <c r="C77" s="172" t="s">
        <v>471</v>
      </c>
      <c r="D77" s="171" t="s">
        <v>296</v>
      </c>
      <c r="E77" s="173">
        <v>2</v>
      </c>
      <c r="F77" s="174"/>
      <c r="G77" s="176">
        <f>Table113[5]*Table113[6]</f>
        <v>0</v>
      </c>
    </row>
    <row r="78" spans="1:7" x14ac:dyDescent="0.25">
      <c r="A78" s="171">
        <v>62</v>
      </c>
      <c r="B78" s="171" t="s">
        <v>812</v>
      </c>
      <c r="C78" s="172" t="s">
        <v>813</v>
      </c>
      <c r="D78" s="171" t="s">
        <v>296</v>
      </c>
      <c r="E78" s="173">
        <v>1</v>
      </c>
      <c r="F78" s="174"/>
      <c r="G78" s="176">
        <f>Table113[5]*Table113[6]</f>
        <v>0</v>
      </c>
    </row>
    <row r="79" spans="1:7" ht="30" x14ac:dyDescent="0.25">
      <c r="A79" s="171">
        <v>63</v>
      </c>
      <c r="B79" s="171" t="s">
        <v>152</v>
      </c>
      <c r="C79" s="172" t="s">
        <v>814</v>
      </c>
      <c r="D79" s="171" t="s">
        <v>296</v>
      </c>
      <c r="E79" s="173">
        <v>1</v>
      </c>
      <c r="F79" s="174"/>
      <c r="G79" s="176">
        <f>Table113[5]*Table113[6]</f>
        <v>0</v>
      </c>
    </row>
    <row r="80" spans="1:7" x14ac:dyDescent="0.25">
      <c r="A80" s="171">
        <v>64</v>
      </c>
      <c r="B80" s="171" t="s">
        <v>151</v>
      </c>
      <c r="C80" s="172" t="s">
        <v>471</v>
      </c>
      <c r="D80" s="171" t="s">
        <v>296</v>
      </c>
      <c r="E80" s="173">
        <v>11</v>
      </c>
      <c r="F80" s="174"/>
      <c r="G80" s="176">
        <f>Table113[5]*Table113[6]</f>
        <v>0</v>
      </c>
    </row>
    <row r="81" spans="1:7" x14ac:dyDescent="0.25">
      <c r="A81" s="171">
        <v>65</v>
      </c>
      <c r="B81" s="171"/>
      <c r="C81" s="172" t="s">
        <v>815</v>
      </c>
      <c r="D81" s="171" t="s">
        <v>296</v>
      </c>
      <c r="E81" s="173">
        <v>2</v>
      </c>
      <c r="F81" s="174"/>
      <c r="G81" s="176">
        <f>Table113[5]*Table113[6]</f>
        <v>0</v>
      </c>
    </row>
    <row r="82" spans="1:7" x14ac:dyDescent="0.25">
      <c r="A82" s="171">
        <v>66</v>
      </c>
      <c r="B82" s="171"/>
      <c r="C82" s="172" t="s">
        <v>476</v>
      </c>
      <c r="D82" s="171" t="s">
        <v>296</v>
      </c>
      <c r="E82" s="173">
        <v>4</v>
      </c>
      <c r="F82" s="174"/>
      <c r="G82" s="176">
        <f>Table113[5]*Table113[6]</f>
        <v>0</v>
      </c>
    </row>
    <row r="83" spans="1:7" ht="30" x14ac:dyDescent="0.25">
      <c r="A83" s="171">
        <v>67</v>
      </c>
      <c r="B83" s="171" t="s">
        <v>154</v>
      </c>
      <c r="C83" s="172" t="s">
        <v>480</v>
      </c>
      <c r="D83" s="171" t="s">
        <v>296</v>
      </c>
      <c r="E83" s="173">
        <v>5</v>
      </c>
      <c r="F83" s="174"/>
      <c r="G83" s="176">
        <f>Table113[5]*Table113[6]</f>
        <v>0</v>
      </c>
    </row>
    <row r="84" spans="1:7" x14ac:dyDescent="0.25">
      <c r="A84" s="171">
        <v>68</v>
      </c>
      <c r="B84" s="171" t="s">
        <v>155</v>
      </c>
      <c r="C84" s="172" t="s">
        <v>481</v>
      </c>
      <c r="D84" s="171" t="s">
        <v>296</v>
      </c>
      <c r="E84" s="173">
        <v>1</v>
      </c>
      <c r="F84" s="174"/>
      <c r="G84" s="176">
        <f>Table113[5]*Table113[6]</f>
        <v>0</v>
      </c>
    </row>
    <row r="85" spans="1:7" ht="30" x14ac:dyDescent="0.25">
      <c r="A85" s="171">
        <v>69</v>
      </c>
      <c r="B85" s="171" t="s">
        <v>156</v>
      </c>
      <c r="C85" s="172" t="s">
        <v>816</v>
      </c>
      <c r="D85" s="171" t="s">
        <v>817</v>
      </c>
      <c r="E85" s="173">
        <v>0.02</v>
      </c>
      <c r="F85" s="174"/>
      <c r="G85" s="176">
        <f>Table113[5]*Table113[6]</f>
        <v>0</v>
      </c>
    </row>
    <row r="86" spans="1:7" x14ac:dyDescent="0.25">
      <c r="A86" s="171">
        <v>70</v>
      </c>
      <c r="B86" s="171"/>
      <c r="C86" s="172" t="s">
        <v>482</v>
      </c>
      <c r="D86" s="171" t="s">
        <v>296</v>
      </c>
      <c r="E86" s="173">
        <v>2</v>
      </c>
      <c r="F86" s="174"/>
      <c r="G86" s="176">
        <f>Table113[5]*Table113[6]</f>
        <v>0</v>
      </c>
    </row>
    <row r="87" spans="1:7" x14ac:dyDescent="0.25">
      <c r="A87" s="171">
        <v>71</v>
      </c>
      <c r="B87" s="171"/>
      <c r="C87" s="172" t="s">
        <v>484</v>
      </c>
      <c r="D87" s="171" t="s">
        <v>296</v>
      </c>
      <c r="E87" s="173">
        <v>1</v>
      </c>
      <c r="F87" s="174"/>
      <c r="G87" s="176">
        <f>Table113[5]*Table113[6]</f>
        <v>0</v>
      </c>
    </row>
    <row r="88" spans="1:7" x14ac:dyDescent="0.25">
      <c r="A88" s="171">
        <v>72</v>
      </c>
      <c r="B88" s="171"/>
      <c r="C88" s="172" t="s">
        <v>485</v>
      </c>
      <c r="D88" s="171" t="s">
        <v>296</v>
      </c>
      <c r="E88" s="173">
        <v>4</v>
      </c>
      <c r="F88" s="174"/>
      <c r="G88" s="176">
        <f>Table113[5]*Table113[6]</f>
        <v>0</v>
      </c>
    </row>
    <row r="89" spans="1:7" x14ac:dyDescent="0.25">
      <c r="A89" s="171">
        <v>73</v>
      </c>
      <c r="B89" s="171" t="s">
        <v>157</v>
      </c>
      <c r="C89" s="172" t="s">
        <v>487</v>
      </c>
      <c r="D89" s="171" t="s">
        <v>817</v>
      </c>
      <c r="E89" s="173">
        <v>0.01</v>
      </c>
      <c r="F89" s="174"/>
      <c r="G89" s="176">
        <f>Table113[5]*Table113[6]</f>
        <v>0</v>
      </c>
    </row>
    <row r="90" spans="1:7" x14ac:dyDescent="0.25">
      <c r="A90" s="171">
        <v>74</v>
      </c>
      <c r="B90" s="171" t="s">
        <v>158</v>
      </c>
      <c r="C90" s="172" t="s">
        <v>818</v>
      </c>
      <c r="D90" s="171" t="s">
        <v>819</v>
      </c>
      <c r="E90" s="173">
        <v>0.01</v>
      </c>
      <c r="F90" s="174"/>
      <c r="G90" s="176">
        <f>Table113[5]*Table113[6]</f>
        <v>0</v>
      </c>
    </row>
    <row r="91" spans="1:7" ht="30" x14ac:dyDescent="0.25">
      <c r="A91" s="171">
        <v>75</v>
      </c>
      <c r="B91" s="171" t="s">
        <v>159</v>
      </c>
      <c r="C91" s="172" t="s">
        <v>820</v>
      </c>
      <c r="D91" s="171" t="s">
        <v>160</v>
      </c>
      <c r="E91" s="173">
        <v>0.2</v>
      </c>
      <c r="F91" s="174"/>
      <c r="G91" s="176">
        <f>Table113[5]*Table113[6]</f>
        <v>0</v>
      </c>
    </row>
    <row r="92" spans="1:7" ht="30" x14ac:dyDescent="0.25">
      <c r="A92" s="171">
        <v>76</v>
      </c>
      <c r="B92" s="171" t="s">
        <v>162</v>
      </c>
      <c r="C92" s="172" t="s">
        <v>821</v>
      </c>
      <c r="D92" s="171" t="s">
        <v>160</v>
      </c>
      <c r="E92" s="173">
        <v>0.55000000000000004</v>
      </c>
      <c r="F92" s="174"/>
      <c r="G92" s="176">
        <f>Table113[5]*Table113[6]</f>
        <v>0</v>
      </c>
    </row>
    <row r="93" spans="1:7" ht="30" x14ac:dyDescent="0.25">
      <c r="A93" s="171">
        <v>77</v>
      </c>
      <c r="B93" s="171" t="s">
        <v>162</v>
      </c>
      <c r="C93" s="172" t="s">
        <v>822</v>
      </c>
      <c r="D93" s="171" t="s">
        <v>160</v>
      </c>
      <c r="E93" s="173">
        <v>0.3</v>
      </c>
      <c r="F93" s="174"/>
      <c r="G93" s="176">
        <f>Table113[5]*Table113[6]</f>
        <v>0</v>
      </c>
    </row>
    <row r="94" spans="1:7" x14ac:dyDescent="0.25">
      <c r="A94" s="171">
        <v>78</v>
      </c>
      <c r="B94" s="171" t="s">
        <v>161</v>
      </c>
      <c r="C94" s="172" t="s">
        <v>823</v>
      </c>
      <c r="D94" s="171" t="s">
        <v>824</v>
      </c>
      <c r="E94" s="173">
        <v>0.06</v>
      </c>
      <c r="F94" s="174"/>
      <c r="G94" s="176">
        <f>Table113[5]*Table113[6]</f>
        <v>0</v>
      </c>
    </row>
    <row r="95" spans="1:7" x14ac:dyDescent="0.25">
      <c r="A95" s="171">
        <v>79</v>
      </c>
      <c r="B95" s="171"/>
      <c r="C95" s="172" t="s">
        <v>825</v>
      </c>
      <c r="D95" s="171" t="s">
        <v>296</v>
      </c>
      <c r="E95" s="173">
        <v>4</v>
      </c>
      <c r="F95" s="174"/>
      <c r="G95" s="176">
        <f>Table113[5]*Table113[6]</f>
        <v>0</v>
      </c>
    </row>
    <row r="96" spans="1:7" ht="30" x14ac:dyDescent="0.25">
      <c r="A96" s="171">
        <v>81</v>
      </c>
      <c r="B96" s="171" t="s">
        <v>163</v>
      </c>
      <c r="C96" s="172" t="s">
        <v>826</v>
      </c>
      <c r="D96" s="171" t="s">
        <v>160</v>
      </c>
      <c r="E96" s="173">
        <v>0.77</v>
      </c>
      <c r="F96" s="174"/>
      <c r="G96" s="176">
        <f>Table113[5]*Table113[6]</f>
        <v>0</v>
      </c>
    </row>
    <row r="97" spans="1:7" ht="30" x14ac:dyDescent="0.25">
      <c r="A97" s="171">
        <v>82</v>
      </c>
      <c r="B97" s="171" t="s">
        <v>163</v>
      </c>
      <c r="C97" s="172" t="s">
        <v>827</v>
      </c>
      <c r="D97" s="171" t="s">
        <v>160</v>
      </c>
      <c r="E97" s="173">
        <v>0.11</v>
      </c>
      <c r="F97" s="174"/>
      <c r="G97" s="176">
        <f>Table113[5]*Table113[6]</f>
        <v>0</v>
      </c>
    </row>
    <row r="98" spans="1:7" ht="30" x14ac:dyDescent="0.25">
      <c r="A98" s="171">
        <v>83</v>
      </c>
      <c r="B98" s="171" t="s">
        <v>164</v>
      </c>
      <c r="C98" s="172" t="s">
        <v>828</v>
      </c>
      <c r="D98" s="171" t="s">
        <v>160</v>
      </c>
      <c r="E98" s="173">
        <v>0.04</v>
      </c>
      <c r="F98" s="174"/>
      <c r="G98" s="176">
        <f>Table113[5]*Table113[6]</f>
        <v>0</v>
      </c>
    </row>
    <row r="99" spans="1:7" ht="30" x14ac:dyDescent="0.25">
      <c r="A99" s="171">
        <v>84</v>
      </c>
      <c r="B99" s="171" t="s">
        <v>163</v>
      </c>
      <c r="C99" s="172" t="s">
        <v>829</v>
      </c>
      <c r="D99" s="171" t="s">
        <v>160</v>
      </c>
      <c r="E99" s="173">
        <v>0.11</v>
      </c>
      <c r="F99" s="174"/>
      <c r="G99" s="176">
        <f>Table113[5]*Table113[6]</f>
        <v>0</v>
      </c>
    </row>
    <row r="100" spans="1:7" ht="30" x14ac:dyDescent="0.25">
      <c r="A100" s="171">
        <v>85</v>
      </c>
      <c r="B100" s="171" t="s">
        <v>163</v>
      </c>
      <c r="C100" s="172" t="s">
        <v>830</v>
      </c>
      <c r="D100" s="171" t="s">
        <v>160</v>
      </c>
      <c r="E100" s="173">
        <v>0.04</v>
      </c>
      <c r="F100" s="174"/>
      <c r="G100" s="176">
        <f>Table113[5]*Table113[6]</f>
        <v>0</v>
      </c>
    </row>
    <row r="101" spans="1:7" x14ac:dyDescent="0.25">
      <c r="A101" s="171">
        <v>86</v>
      </c>
      <c r="B101" s="171"/>
      <c r="C101" s="172" t="s">
        <v>831</v>
      </c>
      <c r="D101" s="171" t="s">
        <v>36</v>
      </c>
      <c r="E101" s="173">
        <v>77</v>
      </c>
      <c r="F101" s="174"/>
      <c r="G101" s="176">
        <f>Table113[5]*Table113[6]</f>
        <v>0</v>
      </c>
    </row>
    <row r="102" spans="1:7" x14ac:dyDescent="0.25">
      <c r="A102" s="171">
        <v>87</v>
      </c>
      <c r="B102" s="171"/>
      <c r="C102" s="172" t="s">
        <v>832</v>
      </c>
      <c r="D102" s="171" t="s">
        <v>36</v>
      </c>
      <c r="E102" s="173">
        <v>11</v>
      </c>
      <c r="F102" s="174"/>
      <c r="G102" s="176">
        <f>Table113[5]*Table113[6]</f>
        <v>0</v>
      </c>
    </row>
    <row r="103" spans="1:7" x14ac:dyDescent="0.25">
      <c r="A103" s="171">
        <v>88</v>
      </c>
      <c r="B103" s="171"/>
      <c r="C103" s="172" t="s">
        <v>833</v>
      </c>
      <c r="D103" s="171" t="s">
        <v>36</v>
      </c>
      <c r="E103" s="173">
        <v>13</v>
      </c>
      <c r="F103" s="174"/>
      <c r="G103" s="176">
        <f>Table113[5]*Table113[6]</f>
        <v>0</v>
      </c>
    </row>
    <row r="104" spans="1:7" x14ac:dyDescent="0.25">
      <c r="A104" s="171">
        <v>89</v>
      </c>
      <c r="B104" s="171"/>
      <c r="C104" s="172" t="s">
        <v>834</v>
      </c>
      <c r="D104" s="171" t="s">
        <v>36</v>
      </c>
      <c r="E104" s="173">
        <v>4</v>
      </c>
      <c r="F104" s="174"/>
      <c r="G104" s="176">
        <f>Table113[5]*Table113[6]</f>
        <v>0</v>
      </c>
    </row>
    <row r="105" spans="1:7" ht="30" x14ac:dyDescent="0.25">
      <c r="A105" s="171">
        <v>90</v>
      </c>
      <c r="B105" s="171" t="s">
        <v>168</v>
      </c>
      <c r="C105" s="172" t="s">
        <v>835</v>
      </c>
      <c r="D105" s="171" t="s">
        <v>36</v>
      </c>
      <c r="E105" s="173">
        <v>4</v>
      </c>
      <c r="F105" s="174"/>
      <c r="G105" s="176">
        <f>Table113[5]*Table113[6]</f>
        <v>0</v>
      </c>
    </row>
    <row r="106" spans="1:7" x14ac:dyDescent="0.25">
      <c r="A106" s="171"/>
      <c r="B106" s="171"/>
      <c r="C106" s="172" t="s">
        <v>287</v>
      </c>
      <c r="D106" s="171"/>
      <c r="E106" s="173"/>
      <c r="F106" s="174"/>
      <c r="G106" s="176">
        <f>Table113[5]*Table113[6]</f>
        <v>0</v>
      </c>
    </row>
    <row r="107" spans="1:7" x14ac:dyDescent="0.25">
      <c r="A107" s="171">
        <v>91</v>
      </c>
      <c r="B107" s="171"/>
      <c r="C107" s="172" t="s">
        <v>836</v>
      </c>
      <c r="D107" s="171" t="s">
        <v>296</v>
      </c>
      <c r="E107" s="173">
        <v>1</v>
      </c>
      <c r="F107" s="174"/>
      <c r="G107" s="176">
        <f>Table113[5]*Table113[6]</f>
        <v>0</v>
      </c>
    </row>
    <row r="108" spans="1:7" x14ac:dyDescent="0.25">
      <c r="A108" s="171">
        <v>92</v>
      </c>
      <c r="B108" s="171"/>
      <c r="C108" s="172" t="s">
        <v>508</v>
      </c>
      <c r="D108" s="171" t="s">
        <v>296</v>
      </c>
      <c r="E108" s="173">
        <v>1</v>
      </c>
      <c r="F108" s="174"/>
      <c r="G108" s="176">
        <f>Table113[5]*Table113[6]</f>
        <v>0</v>
      </c>
    </row>
    <row r="109" spans="1:7" x14ac:dyDescent="0.25">
      <c r="A109" s="171">
        <v>93</v>
      </c>
      <c r="B109" s="171"/>
      <c r="C109" s="172" t="s">
        <v>837</v>
      </c>
      <c r="D109" s="171" t="s">
        <v>296</v>
      </c>
      <c r="E109" s="173">
        <v>1</v>
      </c>
      <c r="F109" s="174"/>
      <c r="G109" s="176">
        <f>Table113[5]*Table113[6]</f>
        <v>0</v>
      </c>
    </row>
    <row r="110" spans="1:7" x14ac:dyDescent="0.25">
      <c r="A110" s="171">
        <v>94</v>
      </c>
      <c r="B110" s="171"/>
      <c r="C110" s="172" t="s">
        <v>838</v>
      </c>
      <c r="D110" s="171" t="s">
        <v>296</v>
      </c>
      <c r="E110" s="173">
        <v>1</v>
      </c>
      <c r="F110" s="174"/>
      <c r="G110" s="176">
        <f>Table113[5]*Table113[6]</f>
        <v>0</v>
      </c>
    </row>
    <row r="111" spans="1:7" x14ac:dyDescent="0.25">
      <c r="A111" s="171">
        <v>95</v>
      </c>
      <c r="B111" s="171"/>
      <c r="C111" s="172" t="s">
        <v>839</v>
      </c>
      <c r="D111" s="171" t="s">
        <v>296</v>
      </c>
      <c r="E111" s="173">
        <v>1</v>
      </c>
      <c r="F111" s="174"/>
      <c r="G111" s="176">
        <f>Table113[5]*Table113[6]</f>
        <v>0</v>
      </c>
    </row>
    <row r="112" spans="1:7" x14ac:dyDescent="0.25">
      <c r="A112" s="171">
        <v>96</v>
      </c>
      <c r="B112" s="171"/>
      <c r="C112" s="172" t="s">
        <v>840</v>
      </c>
      <c r="D112" s="171" t="s">
        <v>296</v>
      </c>
      <c r="E112" s="173">
        <v>1</v>
      </c>
      <c r="F112" s="174"/>
      <c r="G112" s="176">
        <f>Table113[5]*Table113[6]</f>
        <v>0</v>
      </c>
    </row>
    <row r="113" spans="1:7" x14ac:dyDescent="0.25">
      <c r="A113" s="171">
        <v>97</v>
      </c>
      <c r="B113" s="171"/>
      <c r="C113" s="172" t="s">
        <v>841</v>
      </c>
      <c r="D113" s="171" t="s">
        <v>296</v>
      </c>
      <c r="E113" s="173">
        <v>1</v>
      </c>
      <c r="F113" s="174"/>
      <c r="G113" s="176">
        <f>Table113[5]*Table113[6]</f>
        <v>0</v>
      </c>
    </row>
    <row r="114" spans="1:7" x14ac:dyDescent="0.25">
      <c r="A114" s="171">
        <v>98</v>
      </c>
      <c r="B114" s="171"/>
      <c r="C114" s="172" t="s">
        <v>842</v>
      </c>
      <c r="D114" s="171" t="s">
        <v>296</v>
      </c>
      <c r="E114" s="173">
        <v>1</v>
      </c>
      <c r="F114" s="174"/>
      <c r="G114" s="176">
        <f>Table113[5]*Table113[6]</f>
        <v>0</v>
      </c>
    </row>
    <row r="115" spans="1:7" x14ac:dyDescent="0.25">
      <c r="A115" s="171">
        <v>99</v>
      </c>
      <c r="B115" s="171"/>
      <c r="C115" s="172" t="s">
        <v>843</v>
      </c>
      <c r="D115" s="171" t="s">
        <v>296</v>
      </c>
      <c r="E115" s="173">
        <v>1</v>
      </c>
      <c r="F115" s="174"/>
      <c r="G115" s="176">
        <f>Table113[5]*Table113[6]</f>
        <v>0</v>
      </c>
    </row>
    <row r="116" spans="1:7" x14ac:dyDescent="0.25">
      <c r="A116" s="171">
        <v>100</v>
      </c>
      <c r="B116" s="171"/>
      <c r="C116" s="172" t="s">
        <v>844</v>
      </c>
      <c r="D116" s="171" t="s">
        <v>296</v>
      </c>
      <c r="E116" s="173">
        <v>1</v>
      </c>
      <c r="F116" s="174"/>
      <c r="G116" s="176">
        <f>Table113[5]*Table113[6]</f>
        <v>0</v>
      </c>
    </row>
    <row r="117" spans="1:7" x14ac:dyDescent="0.25">
      <c r="A117" s="171">
        <v>101</v>
      </c>
      <c r="B117" s="171"/>
      <c r="C117" s="172" t="s">
        <v>845</v>
      </c>
      <c r="D117" s="171" t="s">
        <v>296</v>
      </c>
      <c r="E117" s="173">
        <v>6</v>
      </c>
      <c r="F117" s="174"/>
      <c r="G117" s="176">
        <f>Table113[5]*Table113[6]</f>
        <v>0</v>
      </c>
    </row>
    <row r="118" spans="1:7" x14ac:dyDescent="0.25">
      <c r="A118" s="171">
        <v>102</v>
      </c>
      <c r="B118" s="171"/>
      <c r="C118" s="172" t="s">
        <v>846</v>
      </c>
      <c r="D118" s="171" t="s">
        <v>296</v>
      </c>
      <c r="E118" s="173">
        <v>1</v>
      </c>
      <c r="F118" s="174"/>
      <c r="G118" s="176">
        <f>Table113[5]*Table113[6]</f>
        <v>0</v>
      </c>
    </row>
    <row r="119" spans="1:7" x14ac:dyDescent="0.25">
      <c r="A119" s="171">
        <v>103</v>
      </c>
      <c r="B119" s="171"/>
      <c r="C119" s="172" t="s">
        <v>847</v>
      </c>
      <c r="D119" s="171" t="s">
        <v>296</v>
      </c>
      <c r="E119" s="173">
        <v>5</v>
      </c>
      <c r="F119" s="174"/>
      <c r="G119" s="176">
        <f>Table113[5]*Table113[6]</f>
        <v>0</v>
      </c>
    </row>
    <row r="120" spans="1:7" x14ac:dyDescent="0.25">
      <c r="A120" s="171"/>
      <c r="B120" s="171"/>
      <c r="C120" s="172" t="s">
        <v>848</v>
      </c>
      <c r="D120" s="171"/>
      <c r="E120" s="173"/>
      <c r="F120" s="174"/>
      <c r="G120" s="176">
        <f>Table113[5]*Table113[6]</f>
        <v>0</v>
      </c>
    </row>
    <row r="121" spans="1:7" x14ac:dyDescent="0.25">
      <c r="A121" s="171"/>
      <c r="B121" s="171"/>
      <c r="C121" s="172" t="s">
        <v>297</v>
      </c>
      <c r="D121" s="171"/>
      <c r="E121" s="173"/>
      <c r="F121" s="174"/>
      <c r="G121" s="176">
        <f>Table113[5]*Table113[6]</f>
        <v>0</v>
      </c>
    </row>
    <row r="122" spans="1:7" x14ac:dyDescent="0.25">
      <c r="A122" s="171">
        <v>104</v>
      </c>
      <c r="B122" s="171" t="s">
        <v>170</v>
      </c>
      <c r="C122" s="172" t="s">
        <v>849</v>
      </c>
      <c r="D122" s="171" t="s">
        <v>296</v>
      </c>
      <c r="E122" s="173">
        <v>7</v>
      </c>
      <c r="F122" s="174"/>
      <c r="G122" s="176">
        <f>Table113[5]*Table113[6]</f>
        <v>0</v>
      </c>
    </row>
    <row r="123" spans="1:7" x14ac:dyDescent="0.25">
      <c r="A123" s="171">
        <v>105</v>
      </c>
      <c r="B123" s="171" t="s">
        <v>172</v>
      </c>
      <c r="C123" s="172" t="s">
        <v>850</v>
      </c>
      <c r="D123" s="171" t="s">
        <v>296</v>
      </c>
      <c r="E123" s="173">
        <v>11</v>
      </c>
      <c r="F123" s="174"/>
      <c r="G123" s="176">
        <f>Table113[5]*Table113[6]</f>
        <v>0</v>
      </c>
    </row>
    <row r="124" spans="1:7" x14ac:dyDescent="0.25">
      <c r="A124" s="171">
        <v>106</v>
      </c>
      <c r="B124" s="171" t="s">
        <v>172</v>
      </c>
      <c r="C124" s="172" t="s">
        <v>851</v>
      </c>
      <c r="D124" s="171" t="s">
        <v>296</v>
      </c>
      <c r="E124" s="173">
        <v>1</v>
      </c>
      <c r="F124" s="174"/>
      <c r="G124" s="176">
        <f>Table113[5]*Table113[6]</f>
        <v>0</v>
      </c>
    </row>
    <row r="125" spans="1:7" ht="30" x14ac:dyDescent="0.25">
      <c r="A125" s="171">
        <v>107</v>
      </c>
      <c r="B125" s="171" t="s">
        <v>174</v>
      </c>
      <c r="C125" s="172" t="s">
        <v>568</v>
      </c>
      <c r="D125" s="171" t="s">
        <v>296</v>
      </c>
      <c r="E125" s="173">
        <v>1</v>
      </c>
      <c r="F125" s="174"/>
      <c r="G125" s="176">
        <f>Table113[5]*Table113[6]</f>
        <v>0</v>
      </c>
    </row>
    <row r="126" spans="1:7" x14ac:dyDescent="0.25">
      <c r="A126" s="171">
        <v>108</v>
      </c>
      <c r="B126" s="171" t="s">
        <v>171</v>
      </c>
      <c r="C126" s="172" t="s">
        <v>852</v>
      </c>
      <c r="D126" s="171" t="s">
        <v>296</v>
      </c>
      <c r="E126" s="173">
        <v>19</v>
      </c>
      <c r="F126" s="174"/>
      <c r="G126" s="176">
        <f>Table113[5]*Table113[6]</f>
        <v>0</v>
      </c>
    </row>
    <row r="127" spans="1:7" x14ac:dyDescent="0.25">
      <c r="A127" s="171">
        <v>109</v>
      </c>
      <c r="B127" s="171" t="s">
        <v>164</v>
      </c>
      <c r="C127" s="172" t="s">
        <v>853</v>
      </c>
      <c r="D127" s="171" t="s">
        <v>160</v>
      </c>
      <c r="E127" s="173">
        <v>1.6</v>
      </c>
      <c r="F127" s="174"/>
      <c r="G127" s="176">
        <f>Table113[5]*Table113[6]</f>
        <v>0</v>
      </c>
    </row>
    <row r="128" spans="1:7" ht="45" x14ac:dyDescent="0.25">
      <c r="A128" s="171">
        <v>110</v>
      </c>
      <c r="B128" s="171" t="s">
        <v>175</v>
      </c>
      <c r="C128" s="172" t="s">
        <v>854</v>
      </c>
      <c r="D128" s="171" t="s">
        <v>160</v>
      </c>
      <c r="E128" s="173">
        <v>0.06</v>
      </c>
      <c r="F128" s="174"/>
      <c r="G128" s="176">
        <f>Table113[5]*Table113[6]</f>
        <v>0</v>
      </c>
    </row>
    <row r="129" spans="1:7" x14ac:dyDescent="0.25">
      <c r="A129" s="171">
        <v>111</v>
      </c>
      <c r="B129" s="171" t="s">
        <v>167</v>
      </c>
      <c r="C129" s="172" t="s">
        <v>537</v>
      </c>
      <c r="D129" s="171" t="s">
        <v>160</v>
      </c>
      <c r="E129" s="173">
        <v>0.2</v>
      </c>
      <c r="F129" s="174"/>
      <c r="G129" s="176">
        <f>Table113[5]*Table113[6]</f>
        <v>0</v>
      </c>
    </row>
    <row r="130" spans="1:7" ht="30" x14ac:dyDescent="0.25">
      <c r="A130" s="171">
        <v>112</v>
      </c>
      <c r="B130" s="171" t="s">
        <v>168</v>
      </c>
      <c r="C130" s="172" t="s">
        <v>855</v>
      </c>
      <c r="D130" s="171" t="s">
        <v>36</v>
      </c>
      <c r="E130" s="173">
        <v>10</v>
      </c>
      <c r="F130" s="174"/>
      <c r="G130" s="176">
        <f>Table113[5]*Table113[6]</f>
        <v>0</v>
      </c>
    </row>
    <row r="131" spans="1:7" x14ac:dyDescent="0.25">
      <c r="A131" s="171">
        <v>113</v>
      </c>
      <c r="B131" s="171"/>
      <c r="C131" s="172" t="s">
        <v>856</v>
      </c>
      <c r="D131" s="171"/>
      <c r="E131" s="173"/>
      <c r="F131" s="174"/>
      <c r="G131" s="176">
        <f>Table113[5]*Table113[6]</f>
        <v>0</v>
      </c>
    </row>
    <row r="132" spans="1:7" x14ac:dyDescent="0.25">
      <c r="A132" s="171">
        <v>114</v>
      </c>
      <c r="B132" s="171" t="s">
        <v>151</v>
      </c>
      <c r="C132" s="172" t="s">
        <v>471</v>
      </c>
      <c r="D132" s="171" t="s">
        <v>296</v>
      </c>
      <c r="E132" s="173">
        <v>34</v>
      </c>
      <c r="F132" s="174"/>
      <c r="G132" s="176">
        <f>Table113[5]*Table113[6]</f>
        <v>0</v>
      </c>
    </row>
    <row r="133" spans="1:7" x14ac:dyDescent="0.25">
      <c r="A133" s="171">
        <v>115</v>
      </c>
      <c r="B133" s="171" t="s">
        <v>179</v>
      </c>
      <c r="C133" s="172" t="s">
        <v>541</v>
      </c>
      <c r="D133" s="171" t="s">
        <v>817</v>
      </c>
      <c r="E133" s="173">
        <v>0.68</v>
      </c>
      <c r="F133" s="174"/>
      <c r="G133" s="176">
        <f>Table113[5]*Table113[6]</f>
        <v>0</v>
      </c>
    </row>
    <row r="134" spans="1:7" x14ac:dyDescent="0.25">
      <c r="A134" s="171">
        <v>116</v>
      </c>
      <c r="B134" s="171"/>
      <c r="C134" s="172" t="s">
        <v>542</v>
      </c>
      <c r="D134" s="171"/>
      <c r="E134" s="173"/>
      <c r="F134" s="174"/>
      <c r="G134" s="176">
        <f>Table113[5]*Table113[6]</f>
        <v>0</v>
      </c>
    </row>
    <row r="135" spans="1:7" x14ac:dyDescent="0.25">
      <c r="A135" s="171">
        <v>117</v>
      </c>
      <c r="B135" s="171"/>
      <c r="C135" s="172" t="s">
        <v>857</v>
      </c>
      <c r="D135" s="171" t="s">
        <v>296</v>
      </c>
      <c r="E135" s="173">
        <v>8</v>
      </c>
      <c r="F135" s="174"/>
      <c r="G135" s="176">
        <f>Table113[5]*Table113[6]</f>
        <v>0</v>
      </c>
    </row>
    <row r="136" spans="1:7" x14ac:dyDescent="0.25">
      <c r="A136" s="171">
        <v>118</v>
      </c>
      <c r="B136" s="171"/>
      <c r="C136" s="172" t="s">
        <v>858</v>
      </c>
      <c r="D136" s="171" t="s">
        <v>296</v>
      </c>
      <c r="E136" s="173">
        <v>11</v>
      </c>
      <c r="F136" s="174"/>
      <c r="G136" s="176">
        <f>Table113[5]*Table113[6]</f>
        <v>0</v>
      </c>
    </row>
    <row r="137" spans="1:7" x14ac:dyDescent="0.25">
      <c r="A137" s="171">
        <v>119</v>
      </c>
      <c r="B137" s="171"/>
      <c r="C137" s="172" t="s">
        <v>859</v>
      </c>
      <c r="D137" s="171" t="s">
        <v>36</v>
      </c>
      <c r="E137" s="173">
        <v>20</v>
      </c>
      <c r="F137" s="174"/>
      <c r="G137" s="176">
        <f>Table113[5]*Table113[6]</f>
        <v>0</v>
      </c>
    </row>
    <row r="138" spans="1:7" x14ac:dyDescent="0.25">
      <c r="A138" s="171">
        <v>120</v>
      </c>
      <c r="B138" s="171"/>
      <c r="C138" s="172" t="s">
        <v>547</v>
      </c>
      <c r="D138" s="171" t="s">
        <v>36</v>
      </c>
      <c r="E138" s="173">
        <v>10</v>
      </c>
      <c r="F138" s="174"/>
      <c r="G138" s="176">
        <f>Table113[5]*Table113[6]</f>
        <v>0</v>
      </c>
    </row>
    <row r="139" spans="1:7" x14ac:dyDescent="0.25">
      <c r="A139" s="171">
        <v>121</v>
      </c>
      <c r="B139" s="171"/>
      <c r="C139" s="172" t="s">
        <v>860</v>
      </c>
      <c r="D139" s="171" t="s">
        <v>36</v>
      </c>
      <c r="E139" s="173">
        <v>105</v>
      </c>
      <c r="F139" s="174"/>
      <c r="G139" s="176">
        <f>Table113[5]*Table113[6]</f>
        <v>0</v>
      </c>
    </row>
    <row r="140" spans="1:7" x14ac:dyDescent="0.25">
      <c r="A140" s="171">
        <v>122</v>
      </c>
      <c r="B140" s="171"/>
      <c r="C140" s="172" t="s">
        <v>861</v>
      </c>
      <c r="D140" s="171" t="s">
        <v>36</v>
      </c>
      <c r="E140" s="173">
        <v>50</v>
      </c>
      <c r="F140" s="174"/>
      <c r="G140" s="176">
        <f>Table113[5]*Table113[6]</f>
        <v>0</v>
      </c>
    </row>
    <row r="141" spans="1:7" x14ac:dyDescent="0.25">
      <c r="A141" s="171">
        <v>123</v>
      </c>
      <c r="B141" s="171"/>
      <c r="C141" s="172" t="s">
        <v>862</v>
      </c>
      <c r="D141" s="171" t="s">
        <v>36</v>
      </c>
      <c r="E141" s="173">
        <v>5</v>
      </c>
      <c r="F141" s="174"/>
      <c r="G141" s="176">
        <f>Table113[5]*Table113[6]</f>
        <v>0</v>
      </c>
    </row>
    <row r="142" spans="1:7" x14ac:dyDescent="0.25">
      <c r="A142" s="171">
        <v>124</v>
      </c>
      <c r="B142" s="171"/>
      <c r="C142" s="172" t="s">
        <v>863</v>
      </c>
      <c r="D142" s="171" t="s">
        <v>36</v>
      </c>
      <c r="E142" s="173">
        <v>6</v>
      </c>
      <c r="F142" s="174"/>
      <c r="G142" s="176">
        <f>Table113[5]*Table113[6]</f>
        <v>0</v>
      </c>
    </row>
    <row r="143" spans="1:7" x14ac:dyDescent="0.25">
      <c r="A143" s="171"/>
      <c r="B143" s="171"/>
      <c r="C143" s="172" t="s">
        <v>287</v>
      </c>
      <c r="D143" s="171"/>
      <c r="E143" s="173"/>
      <c r="F143" s="174"/>
      <c r="G143" s="176">
        <f>Table113[5]*Table113[6]</f>
        <v>0</v>
      </c>
    </row>
    <row r="144" spans="1:7" x14ac:dyDescent="0.25">
      <c r="A144" s="171">
        <v>125</v>
      </c>
      <c r="B144" s="171"/>
      <c r="C144" s="172" t="s">
        <v>864</v>
      </c>
      <c r="D144" s="171" t="s">
        <v>296</v>
      </c>
      <c r="E144" s="173">
        <v>6</v>
      </c>
      <c r="F144" s="174"/>
      <c r="G144" s="176">
        <f>Table113[5]*Table113[6]</f>
        <v>0</v>
      </c>
    </row>
    <row r="145" spans="1:7" x14ac:dyDescent="0.25">
      <c r="A145" s="171">
        <v>126</v>
      </c>
      <c r="B145" s="171"/>
      <c r="C145" s="172" t="s">
        <v>553</v>
      </c>
      <c r="D145" s="171" t="s">
        <v>296</v>
      </c>
      <c r="E145" s="173">
        <v>1</v>
      </c>
      <c r="F145" s="174"/>
      <c r="G145" s="176">
        <f>Table113[5]*Table113[6]</f>
        <v>0</v>
      </c>
    </row>
    <row r="146" spans="1:7" x14ac:dyDescent="0.25">
      <c r="A146" s="171">
        <v>127</v>
      </c>
      <c r="B146" s="171"/>
      <c r="C146" s="172" t="s">
        <v>554</v>
      </c>
      <c r="D146" s="171" t="s">
        <v>296</v>
      </c>
      <c r="E146" s="173">
        <v>9</v>
      </c>
      <c r="F146" s="174"/>
      <c r="G146" s="176">
        <f>Table113[5]*Table113[6]</f>
        <v>0</v>
      </c>
    </row>
    <row r="147" spans="1:7" x14ac:dyDescent="0.25">
      <c r="A147" s="171">
        <v>128</v>
      </c>
      <c r="B147" s="171"/>
      <c r="C147" s="172" t="s">
        <v>555</v>
      </c>
      <c r="D147" s="171" t="s">
        <v>296</v>
      </c>
      <c r="E147" s="173">
        <v>2</v>
      </c>
      <c r="F147" s="174"/>
      <c r="G147" s="176">
        <f>Table113[5]*Table113[6]</f>
        <v>0</v>
      </c>
    </row>
    <row r="148" spans="1:7" x14ac:dyDescent="0.25">
      <c r="A148" s="171">
        <v>129</v>
      </c>
      <c r="B148" s="171"/>
      <c r="C148" s="172" t="s">
        <v>865</v>
      </c>
      <c r="D148" s="171" t="s">
        <v>296</v>
      </c>
      <c r="E148" s="173">
        <v>1</v>
      </c>
      <c r="F148" s="174"/>
      <c r="G148" s="176">
        <f>Table113[5]*Table113[6]</f>
        <v>0</v>
      </c>
    </row>
    <row r="149" spans="1:7" x14ac:dyDescent="0.25">
      <c r="A149" s="171">
        <v>130</v>
      </c>
      <c r="B149" s="171"/>
      <c r="C149" s="172" t="s">
        <v>866</v>
      </c>
      <c r="D149" s="171" t="s">
        <v>296</v>
      </c>
      <c r="E149" s="173">
        <v>1</v>
      </c>
      <c r="F149" s="174"/>
      <c r="G149" s="176">
        <f>Table113[5]*Table113[6]</f>
        <v>0</v>
      </c>
    </row>
    <row r="150" spans="1:7" x14ac:dyDescent="0.25">
      <c r="A150" s="171">
        <v>131</v>
      </c>
      <c r="B150" s="171"/>
      <c r="C150" s="172" t="s">
        <v>867</v>
      </c>
      <c r="D150" s="171" t="s">
        <v>296</v>
      </c>
      <c r="E150" s="173">
        <v>1</v>
      </c>
      <c r="F150" s="174"/>
      <c r="G150" s="176">
        <f>Table113[5]*Table113[6]</f>
        <v>0</v>
      </c>
    </row>
    <row r="151" spans="1:7" x14ac:dyDescent="0.25">
      <c r="A151" s="171">
        <v>132</v>
      </c>
      <c r="B151" s="171"/>
      <c r="C151" s="172" t="s">
        <v>560</v>
      </c>
      <c r="D151" s="171" t="s">
        <v>296</v>
      </c>
      <c r="E151" s="173">
        <v>9</v>
      </c>
      <c r="F151" s="174"/>
      <c r="G151" s="176">
        <f>Table113[5]*Table113[6]</f>
        <v>0</v>
      </c>
    </row>
    <row r="152" spans="1:7" x14ac:dyDescent="0.25">
      <c r="A152" s="171">
        <v>133</v>
      </c>
      <c r="B152" s="171"/>
      <c r="C152" s="172" t="s">
        <v>563</v>
      </c>
      <c r="D152" s="171" t="s">
        <v>296</v>
      </c>
      <c r="E152" s="173">
        <v>2</v>
      </c>
      <c r="F152" s="174"/>
      <c r="G152" s="176">
        <f>Table113[5]*Table113[6]</f>
        <v>0</v>
      </c>
    </row>
    <row r="153" spans="1:7" x14ac:dyDescent="0.25">
      <c r="A153" s="171">
        <v>134</v>
      </c>
      <c r="B153" s="171"/>
      <c r="C153" s="172" t="s">
        <v>564</v>
      </c>
      <c r="D153" s="171" t="s">
        <v>296</v>
      </c>
      <c r="E153" s="173">
        <v>5</v>
      </c>
      <c r="F153" s="174"/>
      <c r="G153" s="176">
        <f>Table113[5]*Table113[6]</f>
        <v>0</v>
      </c>
    </row>
    <row r="154" spans="1:7" x14ac:dyDescent="0.25">
      <c r="A154" s="171">
        <v>135</v>
      </c>
      <c r="B154" s="171"/>
      <c r="C154" s="172" t="s">
        <v>181</v>
      </c>
      <c r="D154" s="171" t="s">
        <v>296</v>
      </c>
      <c r="E154" s="173">
        <v>2</v>
      </c>
      <c r="F154" s="174"/>
      <c r="G154" s="176">
        <f>Table113[5]*Table113[6]</f>
        <v>0</v>
      </c>
    </row>
    <row r="155" spans="1:7" x14ac:dyDescent="0.25">
      <c r="A155" s="171">
        <v>136</v>
      </c>
      <c r="B155" s="171"/>
      <c r="C155" s="172" t="s">
        <v>182</v>
      </c>
      <c r="D155" s="171" t="s">
        <v>296</v>
      </c>
      <c r="E155" s="173">
        <v>4</v>
      </c>
      <c r="F155" s="174"/>
      <c r="G155" s="176">
        <f>Table113[5]*Table113[6]</f>
        <v>0</v>
      </c>
    </row>
    <row r="156" spans="1:7" x14ac:dyDescent="0.25">
      <c r="A156" s="171">
        <v>137</v>
      </c>
      <c r="B156" s="171"/>
      <c r="C156" s="172" t="s">
        <v>565</v>
      </c>
      <c r="D156" s="171" t="s">
        <v>296</v>
      </c>
      <c r="E156" s="173">
        <v>5</v>
      </c>
      <c r="F156" s="174"/>
      <c r="G156" s="176">
        <f>Table113[5]*Table113[6]</f>
        <v>0</v>
      </c>
    </row>
    <row r="157" spans="1:7" x14ac:dyDescent="0.25">
      <c r="A157" s="171">
        <v>138</v>
      </c>
      <c r="B157" s="171"/>
      <c r="C157" s="172" t="s">
        <v>566</v>
      </c>
      <c r="D157" s="171" t="s">
        <v>296</v>
      </c>
      <c r="E157" s="173">
        <v>2</v>
      </c>
      <c r="F157" s="174"/>
      <c r="G157" s="176">
        <f>Table113[5]*Table113[6]</f>
        <v>0</v>
      </c>
    </row>
    <row r="158" spans="1:7" x14ac:dyDescent="0.25">
      <c r="A158" s="171">
        <v>139</v>
      </c>
      <c r="B158" s="171"/>
      <c r="C158" s="172" t="s">
        <v>713</v>
      </c>
      <c r="D158" s="171" t="s">
        <v>296</v>
      </c>
      <c r="E158" s="173">
        <v>2</v>
      </c>
      <c r="F158" s="174"/>
      <c r="G158" s="176">
        <f>Table113[5]*Table113[6]</f>
        <v>0</v>
      </c>
    </row>
    <row r="159" spans="1:7" x14ac:dyDescent="0.25">
      <c r="A159" s="171">
        <v>140</v>
      </c>
      <c r="B159" s="171"/>
      <c r="C159" s="172" t="s">
        <v>561</v>
      </c>
      <c r="D159" s="171" t="s">
        <v>296</v>
      </c>
      <c r="E159" s="173">
        <v>2</v>
      </c>
      <c r="F159" s="174"/>
      <c r="G159" s="176">
        <f>Table113[5]*Table113[6]</f>
        <v>0</v>
      </c>
    </row>
    <row r="160" spans="1:7" x14ac:dyDescent="0.25">
      <c r="A160" s="171">
        <v>141</v>
      </c>
      <c r="B160" s="171"/>
      <c r="C160" s="172" t="s">
        <v>868</v>
      </c>
      <c r="D160" s="171" t="s">
        <v>296</v>
      </c>
      <c r="E160" s="173">
        <v>1</v>
      </c>
      <c r="F160" s="174"/>
      <c r="G160" s="176">
        <f>Table113[5]*Table113[6]</f>
        <v>0</v>
      </c>
    </row>
    <row r="161" spans="1:7" x14ac:dyDescent="0.25">
      <c r="A161" s="171"/>
      <c r="B161" s="171"/>
      <c r="C161" s="172" t="s">
        <v>589</v>
      </c>
      <c r="D161" s="171"/>
      <c r="E161" s="173"/>
      <c r="F161" s="174"/>
      <c r="G161" s="176">
        <f>Table113[5]*Table113[6]</f>
        <v>0</v>
      </c>
    </row>
    <row r="162" spans="1:7" x14ac:dyDescent="0.25">
      <c r="A162" s="171"/>
      <c r="B162" s="171"/>
      <c r="C162" s="172" t="s">
        <v>590</v>
      </c>
      <c r="D162" s="171"/>
      <c r="E162" s="173"/>
      <c r="F162" s="174"/>
      <c r="G162" s="176">
        <f>Table113[5]*Table113[6]</f>
        <v>0</v>
      </c>
    </row>
    <row r="163" spans="1:7" ht="30" x14ac:dyDescent="0.25">
      <c r="A163" s="171">
        <v>142</v>
      </c>
      <c r="B163" s="171" t="s">
        <v>198</v>
      </c>
      <c r="C163" s="172" t="s">
        <v>869</v>
      </c>
      <c r="D163" s="171" t="s">
        <v>296</v>
      </c>
      <c r="E163" s="173">
        <v>1</v>
      </c>
      <c r="F163" s="174"/>
      <c r="G163" s="176">
        <f>Table113[5]*Table113[6]</f>
        <v>0</v>
      </c>
    </row>
    <row r="164" spans="1:7" ht="30" x14ac:dyDescent="0.25">
      <c r="A164" s="171">
        <v>143</v>
      </c>
      <c r="B164" s="171" t="s">
        <v>200</v>
      </c>
      <c r="C164" s="172" t="s">
        <v>592</v>
      </c>
      <c r="D164" s="171" t="s">
        <v>36</v>
      </c>
      <c r="E164" s="173">
        <v>2.2999999999999998</v>
      </c>
      <c r="F164" s="174"/>
      <c r="G164" s="176">
        <f>Table113[5]*Table113[6]</f>
        <v>0</v>
      </c>
    </row>
    <row r="165" spans="1:7" ht="30" x14ac:dyDescent="0.25">
      <c r="A165" s="171">
        <v>144</v>
      </c>
      <c r="B165" s="171" t="s">
        <v>201</v>
      </c>
      <c r="C165" s="172" t="s">
        <v>723</v>
      </c>
      <c r="D165" s="171" t="s">
        <v>36</v>
      </c>
      <c r="E165" s="173">
        <v>2.2999999999999998</v>
      </c>
      <c r="F165" s="174"/>
      <c r="G165" s="176">
        <f>Table113[5]*Table113[6]</f>
        <v>0</v>
      </c>
    </row>
    <row r="166" spans="1:7" ht="30" x14ac:dyDescent="0.25">
      <c r="A166" s="171">
        <v>145</v>
      </c>
      <c r="B166" s="171" t="s">
        <v>202</v>
      </c>
      <c r="C166" s="172" t="s">
        <v>593</v>
      </c>
      <c r="D166" s="171" t="s">
        <v>36</v>
      </c>
      <c r="E166" s="173">
        <v>2.2999999999999998</v>
      </c>
      <c r="F166" s="174"/>
      <c r="G166" s="176">
        <f>Table113[5]*Table113[6]</f>
        <v>0</v>
      </c>
    </row>
    <row r="167" spans="1:7" ht="30" x14ac:dyDescent="0.25">
      <c r="A167" s="171">
        <v>146</v>
      </c>
      <c r="B167" s="171" t="s">
        <v>90</v>
      </c>
      <c r="C167" s="172" t="s">
        <v>362</v>
      </c>
      <c r="D167" s="171" t="s">
        <v>870</v>
      </c>
      <c r="E167" s="173">
        <v>1</v>
      </c>
      <c r="F167" s="174"/>
      <c r="G167" s="176">
        <f>Table113[5]*Table113[6]</f>
        <v>0</v>
      </c>
    </row>
    <row r="168" spans="1:7" x14ac:dyDescent="0.25">
      <c r="A168" s="171"/>
      <c r="B168" s="171"/>
      <c r="C168" s="172" t="s">
        <v>287</v>
      </c>
      <c r="D168" s="171"/>
      <c r="E168" s="173"/>
      <c r="F168" s="174"/>
      <c r="G168" s="176">
        <f>Table113[5]*Table113[6]</f>
        <v>0</v>
      </c>
    </row>
    <row r="169" spans="1:7" x14ac:dyDescent="0.25">
      <c r="A169" s="171">
        <v>147</v>
      </c>
      <c r="B169" s="171"/>
      <c r="C169" s="172" t="s">
        <v>871</v>
      </c>
      <c r="D169" s="171" t="s">
        <v>296</v>
      </c>
      <c r="E169" s="173">
        <v>2</v>
      </c>
      <c r="F169" s="174"/>
      <c r="G169" s="176">
        <f>Table113[5]*Table113[6]</f>
        <v>0</v>
      </c>
    </row>
    <row r="170" spans="1:7" x14ac:dyDescent="0.25">
      <c r="A170" s="171"/>
      <c r="B170" s="171"/>
      <c r="C170" s="172" t="s">
        <v>601</v>
      </c>
      <c r="D170" s="171"/>
      <c r="E170" s="173"/>
      <c r="F170" s="174"/>
      <c r="G170" s="176">
        <f>Table113[5]*Table113[6]</f>
        <v>0</v>
      </c>
    </row>
    <row r="171" spans="1:7" ht="30" x14ac:dyDescent="0.25">
      <c r="A171" s="171">
        <v>148</v>
      </c>
      <c r="B171" s="171" t="s">
        <v>209</v>
      </c>
      <c r="C171" s="172" t="s">
        <v>872</v>
      </c>
      <c r="D171" s="171" t="s">
        <v>36</v>
      </c>
      <c r="E171" s="173">
        <v>4.7</v>
      </c>
      <c r="F171" s="174"/>
      <c r="G171" s="176">
        <f>Table113[5]*Table113[6]</f>
        <v>0</v>
      </c>
    </row>
    <row r="172" spans="1:7" ht="45" x14ac:dyDescent="0.25">
      <c r="A172" s="171">
        <v>149</v>
      </c>
      <c r="B172" s="171" t="s">
        <v>210</v>
      </c>
      <c r="C172" s="172" t="s">
        <v>603</v>
      </c>
      <c r="D172" s="171" t="s">
        <v>211</v>
      </c>
      <c r="E172" s="173">
        <v>0.47</v>
      </c>
      <c r="F172" s="174"/>
      <c r="G172" s="176">
        <f>Table113[5]*Table113[6]</f>
        <v>0</v>
      </c>
    </row>
    <row r="173" spans="1:7" ht="45" x14ac:dyDescent="0.25">
      <c r="A173" s="171">
        <v>150</v>
      </c>
      <c r="B173" s="171" t="s">
        <v>209</v>
      </c>
      <c r="C173" s="172" t="s">
        <v>873</v>
      </c>
      <c r="D173" s="171" t="s">
        <v>36</v>
      </c>
      <c r="E173" s="173">
        <v>0.47</v>
      </c>
      <c r="F173" s="174"/>
      <c r="G173" s="176">
        <f>Table113[5]*Table113[6]</f>
        <v>0</v>
      </c>
    </row>
    <row r="174" spans="1:7" ht="30" x14ac:dyDescent="0.25">
      <c r="A174" s="171">
        <v>151</v>
      </c>
      <c r="B174" s="171" t="s">
        <v>213</v>
      </c>
      <c r="C174" s="172" t="s">
        <v>874</v>
      </c>
      <c r="D174" s="171" t="s">
        <v>296</v>
      </c>
      <c r="E174" s="173">
        <v>2</v>
      </c>
      <c r="F174" s="174"/>
      <c r="G174" s="176">
        <f>Table113[5]*Table113[6]</f>
        <v>0</v>
      </c>
    </row>
    <row r="175" spans="1:7" ht="30" x14ac:dyDescent="0.25">
      <c r="A175" s="171">
        <v>152</v>
      </c>
      <c r="B175" s="171" t="s">
        <v>212</v>
      </c>
      <c r="C175" s="172" t="s">
        <v>875</v>
      </c>
      <c r="D175" s="171" t="s">
        <v>296</v>
      </c>
      <c r="E175" s="173">
        <v>2</v>
      </c>
      <c r="F175" s="174"/>
      <c r="G175" s="176">
        <f>Table113[5]*Table113[6]</f>
        <v>0</v>
      </c>
    </row>
    <row r="176" spans="1:7" ht="30" x14ac:dyDescent="0.25">
      <c r="A176" s="171">
        <v>153</v>
      </c>
      <c r="B176" s="171" t="s">
        <v>212</v>
      </c>
      <c r="C176" s="172" t="s">
        <v>876</v>
      </c>
      <c r="D176" s="171" t="s">
        <v>296</v>
      </c>
      <c r="E176" s="173">
        <v>1</v>
      </c>
      <c r="F176" s="174"/>
      <c r="G176" s="176">
        <f>Table113[5]*Table113[6]</f>
        <v>0</v>
      </c>
    </row>
    <row r="177" spans="1:7" ht="30" x14ac:dyDescent="0.25">
      <c r="A177" s="171">
        <v>154</v>
      </c>
      <c r="B177" s="171" t="s">
        <v>90</v>
      </c>
      <c r="C177" s="172" t="s">
        <v>877</v>
      </c>
      <c r="D177" s="171" t="s">
        <v>870</v>
      </c>
      <c r="E177" s="173">
        <v>1</v>
      </c>
      <c r="F177" s="174"/>
      <c r="G177" s="176">
        <f>Table113[5]*Table113[6]</f>
        <v>0</v>
      </c>
    </row>
    <row r="178" spans="1:7" x14ac:dyDescent="0.25">
      <c r="A178" s="177" t="s">
        <v>293</v>
      </c>
      <c r="B178" s="178"/>
      <c r="C178" s="178"/>
      <c r="D178" s="178"/>
      <c r="E178" s="179"/>
      <c r="F178" s="179"/>
      <c r="G178" s="179">
        <f>SUBTOTAL(9,Table113[7])</f>
        <v>0</v>
      </c>
    </row>
  </sheetData>
  <mergeCells count="2">
    <mergeCell ref="C2:G3"/>
    <mergeCell ref="A4:B4"/>
  </mergeCells>
  <conditionalFormatting sqref="G7:G178">
    <cfRule type="expression" dxfId="236" priority="1">
      <formula>AND($C7="Subtotal",$G7="")</formula>
    </cfRule>
    <cfRule type="expression" dxfId="235" priority="2">
      <formula>AND($C7="Subtotal",_xlfn.FORMULATEXT($G7)="=[5]*[6]")</formula>
    </cfRule>
    <cfRule type="expression" dxfId="234" priority="6">
      <formula>AND($C7&lt;&gt;"Subtotal",_xlfn.FORMULATEXT($G7)&lt;&gt;"=[5]*[6]")</formula>
    </cfRule>
  </conditionalFormatting>
  <conditionalFormatting sqref="A7:G178">
    <cfRule type="expression" dxfId="233" priority="3">
      <formula>CELL("PROTECT",A7)=0</formula>
    </cfRule>
    <cfRule type="expression" dxfId="232" priority="4">
      <formula>$C7="Subtotal"</formula>
    </cfRule>
    <cfRule type="expression" priority="5" stopIfTrue="1">
      <formula>OR($C7="Subtotal",$A7="Total TVA Cota 0")</formula>
    </cfRule>
    <cfRule type="expression" dxfId="231" priority="7">
      <formula>$E7=""</formula>
    </cfRule>
  </conditionalFormatting>
  <conditionalFormatting sqref="E7:G178">
    <cfRule type="notContainsBlanks" priority="8" stopIfTrue="1">
      <formula>LEN(TRIM(E7))&gt;0</formula>
    </cfRule>
    <cfRule type="expression" dxfId="230" priority="9">
      <formula>$E7&lt;&gt;""</formula>
    </cfRule>
  </conditionalFormatting>
  <dataValidations count="1">
    <dataValidation type="decimal" operator="greaterThan" allowBlank="1" showInputMessage="1" showErrorMessage="1" sqref="F7:F17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2"/>
  <sheetViews>
    <sheetView view="pageBreakPreview" topLeftCell="A95" zoomScale="125" zoomScaleNormal="125" zoomScaleSheetLayoutView="100" zoomScalePageLayoutView="125" workbookViewId="0">
      <selection activeCell="C47" sqref="C47"/>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257</v>
      </c>
      <c r="B4" s="147"/>
      <c r="C4" s="26" t="str">
        <f>SITE!B9</f>
        <v xml:space="preserve">Heating and ventilation </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355</v>
      </c>
      <c r="D7" s="35"/>
      <c r="E7" s="41"/>
      <c r="F7" s="40"/>
      <c r="G7" s="84">
        <f>Table114[5]*Table114[6]</f>
        <v>0</v>
      </c>
    </row>
    <row r="8" spans="1:7" ht="30" x14ac:dyDescent="0.25">
      <c r="A8" s="35">
        <v>1</v>
      </c>
      <c r="B8" s="35" t="s">
        <v>87</v>
      </c>
      <c r="C8" s="98" t="s">
        <v>356</v>
      </c>
      <c r="D8" s="35" t="s">
        <v>296</v>
      </c>
      <c r="E8" s="41">
        <v>1</v>
      </c>
      <c r="F8" s="40"/>
      <c r="G8" s="85">
        <f>Table114[5]*Table114[6]</f>
        <v>0</v>
      </c>
    </row>
    <row r="9" spans="1:7" ht="30" x14ac:dyDescent="0.25">
      <c r="A9" s="92">
        <v>2</v>
      </c>
      <c r="B9" s="92" t="s">
        <v>73</v>
      </c>
      <c r="C9" s="103" t="s">
        <v>357</v>
      </c>
      <c r="D9" s="92" t="s">
        <v>296</v>
      </c>
      <c r="E9" s="94">
        <v>1</v>
      </c>
      <c r="F9" s="95"/>
      <c r="G9" s="96">
        <f>Table114[5]*Table114[6]</f>
        <v>0</v>
      </c>
    </row>
    <row r="10" spans="1:7" x14ac:dyDescent="0.25">
      <c r="A10" s="92">
        <v>3</v>
      </c>
      <c r="B10" s="92"/>
      <c r="C10" s="103" t="s">
        <v>358</v>
      </c>
      <c r="D10" s="92" t="s">
        <v>296</v>
      </c>
      <c r="E10" s="94">
        <v>1</v>
      </c>
      <c r="F10" s="95"/>
      <c r="G10" s="97">
        <f>Table114[5]*Table114[6]</f>
        <v>0</v>
      </c>
    </row>
    <row r="11" spans="1:7" ht="30" x14ac:dyDescent="0.25">
      <c r="A11" s="92">
        <v>4</v>
      </c>
      <c r="B11" s="92" t="s">
        <v>72</v>
      </c>
      <c r="C11" s="103" t="s">
        <v>687</v>
      </c>
      <c r="D11" s="92" t="s">
        <v>296</v>
      </c>
      <c r="E11" s="94">
        <v>2</v>
      </c>
      <c r="F11" s="95"/>
      <c r="G11" s="97">
        <f>Table114[5]*Table114[6]</f>
        <v>0</v>
      </c>
    </row>
    <row r="12" spans="1:7" ht="45" x14ac:dyDescent="0.25">
      <c r="A12" s="92">
        <v>5</v>
      </c>
      <c r="B12" s="92" t="s">
        <v>88</v>
      </c>
      <c r="C12" s="103" t="s">
        <v>689</v>
      </c>
      <c r="D12" s="92" t="s">
        <v>36</v>
      </c>
      <c r="E12" s="94">
        <v>3</v>
      </c>
      <c r="F12" s="95"/>
      <c r="G12" s="97">
        <f>Table114[5]*Table114[6]</f>
        <v>0</v>
      </c>
    </row>
    <row r="13" spans="1:7" ht="45" x14ac:dyDescent="0.25">
      <c r="A13" s="92">
        <v>6</v>
      </c>
      <c r="B13" s="92" t="s">
        <v>81</v>
      </c>
      <c r="C13" s="103" t="s">
        <v>329</v>
      </c>
      <c r="D13" s="92" t="s">
        <v>36</v>
      </c>
      <c r="E13" s="94">
        <v>3</v>
      </c>
      <c r="F13" s="95"/>
      <c r="G13" s="97">
        <f>Table114[5]*Table114[6]</f>
        <v>0</v>
      </c>
    </row>
    <row r="14" spans="1:7" ht="45" x14ac:dyDescent="0.25">
      <c r="A14" s="92">
        <v>7</v>
      </c>
      <c r="B14" s="92" t="s">
        <v>84</v>
      </c>
      <c r="C14" s="103" t="s">
        <v>359</v>
      </c>
      <c r="D14" s="92" t="s">
        <v>36</v>
      </c>
      <c r="E14" s="94">
        <v>3</v>
      </c>
      <c r="F14" s="95"/>
      <c r="G14" s="97">
        <f>Table114[5]*Table114[6]</f>
        <v>0</v>
      </c>
    </row>
    <row r="15" spans="1:7" ht="30" x14ac:dyDescent="0.25">
      <c r="A15" s="92">
        <v>8</v>
      </c>
      <c r="B15" s="92" t="s">
        <v>89</v>
      </c>
      <c r="C15" s="103" t="s">
        <v>361</v>
      </c>
      <c r="D15" s="92" t="s">
        <v>34</v>
      </c>
      <c r="E15" s="94">
        <v>0.39</v>
      </c>
      <c r="F15" s="95"/>
      <c r="G15" s="97">
        <f>Table114[5]*Table114[6]</f>
        <v>0</v>
      </c>
    </row>
    <row r="16" spans="1:7" ht="30" x14ac:dyDescent="0.25">
      <c r="A16" s="92">
        <v>9</v>
      </c>
      <c r="B16" s="92" t="s">
        <v>90</v>
      </c>
      <c r="C16" s="103" t="s">
        <v>362</v>
      </c>
      <c r="D16" s="105" t="s">
        <v>420</v>
      </c>
      <c r="E16" s="94">
        <v>2</v>
      </c>
      <c r="F16" s="95"/>
      <c r="G16" s="97">
        <f>Table114[5]*Table114[6]</f>
        <v>0</v>
      </c>
    </row>
    <row r="17" spans="1:7" x14ac:dyDescent="0.25">
      <c r="A17" s="92"/>
      <c r="B17" s="92"/>
      <c r="C17" s="103" t="s">
        <v>364</v>
      </c>
      <c r="D17" s="92"/>
      <c r="E17" s="94"/>
      <c r="F17" s="95"/>
      <c r="G17" s="97">
        <f>Table114[5]*Table114[6]</f>
        <v>0</v>
      </c>
    </row>
    <row r="18" spans="1:7" ht="45" x14ac:dyDescent="0.25">
      <c r="A18" s="92">
        <v>10</v>
      </c>
      <c r="B18" s="92" t="s">
        <v>91</v>
      </c>
      <c r="C18" s="103" t="s">
        <v>365</v>
      </c>
      <c r="D18" s="92" t="s">
        <v>34</v>
      </c>
      <c r="E18" s="94">
        <v>1.1299999999999999</v>
      </c>
      <c r="F18" s="95"/>
      <c r="G18" s="97">
        <f>Table114[5]*Table114[6]</f>
        <v>0</v>
      </c>
    </row>
    <row r="19" spans="1:7" ht="30" x14ac:dyDescent="0.25">
      <c r="A19" s="92">
        <v>11</v>
      </c>
      <c r="B19" s="92" t="s">
        <v>92</v>
      </c>
      <c r="C19" s="103" t="s">
        <v>415</v>
      </c>
      <c r="D19" s="92" t="s">
        <v>296</v>
      </c>
      <c r="E19" s="94">
        <v>1</v>
      </c>
      <c r="F19" s="95"/>
      <c r="G19" s="97">
        <f>Table114[5]*Table114[6]</f>
        <v>0</v>
      </c>
    </row>
    <row r="20" spans="1:7" ht="45" x14ac:dyDescent="0.25">
      <c r="A20" s="92">
        <v>12</v>
      </c>
      <c r="B20" s="92" t="s">
        <v>93</v>
      </c>
      <c r="C20" s="103" t="s">
        <v>366</v>
      </c>
      <c r="D20" s="92" t="s">
        <v>34</v>
      </c>
      <c r="E20" s="94">
        <v>0.1</v>
      </c>
      <c r="F20" s="95"/>
      <c r="G20" s="97">
        <f>Table114[5]*Table114[6]</f>
        <v>0</v>
      </c>
    </row>
    <row r="21" spans="1:7" ht="75" x14ac:dyDescent="0.25">
      <c r="A21" s="92">
        <v>13</v>
      </c>
      <c r="B21" s="92" t="s">
        <v>64</v>
      </c>
      <c r="C21" s="103" t="s">
        <v>690</v>
      </c>
      <c r="D21" s="92" t="s">
        <v>34</v>
      </c>
      <c r="E21" s="94">
        <v>1.6</v>
      </c>
      <c r="F21" s="95"/>
      <c r="G21" s="97">
        <f>Table114[5]*Table114[6]</f>
        <v>0</v>
      </c>
    </row>
    <row r="22" spans="1:7" x14ac:dyDescent="0.25">
      <c r="A22" s="92">
        <v>14</v>
      </c>
      <c r="B22" s="92"/>
      <c r="C22" s="103" t="s">
        <v>421</v>
      </c>
      <c r="D22" s="92" t="s">
        <v>36</v>
      </c>
      <c r="E22" s="94">
        <v>10</v>
      </c>
      <c r="F22" s="95"/>
      <c r="G22" s="97">
        <f>Table114[5]*Table114[6]</f>
        <v>0</v>
      </c>
    </row>
    <row r="23" spans="1:7" ht="30" x14ac:dyDescent="0.25">
      <c r="A23" s="92">
        <v>15</v>
      </c>
      <c r="B23" s="92" t="s">
        <v>94</v>
      </c>
      <c r="C23" s="103" t="s">
        <v>367</v>
      </c>
      <c r="D23" s="92" t="s">
        <v>296</v>
      </c>
      <c r="E23" s="94">
        <v>1</v>
      </c>
      <c r="F23" s="95"/>
      <c r="G23" s="97">
        <f>Table114[5]*Table114[6]</f>
        <v>0</v>
      </c>
    </row>
    <row r="24" spans="1:7" x14ac:dyDescent="0.25">
      <c r="A24" s="92"/>
      <c r="B24" s="92"/>
      <c r="C24" s="103" t="s">
        <v>368</v>
      </c>
      <c r="D24" s="92"/>
      <c r="E24" s="94"/>
      <c r="F24" s="95"/>
      <c r="G24" s="97">
        <f>Table114[5]*Table114[6]</f>
        <v>0</v>
      </c>
    </row>
    <row r="25" spans="1:7" ht="45" x14ac:dyDescent="0.25">
      <c r="A25" s="92">
        <v>16</v>
      </c>
      <c r="B25" s="92" t="s">
        <v>95</v>
      </c>
      <c r="C25" s="103" t="s">
        <v>369</v>
      </c>
      <c r="D25" s="92" t="s">
        <v>53</v>
      </c>
      <c r="E25" s="94">
        <v>0.38</v>
      </c>
      <c r="F25" s="95"/>
      <c r="G25" s="97">
        <f>Table114[5]*Table114[6]</f>
        <v>0</v>
      </c>
    </row>
    <row r="26" spans="1:7" ht="30" x14ac:dyDescent="0.25">
      <c r="A26" s="92">
        <v>17</v>
      </c>
      <c r="B26" s="92" t="s">
        <v>96</v>
      </c>
      <c r="C26" s="103" t="s">
        <v>370</v>
      </c>
      <c r="D26" s="92" t="s">
        <v>31</v>
      </c>
      <c r="E26" s="94">
        <v>1.2</v>
      </c>
      <c r="F26" s="95"/>
      <c r="G26" s="97">
        <f>Table114[5]*Table114[6]</f>
        <v>0</v>
      </c>
    </row>
    <row r="27" spans="1:7" ht="30" x14ac:dyDescent="0.25">
      <c r="A27" s="92">
        <v>18</v>
      </c>
      <c r="B27" s="92" t="s">
        <v>97</v>
      </c>
      <c r="C27" s="103" t="s">
        <v>371</v>
      </c>
      <c r="D27" s="92" t="s">
        <v>53</v>
      </c>
      <c r="E27" s="94">
        <v>0.2</v>
      </c>
      <c r="F27" s="95"/>
      <c r="G27" s="97">
        <f>Table114[5]*Table114[6]</f>
        <v>0</v>
      </c>
    </row>
    <row r="28" spans="1:7" ht="45" x14ac:dyDescent="0.25">
      <c r="A28" s="92">
        <v>19</v>
      </c>
      <c r="B28" s="92" t="s">
        <v>98</v>
      </c>
      <c r="C28" s="103" t="s">
        <v>374</v>
      </c>
      <c r="D28" s="92" t="s">
        <v>53</v>
      </c>
      <c r="E28" s="94">
        <v>0.2</v>
      </c>
      <c r="F28" s="95"/>
      <c r="G28" s="97">
        <f>Table114[5]*Table114[6]</f>
        <v>0</v>
      </c>
    </row>
    <row r="29" spans="1:7" ht="33" customHeight="1" x14ac:dyDescent="0.25">
      <c r="A29" s="92">
        <v>20</v>
      </c>
      <c r="B29" s="92" t="s">
        <v>40</v>
      </c>
      <c r="C29" s="103" t="s">
        <v>372</v>
      </c>
      <c r="D29" s="92" t="s">
        <v>31</v>
      </c>
      <c r="E29" s="94">
        <v>5</v>
      </c>
      <c r="F29" s="95"/>
      <c r="G29" s="97">
        <f>Table114[5]*Table114[6]</f>
        <v>0</v>
      </c>
    </row>
    <row r="30" spans="1:7" ht="32.450000000000003" customHeight="1" x14ac:dyDescent="0.25">
      <c r="A30" s="92">
        <v>21</v>
      </c>
      <c r="B30" s="92" t="s">
        <v>41</v>
      </c>
      <c r="C30" s="103" t="s">
        <v>373</v>
      </c>
      <c r="D30" s="92" t="s">
        <v>31</v>
      </c>
      <c r="E30" s="94">
        <v>5</v>
      </c>
      <c r="F30" s="95"/>
      <c r="G30" s="97">
        <f>Table114[5]*Table114[6]</f>
        <v>0</v>
      </c>
    </row>
    <row r="31" spans="1:7" x14ac:dyDescent="0.25">
      <c r="A31" s="92">
        <v>22</v>
      </c>
      <c r="B31" s="92"/>
      <c r="C31" s="103" t="s">
        <v>375</v>
      </c>
      <c r="D31" s="92"/>
      <c r="E31" s="94"/>
      <c r="F31" s="95"/>
      <c r="G31" s="97">
        <f>Table114[5]*Table114[6]</f>
        <v>0</v>
      </c>
    </row>
    <row r="32" spans="1:7" ht="45" x14ac:dyDescent="0.25">
      <c r="A32" s="92">
        <v>23</v>
      </c>
      <c r="B32" s="92" t="s">
        <v>99</v>
      </c>
      <c r="C32" s="103" t="s">
        <v>376</v>
      </c>
      <c r="D32" s="92" t="s">
        <v>36</v>
      </c>
      <c r="E32" s="94">
        <v>34</v>
      </c>
      <c r="F32" s="95"/>
      <c r="G32" s="97">
        <f>Table114[5]*Table114[6]</f>
        <v>0</v>
      </c>
    </row>
    <row r="33" spans="1:7" ht="45" x14ac:dyDescent="0.25">
      <c r="A33" s="92">
        <v>24</v>
      </c>
      <c r="B33" s="92" t="s">
        <v>100</v>
      </c>
      <c r="C33" s="103" t="s">
        <v>408</v>
      </c>
      <c r="D33" s="92" t="s">
        <v>36</v>
      </c>
      <c r="E33" s="94">
        <v>34</v>
      </c>
      <c r="F33" s="95"/>
      <c r="G33" s="97">
        <f>Table114[5]*Table114[6]</f>
        <v>0</v>
      </c>
    </row>
    <row r="34" spans="1:7" ht="60" x14ac:dyDescent="0.25">
      <c r="A34" s="92">
        <v>25</v>
      </c>
      <c r="B34" s="92" t="s">
        <v>101</v>
      </c>
      <c r="C34" s="103" t="s">
        <v>377</v>
      </c>
      <c r="D34" s="92" t="s">
        <v>296</v>
      </c>
      <c r="E34" s="94">
        <v>6</v>
      </c>
      <c r="F34" s="95"/>
      <c r="G34" s="97">
        <f>Table114[5]*Table114[6]</f>
        <v>0</v>
      </c>
    </row>
    <row r="35" spans="1:7" ht="45" x14ac:dyDescent="0.25">
      <c r="A35" s="92">
        <v>26</v>
      </c>
      <c r="B35" s="92" t="s">
        <v>102</v>
      </c>
      <c r="C35" s="103" t="s">
        <v>409</v>
      </c>
      <c r="D35" s="92" t="s">
        <v>296</v>
      </c>
      <c r="E35" s="94">
        <v>2</v>
      </c>
      <c r="F35" s="95"/>
      <c r="G35" s="97">
        <f>Table114[5]*Table114[6]</f>
        <v>0</v>
      </c>
    </row>
    <row r="36" spans="1:7" ht="45" x14ac:dyDescent="0.25">
      <c r="A36" s="92">
        <v>27</v>
      </c>
      <c r="B36" s="92" t="s">
        <v>103</v>
      </c>
      <c r="C36" s="103" t="s">
        <v>378</v>
      </c>
      <c r="D36" s="92" t="s">
        <v>296</v>
      </c>
      <c r="E36" s="94">
        <v>4</v>
      </c>
      <c r="F36" s="95"/>
      <c r="G36" s="97">
        <f>Table114[5]*Table114[6]</f>
        <v>0</v>
      </c>
    </row>
    <row r="37" spans="1:7" ht="45" x14ac:dyDescent="0.25">
      <c r="A37" s="92">
        <v>28</v>
      </c>
      <c r="B37" s="92" t="s">
        <v>48</v>
      </c>
      <c r="C37" s="103" t="s">
        <v>381</v>
      </c>
      <c r="D37" s="92" t="s">
        <v>42</v>
      </c>
      <c r="E37" s="94">
        <v>30.8</v>
      </c>
      <c r="F37" s="95"/>
      <c r="G37" s="97">
        <f>Table114[5]*Table114[6]</f>
        <v>0</v>
      </c>
    </row>
    <row r="38" spans="1:7" x14ac:dyDescent="0.25">
      <c r="A38" s="92">
        <v>29</v>
      </c>
      <c r="B38" s="92"/>
      <c r="C38" s="103" t="s">
        <v>382</v>
      </c>
      <c r="D38" s="92"/>
      <c r="E38" s="94"/>
      <c r="F38" s="95"/>
      <c r="G38" s="97">
        <f>Table114[5]*Table114[6]</f>
        <v>0</v>
      </c>
    </row>
    <row r="39" spans="1:7" x14ac:dyDescent="0.25">
      <c r="A39" s="92">
        <v>30</v>
      </c>
      <c r="B39" s="92" t="s">
        <v>104</v>
      </c>
      <c r="C39" s="103" t="s">
        <v>383</v>
      </c>
      <c r="D39" s="92" t="s">
        <v>31</v>
      </c>
      <c r="E39" s="94">
        <v>2.11</v>
      </c>
      <c r="F39" s="95"/>
      <c r="G39" s="97">
        <f>Table114[5]*Table114[6]</f>
        <v>0</v>
      </c>
    </row>
    <row r="40" spans="1:7" ht="30" x14ac:dyDescent="0.25">
      <c r="A40" s="92">
        <v>31</v>
      </c>
      <c r="B40" s="92" t="s">
        <v>105</v>
      </c>
      <c r="C40" s="104" t="s">
        <v>384</v>
      </c>
      <c r="D40" s="92" t="s">
        <v>296</v>
      </c>
      <c r="E40" s="94">
        <v>4</v>
      </c>
      <c r="F40" s="95"/>
      <c r="G40" s="97">
        <f>Table114[5]*Table114[6]</f>
        <v>0</v>
      </c>
    </row>
    <row r="41" spans="1:7" ht="30" x14ac:dyDescent="0.25">
      <c r="A41" s="92">
        <v>32</v>
      </c>
      <c r="B41" s="92" t="s">
        <v>106</v>
      </c>
      <c r="C41" s="103" t="s">
        <v>385</v>
      </c>
      <c r="D41" s="92" t="s">
        <v>296</v>
      </c>
      <c r="E41" s="94">
        <v>4</v>
      </c>
      <c r="F41" s="95"/>
      <c r="G41" s="97">
        <f>Table114[5]*Table114[6]</f>
        <v>0</v>
      </c>
    </row>
    <row r="42" spans="1:7" ht="60" x14ac:dyDescent="0.25">
      <c r="A42" s="92">
        <v>33</v>
      </c>
      <c r="B42" s="92" t="s">
        <v>107</v>
      </c>
      <c r="C42" s="103" t="s">
        <v>422</v>
      </c>
      <c r="D42" s="92" t="s">
        <v>296</v>
      </c>
      <c r="E42" s="94">
        <v>8</v>
      </c>
      <c r="F42" s="95"/>
      <c r="G42" s="97">
        <f>Table114[5]*Table114[6]</f>
        <v>0</v>
      </c>
    </row>
    <row r="43" spans="1:7" x14ac:dyDescent="0.25">
      <c r="A43" s="92">
        <v>34</v>
      </c>
      <c r="B43" s="92"/>
      <c r="C43" s="103" t="s">
        <v>386</v>
      </c>
      <c r="D43" s="92"/>
      <c r="E43" s="94"/>
      <c r="F43" s="95"/>
      <c r="G43" s="97">
        <f>Table114[5]*Table114[6]</f>
        <v>0</v>
      </c>
    </row>
    <row r="44" spans="1:7" x14ac:dyDescent="0.25">
      <c r="A44" s="92">
        <v>35</v>
      </c>
      <c r="B44" s="92"/>
      <c r="C44" s="103" t="s">
        <v>387</v>
      </c>
      <c r="D44" s="92"/>
      <c r="E44" s="94"/>
      <c r="F44" s="95"/>
      <c r="G44" s="97">
        <f>Table114[5]*Table114[6]</f>
        <v>0</v>
      </c>
    </row>
    <row r="45" spans="1:7" ht="45" x14ac:dyDescent="0.25">
      <c r="A45" s="92">
        <v>36</v>
      </c>
      <c r="B45" s="92" t="s">
        <v>108</v>
      </c>
      <c r="C45" s="103" t="s">
        <v>388</v>
      </c>
      <c r="D45" s="92" t="s">
        <v>296</v>
      </c>
      <c r="E45" s="94">
        <v>30</v>
      </c>
      <c r="F45" s="95"/>
      <c r="G45" s="97">
        <f>Table114[5]*Table114[6]</f>
        <v>0</v>
      </c>
    </row>
    <row r="46" spans="1:7" ht="30" x14ac:dyDescent="0.25">
      <c r="A46" s="92">
        <v>37</v>
      </c>
      <c r="B46" s="92" t="s">
        <v>106</v>
      </c>
      <c r="C46" s="103" t="s">
        <v>389</v>
      </c>
      <c r="D46" s="92" t="s">
        <v>296</v>
      </c>
      <c r="E46" s="94">
        <v>1</v>
      </c>
      <c r="F46" s="95"/>
      <c r="G46" s="97">
        <f>Table114[5]*Table114[6]</f>
        <v>0</v>
      </c>
    </row>
    <row r="47" spans="1:7" ht="46.5" customHeight="1" x14ac:dyDescent="0.25">
      <c r="A47" s="92">
        <v>38</v>
      </c>
      <c r="B47" s="92" t="s">
        <v>37</v>
      </c>
      <c r="C47" s="104" t="s">
        <v>390</v>
      </c>
      <c r="D47" s="92" t="s">
        <v>31</v>
      </c>
      <c r="E47" s="94">
        <v>0.76800000000000002</v>
      </c>
      <c r="F47" s="95"/>
      <c r="G47" s="97">
        <f>Table114[5]*Table114[6]</f>
        <v>0</v>
      </c>
    </row>
    <row r="48" spans="1:7" ht="30" x14ac:dyDescent="0.25">
      <c r="A48" s="92">
        <v>39</v>
      </c>
      <c r="B48" s="92" t="s">
        <v>109</v>
      </c>
      <c r="C48" s="103" t="s">
        <v>392</v>
      </c>
      <c r="D48" s="92" t="s">
        <v>296</v>
      </c>
      <c r="E48" s="94">
        <v>2</v>
      </c>
      <c r="F48" s="95"/>
      <c r="G48" s="97">
        <f>Table114[5]*Table114[6]</f>
        <v>0</v>
      </c>
    </row>
    <row r="49" spans="1:7" ht="30" x14ac:dyDescent="0.25">
      <c r="A49" s="92">
        <v>40</v>
      </c>
      <c r="B49" s="92" t="s">
        <v>106</v>
      </c>
      <c r="C49" s="103" t="s">
        <v>423</v>
      </c>
      <c r="D49" s="92" t="s">
        <v>296</v>
      </c>
      <c r="E49" s="94">
        <v>2</v>
      </c>
      <c r="F49" s="95"/>
      <c r="G49" s="97">
        <f>Table114[5]*Table114[6]</f>
        <v>0</v>
      </c>
    </row>
    <row r="50" spans="1:7" ht="30" x14ac:dyDescent="0.25">
      <c r="A50" s="92">
        <v>41</v>
      </c>
      <c r="B50" s="92" t="s">
        <v>106</v>
      </c>
      <c r="C50" s="93" t="s">
        <v>424</v>
      </c>
      <c r="D50" s="92" t="s">
        <v>296</v>
      </c>
      <c r="E50" s="94">
        <v>2</v>
      </c>
      <c r="F50" s="95"/>
      <c r="G50" s="97">
        <f>Table114[5]*Table114[6]</f>
        <v>0</v>
      </c>
    </row>
    <row r="51" spans="1:7" ht="60" x14ac:dyDescent="0.25">
      <c r="A51" s="92">
        <v>42</v>
      </c>
      <c r="B51" s="92" t="s">
        <v>110</v>
      </c>
      <c r="C51" s="103" t="s">
        <v>425</v>
      </c>
      <c r="D51" s="92" t="s">
        <v>44</v>
      </c>
      <c r="E51" s="94">
        <v>0.05</v>
      </c>
      <c r="F51" s="95"/>
      <c r="G51" s="97">
        <f>Table114[5]*Table114[6]</f>
        <v>0</v>
      </c>
    </row>
    <row r="52" spans="1:7" ht="20.100000000000001" customHeight="1" x14ac:dyDescent="0.25">
      <c r="A52" s="92">
        <v>43</v>
      </c>
      <c r="B52" s="92" t="s">
        <v>43</v>
      </c>
      <c r="C52" s="103" t="s">
        <v>393</v>
      </c>
      <c r="D52" s="92" t="s">
        <v>44</v>
      </c>
      <c r="E52" s="94">
        <v>0.05</v>
      </c>
      <c r="F52" s="95"/>
      <c r="G52" s="97">
        <f>Table114[5]*Table114[6]</f>
        <v>0</v>
      </c>
    </row>
    <row r="53" spans="1:7" ht="45" x14ac:dyDescent="0.25">
      <c r="A53" s="92">
        <v>44</v>
      </c>
      <c r="B53" s="92" t="s">
        <v>45</v>
      </c>
      <c r="C53" s="103" t="s">
        <v>394</v>
      </c>
      <c r="D53" s="92" t="s">
        <v>44</v>
      </c>
      <c r="E53" s="94">
        <v>0.05</v>
      </c>
      <c r="F53" s="95"/>
      <c r="G53" s="97">
        <f>Table114[5]*Table114[6]</f>
        <v>0</v>
      </c>
    </row>
    <row r="54" spans="1:7" ht="60" x14ac:dyDescent="0.25">
      <c r="A54" s="92">
        <v>45</v>
      </c>
      <c r="B54" s="92" t="s">
        <v>111</v>
      </c>
      <c r="C54" s="103" t="s">
        <v>395</v>
      </c>
      <c r="D54" s="92" t="s">
        <v>31</v>
      </c>
      <c r="E54" s="94">
        <v>2.8</v>
      </c>
      <c r="F54" s="95"/>
      <c r="G54" s="97">
        <f>Table114[5]*Table114[6]</f>
        <v>0</v>
      </c>
    </row>
    <row r="55" spans="1:7" x14ac:dyDescent="0.25">
      <c r="A55" s="92">
        <v>46</v>
      </c>
      <c r="B55" s="92"/>
      <c r="C55" s="103" t="s">
        <v>396</v>
      </c>
      <c r="D55" s="92"/>
      <c r="E55" s="94"/>
      <c r="F55" s="95"/>
      <c r="G55" s="97">
        <f>Table114[5]*Table114[6]</f>
        <v>0</v>
      </c>
    </row>
    <row r="56" spans="1:7" ht="45" x14ac:dyDescent="0.25">
      <c r="A56" s="92">
        <v>47</v>
      </c>
      <c r="B56" s="92" t="s">
        <v>112</v>
      </c>
      <c r="C56" s="103" t="s">
        <v>397</v>
      </c>
      <c r="D56" s="92" t="s">
        <v>31</v>
      </c>
      <c r="E56" s="94">
        <v>0.8</v>
      </c>
      <c r="F56" s="95"/>
      <c r="G56" s="97">
        <f>Table114[5]*Table114[6]</f>
        <v>0</v>
      </c>
    </row>
    <row r="57" spans="1:7" ht="45" x14ac:dyDescent="0.25">
      <c r="A57" s="92">
        <v>48</v>
      </c>
      <c r="B57" s="92" t="s">
        <v>113</v>
      </c>
      <c r="C57" s="103" t="s">
        <v>398</v>
      </c>
      <c r="D57" s="92" t="s">
        <v>296</v>
      </c>
      <c r="E57" s="94">
        <v>1</v>
      </c>
      <c r="F57" s="95"/>
      <c r="G57" s="97">
        <f>Table114[5]*Table114[6]</f>
        <v>0</v>
      </c>
    </row>
    <row r="58" spans="1:7" ht="21" customHeight="1" x14ac:dyDescent="0.25">
      <c r="A58" s="92">
        <v>49</v>
      </c>
      <c r="B58" s="92" t="s">
        <v>43</v>
      </c>
      <c r="C58" s="93" t="s">
        <v>393</v>
      </c>
      <c r="D58" s="92" t="s">
        <v>44</v>
      </c>
      <c r="E58" s="94">
        <v>0.03</v>
      </c>
      <c r="F58" s="95"/>
      <c r="G58" s="97">
        <f>Table114[5]*Table114[6]</f>
        <v>0</v>
      </c>
    </row>
    <row r="59" spans="1:7" ht="45" x14ac:dyDescent="0.25">
      <c r="A59" s="92">
        <v>50</v>
      </c>
      <c r="B59" s="92" t="s">
        <v>45</v>
      </c>
      <c r="C59" s="93" t="s">
        <v>394</v>
      </c>
      <c r="D59" s="92" t="s">
        <v>44</v>
      </c>
      <c r="E59" s="94">
        <v>0.03</v>
      </c>
      <c r="F59" s="95"/>
      <c r="G59" s="97">
        <f>Table114[5]*Table114[6]</f>
        <v>0</v>
      </c>
    </row>
    <row r="60" spans="1:7" ht="45" x14ac:dyDescent="0.25">
      <c r="A60" s="92">
        <v>51</v>
      </c>
      <c r="B60" s="92" t="s">
        <v>114</v>
      </c>
      <c r="C60" s="103" t="s">
        <v>399</v>
      </c>
      <c r="D60" s="92" t="s">
        <v>31</v>
      </c>
      <c r="E60" s="94">
        <v>0.45</v>
      </c>
      <c r="F60" s="95"/>
      <c r="G60" s="97">
        <f>Table114[5]*Table114[6]</f>
        <v>0</v>
      </c>
    </row>
    <row r="61" spans="1:7" ht="46.5" customHeight="1" x14ac:dyDescent="0.25">
      <c r="A61" s="92">
        <v>52</v>
      </c>
      <c r="B61" s="92" t="s">
        <v>115</v>
      </c>
      <c r="C61" s="103" t="s">
        <v>691</v>
      </c>
      <c r="D61" s="92" t="s">
        <v>296</v>
      </c>
      <c r="E61" s="94">
        <v>1</v>
      </c>
      <c r="F61" s="95"/>
      <c r="G61" s="97">
        <f>Table114[5]*Table114[6]</f>
        <v>0</v>
      </c>
    </row>
    <row r="62" spans="1:7" ht="30" x14ac:dyDescent="0.25">
      <c r="A62" s="92">
        <v>53</v>
      </c>
      <c r="B62" s="92" t="s">
        <v>116</v>
      </c>
      <c r="C62" s="103" t="s">
        <v>400</v>
      </c>
      <c r="D62" s="92" t="s">
        <v>36</v>
      </c>
      <c r="E62" s="94">
        <v>3</v>
      </c>
      <c r="F62" s="95"/>
      <c r="G62" s="97">
        <f>Table114[5]*Table114[6]</f>
        <v>0</v>
      </c>
    </row>
    <row r="63" spans="1:7" ht="30" x14ac:dyDescent="0.25">
      <c r="A63" s="92">
        <v>54</v>
      </c>
      <c r="B63" s="92" t="s">
        <v>67</v>
      </c>
      <c r="C63" s="103" t="s">
        <v>401</v>
      </c>
      <c r="D63" s="92" t="s">
        <v>31</v>
      </c>
      <c r="E63" s="94">
        <v>0.51</v>
      </c>
      <c r="F63" s="95"/>
      <c r="G63" s="97">
        <f>Table114[5]*Table114[6]</f>
        <v>0</v>
      </c>
    </row>
    <row r="64" spans="1:7" ht="30" x14ac:dyDescent="0.25">
      <c r="A64" s="92">
        <v>55</v>
      </c>
      <c r="B64" s="92" t="s">
        <v>117</v>
      </c>
      <c r="C64" s="103" t="s">
        <v>402</v>
      </c>
      <c r="D64" s="92" t="s">
        <v>34</v>
      </c>
      <c r="E64" s="94">
        <v>17.399999999999999</v>
      </c>
      <c r="F64" s="95"/>
      <c r="G64" s="97">
        <f>Table114[5]*Table114[6]</f>
        <v>0</v>
      </c>
    </row>
    <row r="65" spans="1:7" ht="75" x14ac:dyDescent="0.25">
      <c r="A65" s="92">
        <v>56</v>
      </c>
      <c r="B65" s="92" t="s">
        <v>118</v>
      </c>
      <c r="C65" s="103" t="s">
        <v>426</v>
      </c>
      <c r="D65" s="92" t="s">
        <v>34</v>
      </c>
      <c r="E65" s="94">
        <v>8</v>
      </c>
      <c r="F65" s="95"/>
      <c r="G65" s="97">
        <f>Table114[5]*Table114[6]</f>
        <v>0</v>
      </c>
    </row>
    <row r="66" spans="1:7" ht="45" x14ac:dyDescent="0.25">
      <c r="A66" s="92">
        <v>57</v>
      </c>
      <c r="B66" s="92" t="s">
        <v>119</v>
      </c>
      <c r="C66" s="103" t="s">
        <v>427</v>
      </c>
      <c r="D66" s="92" t="s">
        <v>296</v>
      </c>
      <c r="E66" s="94">
        <v>1</v>
      </c>
      <c r="F66" s="95"/>
      <c r="G66" s="97">
        <f>Table114[5]*Table114[6]</f>
        <v>0</v>
      </c>
    </row>
    <row r="67" spans="1:7" x14ac:dyDescent="0.25">
      <c r="A67" s="92">
        <v>58</v>
      </c>
      <c r="B67" s="92"/>
      <c r="C67" s="103" t="s">
        <v>403</v>
      </c>
      <c r="D67" s="92"/>
      <c r="E67" s="94"/>
      <c r="F67" s="95"/>
      <c r="G67" s="97">
        <f>Table114[5]*Table114[6]</f>
        <v>0</v>
      </c>
    </row>
    <row r="68" spans="1:7" ht="60" x14ac:dyDescent="0.25">
      <c r="A68" s="92">
        <v>59</v>
      </c>
      <c r="B68" s="92" t="s">
        <v>37</v>
      </c>
      <c r="C68" s="93" t="s">
        <v>391</v>
      </c>
      <c r="D68" s="92" t="s">
        <v>31</v>
      </c>
      <c r="E68" s="94">
        <v>2.6</v>
      </c>
      <c r="F68" s="95"/>
      <c r="G68" s="97">
        <f>Table114[5]*Table114[6]</f>
        <v>0</v>
      </c>
    </row>
    <row r="69" spans="1:7" ht="60" x14ac:dyDescent="0.25">
      <c r="A69" s="92">
        <v>60</v>
      </c>
      <c r="B69" s="92" t="s">
        <v>37</v>
      </c>
      <c r="C69" s="93" t="s">
        <v>390</v>
      </c>
      <c r="D69" s="92" t="s">
        <v>31</v>
      </c>
      <c r="E69" s="94">
        <v>0.3</v>
      </c>
      <c r="F69" s="95"/>
      <c r="G69" s="97">
        <f>Table114[5]*Table114[6]</f>
        <v>0</v>
      </c>
    </row>
    <row r="70" spans="1:7" ht="45" x14ac:dyDescent="0.25">
      <c r="A70" s="92">
        <v>61</v>
      </c>
      <c r="B70" s="92" t="s">
        <v>48</v>
      </c>
      <c r="C70" s="93" t="s">
        <v>381</v>
      </c>
      <c r="D70" s="92" t="s">
        <v>42</v>
      </c>
      <c r="E70" s="94">
        <v>39.380000000000003</v>
      </c>
      <c r="F70" s="95"/>
      <c r="G70" s="97">
        <f>Table114[5]*Table114[6]</f>
        <v>0</v>
      </c>
    </row>
    <row r="71" spans="1:7" ht="45" x14ac:dyDescent="0.25">
      <c r="A71" s="92">
        <v>62</v>
      </c>
      <c r="B71" s="92" t="s">
        <v>48</v>
      </c>
      <c r="C71" s="93" t="s">
        <v>381</v>
      </c>
      <c r="D71" s="92" t="s">
        <v>42</v>
      </c>
      <c r="E71" s="94">
        <v>119.2</v>
      </c>
      <c r="F71" s="95"/>
      <c r="G71" s="97">
        <f>Table114[5]*Table114[6]</f>
        <v>0</v>
      </c>
    </row>
    <row r="72" spans="1:7" x14ac:dyDescent="0.25">
      <c r="A72" s="92">
        <v>63</v>
      </c>
      <c r="B72" s="92" t="s">
        <v>120</v>
      </c>
      <c r="C72" s="103" t="s">
        <v>404</v>
      </c>
      <c r="D72" s="92" t="s">
        <v>34</v>
      </c>
      <c r="E72" s="94">
        <v>3.04</v>
      </c>
      <c r="F72" s="95"/>
      <c r="G72" s="97">
        <f>Table114[5]*Table114[6]</f>
        <v>0</v>
      </c>
    </row>
    <row r="73" spans="1:7" ht="75" x14ac:dyDescent="0.25">
      <c r="A73" s="92"/>
      <c r="B73" s="92" t="s">
        <v>121</v>
      </c>
      <c r="C73" s="103" t="s">
        <v>692</v>
      </c>
      <c r="D73" s="92" t="s">
        <v>34</v>
      </c>
      <c r="E73" s="94">
        <v>3.04</v>
      </c>
      <c r="F73" s="95"/>
      <c r="G73" s="97">
        <f>Table114[5]*Table114[6]</f>
        <v>0</v>
      </c>
    </row>
    <row r="74" spans="1:7" ht="45" x14ac:dyDescent="0.25">
      <c r="A74" s="92">
        <v>64</v>
      </c>
      <c r="B74" s="92" t="s">
        <v>122</v>
      </c>
      <c r="C74" s="103" t="s">
        <v>405</v>
      </c>
      <c r="D74" s="92" t="s">
        <v>42</v>
      </c>
      <c r="E74" s="94">
        <v>3.4</v>
      </c>
      <c r="F74" s="95"/>
      <c r="G74" s="97">
        <f>Table114[5]*Table114[6]</f>
        <v>0</v>
      </c>
    </row>
    <row r="75" spans="1:7" ht="45" x14ac:dyDescent="0.25">
      <c r="A75" s="92">
        <v>65</v>
      </c>
      <c r="B75" s="92" t="s">
        <v>123</v>
      </c>
      <c r="C75" s="103" t="s">
        <v>693</v>
      </c>
      <c r="D75" s="92" t="s">
        <v>42</v>
      </c>
      <c r="E75" s="94">
        <v>10.56</v>
      </c>
      <c r="F75" s="95"/>
      <c r="G75" s="97">
        <f>Table114[5]*Table114[6]</f>
        <v>0</v>
      </c>
    </row>
    <row r="76" spans="1:7" x14ac:dyDescent="0.25">
      <c r="A76" s="92">
        <v>66</v>
      </c>
      <c r="B76" s="92"/>
      <c r="C76" s="103" t="s">
        <v>406</v>
      </c>
      <c r="D76" s="92"/>
      <c r="E76" s="94"/>
      <c r="F76" s="95"/>
      <c r="G76" s="97">
        <f>Table114[5]*Table114[6]</f>
        <v>0</v>
      </c>
    </row>
    <row r="77" spans="1:7" ht="45" x14ac:dyDescent="0.25">
      <c r="A77" s="92">
        <v>67</v>
      </c>
      <c r="B77" s="92" t="s">
        <v>48</v>
      </c>
      <c r="C77" s="93" t="s">
        <v>381</v>
      </c>
      <c r="D77" s="92" t="s">
        <v>42</v>
      </c>
      <c r="E77" s="94">
        <v>4.8</v>
      </c>
      <c r="F77" s="95"/>
      <c r="G77" s="97">
        <f>Table114[5]*Table114[6]</f>
        <v>0</v>
      </c>
    </row>
    <row r="78" spans="1:7" ht="60" x14ac:dyDescent="0.25">
      <c r="A78" s="92">
        <v>68</v>
      </c>
      <c r="B78" s="92" t="s">
        <v>124</v>
      </c>
      <c r="C78" s="103" t="s">
        <v>694</v>
      </c>
      <c r="D78" s="92" t="s">
        <v>34</v>
      </c>
      <c r="E78" s="94">
        <v>1.4</v>
      </c>
      <c r="F78" s="95"/>
      <c r="G78" s="97">
        <f>Table114[5]*Table114[6]</f>
        <v>0</v>
      </c>
    </row>
    <row r="79" spans="1:7" ht="75" x14ac:dyDescent="0.25">
      <c r="A79" s="92">
        <v>69</v>
      </c>
      <c r="B79" s="92" t="s">
        <v>121</v>
      </c>
      <c r="C79" s="103" t="s">
        <v>692</v>
      </c>
      <c r="D79" s="92" t="s">
        <v>34</v>
      </c>
      <c r="E79" s="94">
        <v>0.36</v>
      </c>
      <c r="F79" s="95"/>
      <c r="G79" s="97">
        <f>Table114[5]*Table114[6]</f>
        <v>0</v>
      </c>
    </row>
    <row r="80" spans="1:7" x14ac:dyDescent="0.25">
      <c r="A80" s="92">
        <v>70</v>
      </c>
      <c r="B80" s="92"/>
      <c r="C80" s="103" t="s">
        <v>407</v>
      </c>
      <c r="D80" s="92"/>
      <c r="E80" s="94"/>
      <c r="F80" s="95"/>
      <c r="G80" s="97">
        <f>Table114[5]*Table114[6]</f>
        <v>0</v>
      </c>
    </row>
    <row r="81" spans="1:7" ht="45" x14ac:dyDescent="0.25">
      <c r="A81" s="92">
        <v>71</v>
      </c>
      <c r="B81" s="92" t="s">
        <v>125</v>
      </c>
      <c r="C81" s="103" t="s">
        <v>410</v>
      </c>
      <c r="D81" s="92" t="s">
        <v>36</v>
      </c>
      <c r="E81" s="94">
        <v>4</v>
      </c>
      <c r="F81" s="95"/>
      <c r="G81" s="97">
        <f>Table114[5]*Table114[6]</f>
        <v>0</v>
      </c>
    </row>
    <row r="82" spans="1:7" ht="30" x14ac:dyDescent="0.25">
      <c r="A82" s="92">
        <v>72</v>
      </c>
      <c r="B82" s="92" t="s">
        <v>126</v>
      </c>
      <c r="C82" s="103" t="s">
        <v>411</v>
      </c>
      <c r="D82" s="92" t="s">
        <v>296</v>
      </c>
      <c r="E82" s="94">
        <v>2</v>
      </c>
      <c r="F82" s="95"/>
      <c r="G82" s="97">
        <f>Table114[5]*Table114[6]</f>
        <v>0</v>
      </c>
    </row>
    <row r="83" spans="1:7" x14ac:dyDescent="0.25">
      <c r="A83" s="92">
        <v>73</v>
      </c>
      <c r="B83" s="92"/>
      <c r="C83" s="103" t="s">
        <v>412</v>
      </c>
      <c r="D83" s="92"/>
      <c r="E83" s="94"/>
      <c r="F83" s="95"/>
      <c r="G83" s="97">
        <f>Table114[5]*Table114[6]</f>
        <v>0</v>
      </c>
    </row>
    <row r="84" spans="1:7" ht="60" x14ac:dyDescent="0.25">
      <c r="A84" s="92">
        <v>74</v>
      </c>
      <c r="B84" s="92" t="s">
        <v>127</v>
      </c>
      <c r="C84" s="103" t="s">
        <v>695</v>
      </c>
      <c r="D84" s="92" t="s">
        <v>36</v>
      </c>
      <c r="E84" s="94">
        <v>15</v>
      </c>
      <c r="F84" s="95"/>
      <c r="G84" s="97">
        <f>Table114[5]*Table114[6]</f>
        <v>0</v>
      </c>
    </row>
    <row r="85" spans="1:7" ht="45" x14ac:dyDescent="0.25">
      <c r="A85" s="92">
        <v>75</v>
      </c>
      <c r="B85" s="92" t="s">
        <v>79</v>
      </c>
      <c r="C85" s="93" t="s">
        <v>327</v>
      </c>
      <c r="D85" s="92" t="s">
        <v>36</v>
      </c>
      <c r="E85" s="94">
        <v>15</v>
      </c>
      <c r="F85" s="95"/>
      <c r="G85" s="97">
        <f>Table114[5]*Table114[6]</f>
        <v>0</v>
      </c>
    </row>
    <row r="86" spans="1:7" ht="45" x14ac:dyDescent="0.25">
      <c r="A86" s="92">
        <v>76</v>
      </c>
      <c r="B86" s="92" t="s">
        <v>82</v>
      </c>
      <c r="C86" s="93" t="s">
        <v>360</v>
      </c>
      <c r="D86" s="92" t="s">
        <v>36</v>
      </c>
      <c r="E86" s="94">
        <v>15</v>
      </c>
      <c r="F86" s="95"/>
      <c r="G86" s="97">
        <f>Table114[5]*Table114[6]</f>
        <v>0</v>
      </c>
    </row>
    <row r="87" spans="1:7" ht="60" x14ac:dyDescent="0.25">
      <c r="A87" s="92">
        <v>77</v>
      </c>
      <c r="B87" s="92" t="s">
        <v>101</v>
      </c>
      <c r="C87" s="103" t="s">
        <v>696</v>
      </c>
      <c r="D87" s="92" t="s">
        <v>296</v>
      </c>
      <c r="E87" s="94">
        <v>2</v>
      </c>
      <c r="F87" s="95"/>
      <c r="G87" s="97">
        <f>Table114[5]*Table114[6]</f>
        <v>0</v>
      </c>
    </row>
    <row r="88" spans="1:7" ht="60" x14ac:dyDescent="0.25">
      <c r="A88" s="92">
        <v>78</v>
      </c>
      <c r="B88" s="92" t="s">
        <v>101</v>
      </c>
      <c r="C88" s="103" t="s">
        <v>697</v>
      </c>
      <c r="D88" s="92" t="s">
        <v>296</v>
      </c>
      <c r="E88" s="94">
        <v>2</v>
      </c>
      <c r="F88" s="95"/>
      <c r="G88" s="97">
        <f>Table114[5]*Table114[6]</f>
        <v>0</v>
      </c>
    </row>
    <row r="89" spans="1:7" ht="30" x14ac:dyDescent="0.25">
      <c r="A89" s="92">
        <v>79</v>
      </c>
      <c r="B89" s="92" t="s">
        <v>70</v>
      </c>
      <c r="C89" s="93" t="s">
        <v>379</v>
      </c>
      <c r="D89" s="92" t="s">
        <v>296</v>
      </c>
      <c r="E89" s="94">
        <v>2</v>
      </c>
      <c r="F89" s="95"/>
      <c r="G89" s="97">
        <f>Table114[5]*Table114[6]</f>
        <v>0</v>
      </c>
    </row>
    <row r="90" spans="1:7" ht="30" x14ac:dyDescent="0.25">
      <c r="A90" s="92">
        <v>81</v>
      </c>
      <c r="B90" s="92" t="s">
        <v>128</v>
      </c>
      <c r="C90" s="93" t="s">
        <v>380</v>
      </c>
      <c r="D90" s="92" t="s">
        <v>296</v>
      </c>
      <c r="E90" s="94">
        <v>2</v>
      </c>
      <c r="F90" s="95"/>
      <c r="G90" s="97">
        <f>Table114[5]*Table114[6]</f>
        <v>0</v>
      </c>
    </row>
    <row r="91" spans="1:7" ht="30" x14ac:dyDescent="0.25">
      <c r="A91" s="92">
        <v>82</v>
      </c>
      <c r="B91" s="92" t="s">
        <v>90</v>
      </c>
      <c r="C91" s="93" t="s">
        <v>363</v>
      </c>
      <c r="D91" s="92" t="s">
        <v>420</v>
      </c>
      <c r="E91" s="94">
        <v>2</v>
      </c>
      <c r="F91" s="95"/>
      <c r="G91" s="97">
        <f>Table114[5]*Table114[6]</f>
        <v>0</v>
      </c>
    </row>
    <row r="92" spans="1:7" ht="30" x14ac:dyDescent="0.25">
      <c r="A92" s="92">
        <v>83</v>
      </c>
      <c r="B92" s="92" t="s">
        <v>67</v>
      </c>
      <c r="C92" s="93" t="s">
        <v>401</v>
      </c>
      <c r="D92" s="92" t="s">
        <v>34</v>
      </c>
      <c r="E92" s="94">
        <v>23</v>
      </c>
      <c r="F92" s="95"/>
      <c r="G92" s="97">
        <f>Table114[5]*Table114[6]</f>
        <v>0</v>
      </c>
    </row>
    <row r="93" spans="1:7" ht="45" x14ac:dyDescent="0.25">
      <c r="A93" s="92">
        <v>84</v>
      </c>
      <c r="B93" s="92" t="s">
        <v>65</v>
      </c>
      <c r="C93" s="103" t="s">
        <v>413</v>
      </c>
      <c r="D93" s="92" t="s">
        <v>34</v>
      </c>
      <c r="E93" s="94">
        <v>7.7</v>
      </c>
      <c r="F93" s="95"/>
      <c r="G93" s="97">
        <f>Table114[5]*Table114[6]</f>
        <v>0</v>
      </c>
    </row>
    <row r="94" spans="1:7" ht="45" x14ac:dyDescent="0.25">
      <c r="A94" s="92">
        <v>85</v>
      </c>
      <c r="B94" s="92" t="s">
        <v>66</v>
      </c>
      <c r="C94" s="103" t="s">
        <v>414</v>
      </c>
      <c r="D94" s="92" t="s">
        <v>34</v>
      </c>
      <c r="E94" s="94">
        <v>7.7</v>
      </c>
      <c r="F94" s="95"/>
      <c r="G94" s="97">
        <f>Table114[5]*Table114[6]</f>
        <v>0</v>
      </c>
    </row>
    <row r="95" spans="1:7" ht="30" x14ac:dyDescent="0.25">
      <c r="A95" s="92">
        <v>86</v>
      </c>
      <c r="B95" s="92" t="s">
        <v>85</v>
      </c>
      <c r="C95" s="103" t="s">
        <v>416</v>
      </c>
      <c r="D95" s="92" t="s">
        <v>42</v>
      </c>
      <c r="E95" s="94">
        <v>10</v>
      </c>
      <c r="F95" s="95"/>
      <c r="G95" s="97">
        <f>Table114[5]*Table114[6]</f>
        <v>0</v>
      </c>
    </row>
    <row r="96" spans="1:7" x14ac:dyDescent="0.25">
      <c r="A96" s="92">
        <v>87</v>
      </c>
      <c r="B96" s="92"/>
      <c r="C96" s="103" t="s">
        <v>428</v>
      </c>
      <c r="D96" s="92"/>
      <c r="E96" s="94"/>
      <c r="F96" s="95"/>
      <c r="G96" s="97">
        <f>Table114[5]*Table114[6]</f>
        <v>0</v>
      </c>
    </row>
    <row r="97" spans="1:7" ht="30" x14ac:dyDescent="0.25">
      <c r="A97" s="92">
        <v>88</v>
      </c>
      <c r="B97" s="92" t="s">
        <v>129</v>
      </c>
      <c r="C97" s="103" t="s">
        <v>429</v>
      </c>
      <c r="D97" s="92" t="s">
        <v>34</v>
      </c>
      <c r="E97" s="94">
        <v>6</v>
      </c>
      <c r="F97" s="95"/>
      <c r="G97" s="97">
        <f>Table114[5]*Table114[6]</f>
        <v>0</v>
      </c>
    </row>
    <row r="98" spans="1:7" ht="30" x14ac:dyDescent="0.25">
      <c r="A98" s="92">
        <v>89</v>
      </c>
      <c r="B98" s="92" t="s">
        <v>130</v>
      </c>
      <c r="C98" s="103" t="s">
        <v>417</v>
      </c>
      <c r="D98" s="92" t="s">
        <v>34</v>
      </c>
      <c r="E98" s="94">
        <v>6</v>
      </c>
      <c r="F98" s="95"/>
      <c r="G98" s="97">
        <f>Table114[5]*Table114[6]</f>
        <v>0</v>
      </c>
    </row>
    <row r="99" spans="1:7" x14ac:dyDescent="0.25">
      <c r="A99" s="92">
        <v>90</v>
      </c>
      <c r="B99" s="92" t="s">
        <v>104</v>
      </c>
      <c r="C99" s="103" t="s">
        <v>383</v>
      </c>
      <c r="D99" s="92" t="s">
        <v>31</v>
      </c>
      <c r="E99" s="94">
        <v>0.9</v>
      </c>
      <c r="F99" s="95"/>
      <c r="G99" s="97">
        <f>Table114[5]*Table114[6]</f>
        <v>0</v>
      </c>
    </row>
    <row r="100" spans="1:7" x14ac:dyDescent="0.25">
      <c r="A100" s="92"/>
      <c r="B100" s="92" t="s">
        <v>46</v>
      </c>
      <c r="C100" s="103" t="s">
        <v>418</v>
      </c>
      <c r="D100" s="92" t="s">
        <v>31</v>
      </c>
      <c r="E100" s="94">
        <v>0.9</v>
      </c>
      <c r="F100" s="95"/>
      <c r="G100" s="97">
        <f>Table114[5]*Table114[6]</f>
        <v>0</v>
      </c>
    </row>
    <row r="101" spans="1:7" ht="30" x14ac:dyDescent="0.25">
      <c r="A101" s="92">
        <v>91</v>
      </c>
      <c r="B101" s="92" t="s">
        <v>131</v>
      </c>
      <c r="C101" s="103" t="s">
        <v>419</v>
      </c>
      <c r="D101" s="92" t="s">
        <v>34</v>
      </c>
      <c r="E101" s="94">
        <v>6</v>
      </c>
      <c r="F101" s="95"/>
      <c r="G101" s="97">
        <f>Table114[5]*Table114[6]</f>
        <v>0</v>
      </c>
    </row>
    <row r="102" spans="1:7" x14ac:dyDescent="0.25">
      <c r="A102" s="99" t="s">
        <v>293</v>
      </c>
      <c r="B102" s="90"/>
      <c r="C102" s="90"/>
      <c r="D102" s="90"/>
      <c r="E102" s="91"/>
      <c r="F102" s="91"/>
      <c r="G102" s="91">
        <f>SUBTOTAL(9,Table114[7])</f>
        <v>0</v>
      </c>
    </row>
  </sheetData>
  <mergeCells count="2">
    <mergeCell ref="C2:G3"/>
    <mergeCell ref="A4:B4"/>
  </mergeCells>
  <phoneticPr fontId="16" type="noConversion"/>
  <conditionalFormatting sqref="G7:G102">
    <cfRule type="expression" dxfId="229" priority="1">
      <formula>AND($C7="Subtotal",$G7="")</formula>
    </cfRule>
    <cfRule type="expression" dxfId="228" priority="2">
      <formula>AND($C7="Subtotal",_xlfn.FORMULATEXT($G7)="=[5]*[6]")</formula>
    </cfRule>
    <cfRule type="expression" dxfId="227" priority="6">
      <formula>AND($C7&lt;&gt;"Subtotal",_xlfn.FORMULATEXT($G7)&lt;&gt;"=[5]*[6]")</formula>
    </cfRule>
  </conditionalFormatting>
  <conditionalFormatting sqref="A7:G102">
    <cfRule type="expression" dxfId="226" priority="3">
      <formula>CELL("PROTECT",A7)=0</formula>
    </cfRule>
    <cfRule type="expression" dxfId="225" priority="4">
      <formula>$C7="Subtotal"</formula>
    </cfRule>
    <cfRule type="expression" priority="5" stopIfTrue="1">
      <formula>OR($C7="Subtotal",$A7="Total TVA Cota 0")</formula>
    </cfRule>
    <cfRule type="expression" dxfId="224" priority="7">
      <formula>$E7=""</formula>
    </cfRule>
  </conditionalFormatting>
  <conditionalFormatting sqref="E7:G102">
    <cfRule type="notContainsBlanks" priority="8" stopIfTrue="1">
      <formula>LEN(TRIM(E7))&gt;0</formula>
    </cfRule>
    <cfRule type="expression" dxfId="223" priority="9">
      <formula>$E7&lt;&gt;""</formula>
    </cfRule>
  </conditionalFormatting>
  <dataValidations count="1">
    <dataValidation type="decimal" operator="greaterThan" allowBlank="1" showInputMessage="1" showErrorMessage="1" sqref="F7:F10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4"/>
  <sheetViews>
    <sheetView view="pageBreakPreview" topLeftCell="A52" zoomScale="125" zoomScaleNormal="125" zoomScaleSheetLayoutView="100" zoomScalePageLayoutView="125" workbookViewId="0">
      <selection activeCell="C66" sqref="C66"/>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customHeight="1" x14ac:dyDescent="0.25">
      <c r="A4" s="147" t="s">
        <v>257</v>
      </c>
      <c r="B4" s="147"/>
      <c r="C4" s="26" t="str">
        <f>SITE!B10</f>
        <v>General construction works</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430</v>
      </c>
      <c r="D7" s="35"/>
      <c r="E7" s="41"/>
      <c r="F7" s="40"/>
      <c r="G7" s="84">
        <f>Table115[5]*Table115[6]</f>
        <v>0</v>
      </c>
    </row>
    <row r="8" spans="1:7" ht="43.5" customHeight="1" x14ac:dyDescent="0.25">
      <c r="A8" s="35">
        <v>1</v>
      </c>
      <c r="B8" s="35" t="s">
        <v>50</v>
      </c>
      <c r="C8" s="107" t="s">
        <v>276</v>
      </c>
      <c r="D8" s="35" t="s">
        <v>31</v>
      </c>
      <c r="E8" s="41">
        <v>26.35</v>
      </c>
      <c r="F8" s="40"/>
      <c r="G8" s="86">
        <f>Table115[5]*Table115[6]</f>
        <v>0</v>
      </c>
    </row>
    <row r="9" spans="1:7" x14ac:dyDescent="0.25">
      <c r="A9" s="92">
        <v>2</v>
      </c>
      <c r="B9" s="92" t="s">
        <v>132</v>
      </c>
      <c r="C9" s="103" t="s">
        <v>431</v>
      </c>
      <c r="D9" s="92" t="s">
        <v>31</v>
      </c>
      <c r="E9" s="94">
        <v>21.7</v>
      </c>
      <c r="F9" s="95"/>
      <c r="G9" s="96">
        <f>Table115[5]*Table115[6]</f>
        <v>0</v>
      </c>
    </row>
    <row r="10" spans="1:7" x14ac:dyDescent="0.25">
      <c r="A10" s="92"/>
      <c r="B10" s="92"/>
      <c r="C10" s="103" t="s">
        <v>432</v>
      </c>
      <c r="D10" s="92"/>
      <c r="E10" s="94"/>
      <c r="F10" s="95"/>
      <c r="G10" s="97">
        <f>Table115[5]*Table115[6]</f>
        <v>0</v>
      </c>
    </row>
    <row r="11" spans="1:7" ht="60" x14ac:dyDescent="0.25">
      <c r="A11" s="92">
        <v>3</v>
      </c>
      <c r="B11" s="92" t="s">
        <v>111</v>
      </c>
      <c r="C11" s="103" t="s">
        <v>433</v>
      </c>
      <c r="D11" s="92" t="s">
        <v>31</v>
      </c>
      <c r="E11" s="94">
        <v>11.1</v>
      </c>
      <c r="F11" s="95"/>
      <c r="G11" s="97">
        <f>Table115[5]*Table115[6]</f>
        <v>0</v>
      </c>
    </row>
    <row r="12" spans="1:7" ht="30" x14ac:dyDescent="0.25">
      <c r="A12" s="92">
        <v>4</v>
      </c>
      <c r="B12" s="92" t="s">
        <v>133</v>
      </c>
      <c r="C12" s="103" t="s">
        <v>434</v>
      </c>
      <c r="D12" s="92" t="s">
        <v>42</v>
      </c>
      <c r="E12" s="94">
        <v>26.1</v>
      </c>
      <c r="F12" s="95"/>
      <c r="G12" s="97">
        <f>Table115[5]*Table115[6]</f>
        <v>0</v>
      </c>
    </row>
    <row r="13" spans="1:7" ht="30" x14ac:dyDescent="0.25">
      <c r="A13" s="92">
        <v>5</v>
      </c>
      <c r="B13" s="92" t="s">
        <v>134</v>
      </c>
      <c r="C13" s="93" t="s">
        <v>462</v>
      </c>
      <c r="D13" s="92" t="s">
        <v>42</v>
      </c>
      <c r="E13" s="94">
        <v>483.1</v>
      </c>
      <c r="F13" s="95"/>
      <c r="G13" s="97">
        <f>Table115[5]*Table115[6]</f>
        <v>0</v>
      </c>
    </row>
    <row r="14" spans="1:7" ht="45" x14ac:dyDescent="0.25">
      <c r="A14" s="92">
        <v>6</v>
      </c>
      <c r="B14" s="92" t="s">
        <v>47</v>
      </c>
      <c r="C14" s="103" t="s">
        <v>463</v>
      </c>
      <c r="D14" s="92" t="s">
        <v>34</v>
      </c>
      <c r="E14" s="94">
        <v>13.3</v>
      </c>
      <c r="F14" s="95"/>
      <c r="G14" s="97">
        <f>Table115[5]*Table115[6]</f>
        <v>0</v>
      </c>
    </row>
    <row r="15" spans="1:7" ht="30" x14ac:dyDescent="0.25">
      <c r="A15" s="92">
        <v>7</v>
      </c>
      <c r="B15" s="92" t="s">
        <v>135</v>
      </c>
      <c r="C15" s="103" t="s">
        <v>435</v>
      </c>
      <c r="D15" s="92" t="s">
        <v>42</v>
      </c>
      <c r="E15" s="94">
        <v>8</v>
      </c>
      <c r="F15" s="95"/>
      <c r="G15" s="97">
        <f>Table115[5]*Table115[6]</f>
        <v>0</v>
      </c>
    </row>
    <row r="16" spans="1:7" x14ac:dyDescent="0.25">
      <c r="A16" s="92"/>
      <c r="B16" s="92"/>
      <c r="C16" s="103" t="s">
        <v>436</v>
      </c>
      <c r="D16" s="92"/>
      <c r="E16" s="94"/>
      <c r="F16" s="95"/>
      <c r="G16" s="97">
        <f>Table115[5]*Table115[6]</f>
        <v>0</v>
      </c>
    </row>
    <row r="17" spans="1:7" ht="30" x14ac:dyDescent="0.25">
      <c r="A17" s="92">
        <v>8</v>
      </c>
      <c r="B17" s="92" t="s">
        <v>136</v>
      </c>
      <c r="C17" s="103" t="s">
        <v>464</v>
      </c>
      <c r="D17" s="92" t="s">
        <v>44</v>
      </c>
      <c r="E17" s="94">
        <v>2.62</v>
      </c>
      <c r="F17" s="95"/>
      <c r="G17" s="97">
        <f>Table115[5]*Table115[6]</f>
        <v>0</v>
      </c>
    </row>
    <row r="18" spans="1:7" ht="18.600000000000001" customHeight="1" x14ac:dyDescent="0.25">
      <c r="A18" s="92">
        <v>9</v>
      </c>
      <c r="B18" s="92" t="s">
        <v>43</v>
      </c>
      <c r="C18" s="103" t="s">
        <v>437</v>
      </c>
      <c r="D18" s="92" t="s">
        <v>44</v>
      </c>
      <c r="E18" s="94">
        <v>2.62</v>
      </c>
      <c r="F18" s="95"/>
      <c r="G18" s="97">
        <f>Table115[5]*Table115[6]</f>
        <v>0</v>
      </c>
    </row>
    <row r="19" spans="1:7" ht="45" x14ac:dyDescent="0.25">
      <c r="A19" s="92">
        <v>10</v>
      </c>
      <c r="B19" s="92" t="s">
        <v>45</v>
      </c>
      <c r="C19" s="103" t="s">
        <v>438</v>
      </c>
      <c r="D19" s="92" t="s">
        <v>44</v>
      </c>
      <c r="E19" s="94">
        <v>2.62</v>
      </c>
      <c r="F19" s="95"/>
      <c r="G19" s="97">
        <f>Table115[5]*Table115[6]</f>
        <v>0</v>
      </c>
    </row>
    <row r="20" spans="1:7" x14ac:dyDescent="0.25">
      <c r="A20" s="92"/>
      <c r="B20" s="92"/>
      <c r="C20" s="103" t="s">
        <v>439</v>
      </c>
      <c r="D20" s="92"/>
      <c r="E20" s="94"/>
      <c r="F20" s="95"/>
      <c r="G20" s="97">
        <f>Table115[5]*Table115[6]</f>
        <v>0</v>
      </c>
    </row>
    <row r="21" spans="1:7" ht="60" x14ac:dyDescent="0.25">
      <c r="A21" s="92">
        <v>11</v>
      </c>
      <c r="B21" s="92" t="s">
        <v>137</v>
      </c>
      <c r="C21" s="104" t="s">
        <v>440</v>
      </c>
      <c r="D21" s="92" t="s">
        <v>34</v>
      </c>
      <c r="E21" s="94">
        <v>65</v>
      </c>
      <c r="F21" s="95"/>
      <c r="G21" s="97">
        <f>Table115[5]*Table115[6]</f>
        <v>0</v>
      </c>
    </row>
    <row r="22" spans="1:7" x14ac:dyDescent="0.25">
      <c r="A22" s="92"/>
      <c r="B22" s="92"/>
      <c r="C22" s="103" t="s">
        <v>441</v>
      </c>
      <c r="D22" s="92"/>
      <c r="E22" s="94"/>
      <c r="F22" s="95"/>
      <c r="G22" s="97">
        <f>Table115[5]*Table115[6]</f>
        <v>0</v>
      </c>
    </row>
    <row r="23" spans="1:7" ht="45" x14ac:dyDescent="0.25">
      <c r="A23" s="92">
        <v>12</v>
      </c>
      <c r="B23" s="92" t="s">
        <v>138</v>
      </c>
      <c r="C23" s="103" t="s">
        <v>465</v>
      </c>
      <c r="D23" s="92" t="s">
        <v>34</v>
      </c>
      <c r="E23" s="94">
        <v>29</v>
      </c>
      <c r="F23" s="95"/>
      <c r="G23" s="97">
        <f>Table115[5]*Table115[6]</f>
        <v>0</v>
      </c>
    </row>
    <row r="24" spans="1:7" x14ac:dyDescent="0.25">
      <c r="A24" s="92">
        <v>13</v>
      </c>
      <c r="B24" s="92" t="s">
        <v>139</v>
      </c>
      <c r="C24" s="103" t="s">
        <v>466</v>
      </c>
      <c r="D24" s="92" t="s">
        <v>36</v>
      </c>
      <c r="E24" s="94">
        <v>14</v>
      </c>
      <c r="F24" s="95"/>
      <c r="G24" s="97">
        <f>Table115[5]*Table115[6]</f>
        <v>0</v>
      </c>
    </row>
    <row r="25" spans="1:7" ht="30" x14ac:dyDescent="0.25">
      <c r="A25" s="92">
        <v>14</v>
      </c>
      <c r="B25" s="92" t="s">
        <v>140</v>
      </c>
      <c r="C25" s="103" t="s">
        <v>467</v>
      </c>
      <c r="D25" s="92" t="s">
        <v>36</v>
      </c>
      <c r="E25" s="94">
        <v>12.6</v>
      </c>
      <c r="F25" s="95"/>
      <c r="G25" s="97">
        <f>Table115[5]*Table115[6]</f>
        <v>0</v>
      </c>
    </row>
    <row r="26" spans="1:7" x14ac:dyDescent="0.25">
      <c r="A26" s="92">
        <v>15</v>
      </c>
      <c r="B26" s="92"/>
      <c r="C26" s="103" t="s">
        <v>442</v>
      </c>
      <c r="D26" s="92"/>
      <c r="E26" s="94"/>
      <c r="F26" s="95"/>
      <c r="G26" s="97">
        <f>Table115[5]*Table115[6]</f>
        <v>0</v>
      </c>
    </row>
    <row r="27" spans="1:7" ht="30" x14ac:dyDescent="0.25">
      <c r="A27" s="92">
        <v>16</v>
      </c>
      <c r="B27" s="92" t="s">
        <v>136</v>
      </c>
      <c r="C27" s="103" t="s">
        <v>464</v>
      </c>
      <c r="D27" s="92" t="s">
        <v>44</v>
      </c>
      <c r="E27" s="94">
        <v>0.03</v>
      </c>
      <c r="F27" s="95"/>
      <c r="G27" s="97">
        <f>Table115[5]*Table115[6]</f>
        <v>0</v>
      </c>
    </row>
    <row r="28" spans="1:7" ht="18.600000000000001" customHeight="1" x14ac:dyDescent="0.25">
      <c r="A28" s="92">
        <v>17</v>
      </c>
      <c r="B28" s="92" t="s">
        <v>43</v>
      </c>
      <c r="C28" s="93" t="s">
        <v>437</v>
      </c>
      <c r="D28" s="92" t="s">
        <v>44</v>
      </c>
      <c r="E28" s="94">
        <v>0.03</v>
      </c>
      <c r="F28" s="95"/>
      <c r="G28" s="97">
        <f>Table115[5]*Table115[6]</f>
        <v>0</v>
      </c>
    </row>
    <row r="29" spans="1:7" ht="45" x14ac:dyDescent="0.25">
      <c r="A29" s="92">
        <v>18</v>
      </c>
      <c r="B29" s="92" t="s">
        <v>45</v>
      </c>
      <c r="C29" s="103" t="s">
        <v>698</v>
      </c>
      <c r="D29" s="92" t="s">
        <v>44</v>
      </c>
      <c r="E29" s="94">
        <v>0.03</v>
      </c>
      <c r="F29" s="95"/>
      <c r="G29" s="97">
        <f>Table115[5]*Table115[6]</f>
        <v>0</v>
      </c>
    </row>
    <row r="30" spans="1:7" ht="30" x14ac:dyDescent="0.25">
      <c r="A30" s="92">
        <v>19</v>
      </c>
      <c r="B30" s="92" t="s">
        <v>141</v>
      </c>
      <c r="C30" s="103" t="s">
        <v>443</v>
      </c>
      <c r="D30" s="92" t="s">
        <v>34</v>
      </c>
      <c r="E30" s="94">
        <v>2.2000000000000002</v>
      </c>
      <c r="F30" s="95"/>
      <c r="G30" s="97">
        <f>Table115[5]*Table115[6]</f>
        <v>0</v>
      </c>
    </row>
    <row r="31" spans="1:7" x14ac:dyDescent="0.25">
      <c r="A31" s="92"/>
      <c r="B31" s="92"/>
      <c r="C31" s="103" t="s">
        <v>444</v>
      </c>
      <c r="D31" s="92"/>
      <c r="E31" s="94"/>
      <c r="F31" s="95"/>
      <c r="G31" s="97">
        <f>Table115[5]*Table115[6]</f>
        <v>0</v>
      </c>
    </row>
    <row r="32" spans="1:7" ht="60" x14ac:dyDescent="0.25">
      <c r="A32" s="92">
        <v>20</v>
      </c>
      <c r="B32" s="92" t="s">
        <v>124</v>
      </c>
      <c r="C32" s="103" t="s">
        <v>699</v>
      </c>
      <c r="D32" s="92" t="s">
        <v>34</v>
      </c>
      <c r="E32" s="94">
        <v>22</v>
      </c>
      <c r="F32" s="95"/>
      <c r="G32" s="97">
        <f>Table115[5]*Table115[6]</f>
        <v>0</v>
      </c>
    </row>
    <row r="33" spans="1:7" ht="30" x14ac:dyDescent="0.25">
      <c r="A33" s="92">
        <v>21</v>
      </c>
      <c r="B33" s="92" t="s">
        <v>142</v>
      </c>
      <c r="C33" s="103" t="s">
        <v>445</v>
      </c>
      <c r="D33" s="92" t="s">
        <v>34</v>
      </c>
      <c r="E33" s="94">
        <v>22</v>
      </c>
      <c r="F33" s="95"/>
      <c r="G33" s="97">
        <f>Table115[5]*Table115[6]</f>
        <v>0</v>
      </c>
    </row>
    <row r="34" spans="1:7" ht="45" customHeight="1" x14ac:dyDescent="0.25">
      <c r="A34" s="92">
        <v>22</v>
      </c>
      <c r="B34" s="92" t="s">
        <v>143</v>
      </c>
      <c r="C34" s="103" t="s">
        <v>446</v>
      </c>
      <c r="D34" s="92" t="s">
        <v>34</v>
      </c>
      <c r="E34" s="94">
        <v>22</v>
      </c>
      <c r="F34" s="95"/>
      <c r="G34" s="97">
        <f>Table115[5]*Table115[6]</f>
        <v>0</v>
      </c>
    </row>
    <row r="35" spans="1:7" ht="45" x14ac:dyDescent="0.25">
      <c r="A35" s="92">
        <v>23</v>
      </c>
      <c r="B35" s="92" t="s">
        <v>48</v>
      </c>
      <c r="C35" s="103" t="s">
        <v>381</v>
      </c>
      <c r="D35" s="92" t="s">
        <v>42</v>
      </c>
      <c r="E35" s="94">
        <v>761.2</v>
      </c>
      <c r="F35" s="95"/>
      <c r="G35" s="97">
        <f>Table115[5]*Table115[6]</f>
        <v>0</v>
      </c>
    </row>
    <row r="36" spans="1:7" x14ac:dyDescent="0.25">
      <c r="A36" s="92"/>
      <c r="B36" s="92"/>
      <c r="C36" s="103" t="s">
        <v>447</v>
      </c>
      <c r="D36" s="92"/>
      <c r="E36" s="94"/>
      <c r="F36" s="95"/>
      <c r="G36" s="97">
        <f>Table115[5]*Table115[6]</f>
        <v>0</v>
      </c>
    </row>
    <row r="37" spans="1:7" ht="30" x14ac:dyDescent="0.25">
      <c r="A37" s="92">
        <v>24</v>
      </c>
      <c r="B37" s="92" t="s">
        <v>144</v>
      </c>
      <c r="C37" s="103" t="s">
        <v>448</v>
      </c>
      <c r="D37" s="92" t="s">
        <v>34</v>
      </c>
      <c r="E37" s="94">
        <v>1.39</v>
      </c>
      <c r="F37" s="95"/>
      <c r="G37" s="97">
        <f>Table115[5]*Table115[6]</f>
        <v>0</v>
      </c>
    </row>
    <row r="38" spans="1:7" ht="60" x14ac:dyDescent="0.25">
      <c r="A38" s="92">
        <v>25</v>
      </c>
      <c r="B38" s="92" t="s">
        <v>145</v>
      </c>
      <c r="C38" s="104" t="s">
        <v>700</v>
      </c>
      <c r="D38" s="92" t="s">
        <v>34</v>
      </c>
      <c r="E38" s="94">
        <v>2.54</v>
      </c>
      <c r="F38" s="95"/>
      <c r="G38" s="97">
        <f>Table115[5]*Table115[6]</f>
        <v>0</v>
      </c>
    </row>
    <row r="39" spans="1:7" ht="30" x14ac:dyDescent="0.25">
      <c r="A39" s="92">
        <v>26</v>
      </c>
      <c r="B39" s="92" t="s">
        <v>146</v>
      </c>
      <c r="C39" s="98" t="s">
        <v>449</v>
      </c>
      <c r="D39" s="92" t="s">
        <v>34</v>
      </c>
      <c r="E39" s="94">
        <v>5.0999999999999996</v>
      </c>
      <c r="F39" s="95"/>
      <c r="G39" s="97">
        <f>Table115[5]*Table115[6]</f>
        <v>0</v>
      </c>
    </row>
    <row r="40" spans="1:7" x14ac:dyDescent="0.25">
      <c r="A40" s="92"/>
      <c r="B40" s="92"/>
      <c r="C40" s="103" t="s">
        <v>450</v>
      </c>
      <c r="D40" s="92"/>
      <c r="E40" s="94"/>
      <c r="F40" s="95"/>
      <c r="G40" s="97">
        <f>Table115[5]*Table115[6]</f>
        <v>0</v>
      </c>
    </row>
    <row r="41" spans="1:7" x14ac:dyDescent="0.25">
      <c r="A41" s="92"/>
      <c r="B41" s="92"/>
      <c r="C41" s="103" t="s">
        <v>451</v>
      </c>
      <c r="D41" s="92"/>
      <c r="E41" s="94"/>
      <c r="F41" s="95"/>
      <c r="G41" s="97">
        <f>Table115[5]*Table115[6]</f>
        <v>0</v>
      </c>
    </row>
    <row r="42" spans="1:7" x14ac:dyDescent="0.25">
      <c r="A42" s="92">
        <v>27</v>
      </c>
      <c r="B42" s="92" t="s">
        <v>147</v>
      </c>
      <c r="C42" s="103" t="s">
        <v>468</v>
      </c>
      <c r="D42" s="92" t="s">
        <v>31</v>
      </c>
      <c r="E42" s="94">
        <v>2.4E-2</v>
      </c>
      <c r="F42" s="95"/>
      <c r="G42" s="97">
        <f>Table115[5]*Table115[6]</f>
        <v>0</v>
      </c>
    </row>
    <row r="43" spans="1:7" x14ac:dyDescent="0.25">
      <c r="A43" s="92">
        <v>28</v>
      </c>
      <c r="B43" s="92" t="s">
        <v>148</v>
      </c>
      <c r="C43" s="103" t="s">
        <v>452</v>
      </c>
      <c r="D43" s="92" t="s">
        <v>31</v>
      </c>
      <c r="E43" s="94">
        <v>2.4E-2</v>
      </c>
      <c r="F43" s="95"/>
      <c r="G43" s="97">
        <f>Table115[5]*Table115[6]</f>
        <v>0</v>
      </c>
    </row>
    <row r="44" spans="1:7" x14ac:dyDescent="0.25">
      <c r="A44" s="92"/>
      <c r="B44" s="92"/>
      <c r="C44" s="103" t="s">
        <v>453</v>
      </c>
      <c r="D44" s="92"/>
      <c r="E44" s="94"/>
      <c r="F44" s="95"/>
      <c r="G44" s="97">
        <f>Table115[5]*Table115[6]</f>
        <v>0</v>
      </c>
    </row>
    <row r="45" spans="1:7" ht="60" x14ac:dyDescent="0.25">
      <c r="A45" s="92">
        <v>32</v>
      </c>
      <c r="B45" s="92" t="s">
        <v>110</v>
      </c>
      <c r="C45" s="103" t="s">
        <v>454</v>
      </c>
      <c r="D45" s="92" t="s">
        <v>44</v>
      </c>
      <c r="E45" s="94">
        <v>0.2</v>
      </c>
      <c r="F45" s="95"/>
      <c r="G45" s="97">
        <f>Table115[5]*Table115[6]</f>
        <v>0</v>
      </c>
    </row>
    <row r="46" spans="1:7" ht="19.5" customHeight="1" x14ac:dyDescent="0.25">
      <c r="A46" s="92">
        <v>33</v>
      </c>
      <c r="B46" s="92" t="s">
        <v>43</v>
      </c>
      <c r="C46" s="93" t="s">
        <v>437</v>
      </c>
      <c r="D46" s="92" t="s">
        <v>44</v>
      </c>
      <c r="E46" s="94">
        <v>0.2</v>
      </c>
      <c r="F46" s="95"/>
      <c r="G46" s="97">
        <f>Table115[5]*Table115[6]</f>
        <v>0</v>
      </c>
    </row>
    <row r="47" spans="1:7" ht="45" x14ac:dyDescent="0.25">
      <c r="A47" s="92">
        <v>34</v>
      </c>
      <c r="B47" s="92" t="s">
        <v>45</v>
      </c>
      <c r="C47" s="103" t="s">
        <v>455</v>
      </c>
      <c r="D47" s="92" t="s">
        <v>44</v>
      </c>
      <c r="E47" s="94">
        <v>0.2</v>
      </c>
      <c r="F47" s="95"/>
      <c r="G47" s="97">
        <f>Table115[5]*Table115[6]</f>
        <v>0</v>
      </c>
    </row>
    <row r="48" spans="1:7" ht="30" x14ac:dyDescent="0.25">
      <c r="A48" s="92">
        <v>35</v>
      </c>
      <c r="B48" s="92" t="s">
        <v>149</v>
      </c>
      <c r="C48" s="103" t="s">
        <v>456</v>
      </c>
      <c r="D48" s="105" t="s">
        <v>296</v>
      </c>
      <c r="E48" s="94">
        <v>2</v>
      </c>
      <c r="F48" s="95"/>
      <c r="G48" s="97">
        <f>Table115[5]*Table115[6]</f>
        <v>0</v>
      </c>
    </row>
    <row r="49" spans="1:7" x14ac:dyDescent="0.25">
      <c r="A49" s="92"/>
      <c r="B49" s="92"/>
      <c r="C49" s="103" t="s">
        <v>457</v>
      </c>
      <c r="D49" s="92"/>
      <c r="E49" s="94"/>
      <c r="F49" s="95"/>
      <c r="G49" s="97">
        <f>Table115[5]*Table115[6]</f>
        <v>0</v>
      </c>
    </row>
    <row r="50" spans="1:7" ht="45" x14ac:dyDescent="0.25">
      <c r="A50" s="92">
        <v>36</v>
      </c>
      <c r="B50" s="92" t="s">
        <v>48</v>
      </c>
      <c r="C50" s="93" t="s">
        <v>381</v>
      </c>
      <c r="D50" s="92" t="s">
        <v>221</v>
      </c>
      <c r="E50" s="94">
        <v>1.1000000000000001</v>
      </c>
      <c r="F50" s="95"/>
      <c r="G50" s="97">
        <f>Table115[5]*Table115[6]</f>
        <v>0</v>
      </c>
    </row>
    <row r="51" spans="1:7" ht="17.45" customHeight="1" x14ac:dyDescent="0.25">
      <c r="A51" s="92">
        <v>37</v>
      </c>
      <c r="B51" s="92" t="s">
        <v>43</v>
      </c>
      <c r="C51" s="93" t="s">
        <v>437</v>
      </c>
      <c r="D51" s="92" t="s">
        <v>44</v>
      </c>
      <c r="E51" s="94">
        <v>1.1000000000000001</v>
      </c>
      <c r="F51" s="95"/>
      <c r="G51" s="97">
        <f>Table115[5]*Table115[6]</f>
        <v>0</v>
      </c>
    </row>
    <row r="52" spans="1:7" ht="45" x14ac:dyDescent="0.25">
      <c r="A52" s="92">
        <v>38</v>
      </c>
      <c r="B52" s="92" t="s">
        <v>45</v>
      </c>
      <c r="C52" s="103" t="s">
        <v>698</v>
      </c>
      <c r="D52" s="92" t="s">
        <v>44</v>
      </c>
      <c r="E52" s="94">
        <v>1.1000000000000001</v>
      </c>
      <c r="F52" s="95"/>
      <c r="G52" s="97">
        <f>Table115[5]*Table115[6]</f>
        <v>0</v>
      </c>
    </row>
    <row r="53" spans="1:7" x14ac:dyDescent="0.25">
      <c r="A53" s="92"/>
      <c r="B53" s="92"/>
      <c r="C53" s="103" t="s">
        <v>458</v>
      </c>
      <c r="D53" s="92"/>
      <c r="E53" s="94"/>
      <c r="F53" s="95"/>
      <c r="G53" s="97">
        <f>Table115[5]*Table115[6]</f>
        <v>0</v>
      </c>
    </row>
    <row r="54" spans="1:7" ht="59.45" customHeight="1" x14ac:dyDescent="0.25">
      <c r="A54" s="92">
        <v>39</v>
      </c>
      <c r="B54" s="92" t="s">
        <v>50</v>
      </c>
      <c r="C54" s="93" t="s">
        <v>459</v>
      </c>
      <c r="D54" s="92" t="s">
        <v>31</v>
      </c>
      <c r="E54" s="94">
        <v>1.4</v>
      </c>
      <c r="F54" s="95"/>
      <c r="G54" s="97">
        <f>Table115[5]*Table115[6]</f>
        <v>0</v>
      </c>
    </row>
    <row r="55" spans="1:7" ht="30" x14ac:dyDescent="0.25">
      <c r="A55" s="92">
        <v>40</v>
      </c>
      <c r="B55" s="92" t="s">
        <v>40</v>
      </c>
      <c r="C55" s="103" t="s">
        <v>372</v>
      </c>
      <c r="D55" s="92" t="s">
        <v>31</v>
      </c>
      <c r="E55" s="94">
        <v>0.7</v>
      </c>
      <c r="F55" s="95"/>
      <c r="G55" s="97">
        <f>Table115[5]*Table115[6]</f>
        <v>0</v>
      </c>
    </row>
    <row r="56" spans="1:7" ht="45" x14ac:dyDescent="0.25">
      <c r="A56" s="92">
        <v>41</v>
      </c>
      <c r="B56" s="92" t="s">
        <v>41</v>
      </c>
      <c r="C56" s="103" t="s">
        <v>373</v>
      </c>
      <c r="D56" s="92" t="s">
        <v>31</v>
      </c>
      <c r="E56" s="94">
        <v>0.7</v>
      </c>
      <c r="F56" s="95"/>
      <c r="G56" s="97">
        <f>Table115[5]*Table115[6]</f>
        <v>0</v>
      </c>
    </row>
    <row r="57" spans="1:7" x14ac:dyDescent="0.25">
      <c r="A57" s="92">
        <v>42</v>
      </c>
      <c r="B57" s="92" t="s">
        <v>46</v>
      </c>
      <c r="C57" s="103" t="s">
        <v>460</v>
      </c>
      <c r="D57" s="92" t="s">
        <v>31</v>
      </c>
      <c r="E57" s="94">
        <v>0.1</v>
      </c>
      <c r="F57" s="95"/>
      <c r="G57" s="97">
        <f>Table115[5]*Table115[6]</f>
        <v>0</v>
      </c>
    </row>
    <row r="58" spans="1:7" ht="60" x14ac:dyDescent="0.25">
      <c r="A58" s="92">
        <v>43</v>
      </c>
      <c r="B58" s="92" t="s">
        <v>37</v>
      </c>
      <c r="C58" s="103" t="s">
        <v>701</v>
      </c>
      <c r="D58" s="92" t="s">
        <v>31</v>
      </c>
      <c r="E58" s="94">
        <v>1.35</v>
      </c>
      <c r="F58" s="95"/>
      <c r="G58" s="97">
        <f>Table115[5]*Table115[6]</f>
        <v>0</v>
      </c>
    </row>
    <row r="59" spans="1:7" ht="45" x14ac:dyDescent="0.25">
      <c r="A59" s="92">
        <v>44</v>
      </c>
      <c r="B59" s="92" t="s">
        <v>47</v>
      </c>
      <c r="C59" s="93" t="s">
        <v>463</v>
      </c>
      <c r="D59" s="92" t="s">
        <v>34</v>
      </c>
      <c r="E59" s="94">
        <v>7.65</v>
      </c>
      <c r="F59" s="95"/>
      <c r="G59" s="97">
        <f>Table115[5]*Table115[6]</f>
        <v>0</v>
      </c>
    </row>
    <row r="60" spans="1:7" ht="45" x14ac:dyDescent="0.25">
      <c r="A60" s="92">
        <v>45</v>
      </c>
      <c r="B60" s="92" t="s">
        <v>150</v>
      </c>
      <c r="C60" s="103" t="s">
        <v>702</v>
      </c>
      <c r="D60" s="92" t="s">
        <v>34</v>
      </c>
      <c r="E60" s="94">
        <v>3.7</v>
      </c>
      <c r="F60" s="95"/>
      <c r="G60" s="97">
        <f>Table115[5]*Table115[6]</f>
        <v>0</v>
      </c>
    </row>
    <row r="61" spans="1:7" x14ac:dyDescent="0.25">
      <c r="A61" s="92"/>
      <c r="B61" s="92"/>
      <c r="C61" s="103" t="s">
        <v>461</v>
      </c>
      <c r="D61" s="92"/>
      <c r="E61" s="94"/>
      <c r="F61" s="95"/>
      <c r="G61" s="97">
        <f>Table115[5]*Table115[6]</f>
        <v>0</v>
      </c>
    </row>
    <row r="62" spans="1:7" x14ac:dyDescent="0.25">
      <c r="A62" s="92">
        <v>46</v>
      </c>
      <c r="B62" s="92" t="s">
        <v>46</v>
      </c>
      <c r="C62" s="93" t="s">
        <v>460</v>
      </c>
      <c r="D62" s="92" t="s">
        <v>31</v>
      </c>
      <c r="E62" s="94">
        <v>2.9</v>
      </c>
      <c r="F62" s="95"/>
      <c r="G62" s="97">
        <f>Table115[5]*Table115[6]</f>
        <v>0</v>
      </c>
    </row>
    <row r="63" spans="1:7" ht="45" x14ac:dyDescent="0.25">
      <c r="A63" s="92">
        <v>47</v>
      </c>
      <c r="B63" s="92" t="s">
        <v>114</v>
      </c>
      <c r="C63" s="103" t="s">
        <v>703</v>
      </c>
      <c r="D63" s="92" t="s">
        <v>31</v>
      </c>
      <c r="E63" s="94">
        <v>2.0299999999999998</v>
      </c>
      <c r="F63" s="95"/>
      <c r="G63" s="97">
        <f>Table115[5]*Table115[6]</f>
        <v>0</v>
      </c>
    </row>
    <row r="64" spans="1:7" x14ac:dyDescent="0.25">
      <c r="A64" s="99" t="s">
        <v>293</v>
      </c>
      <c r="B64" s="100"/>
      <c r="C64" s="100"/>
      <c r="D64" s="100"/>
      <c r="E64" s="101"/>
      <c r="F64" s="101"/>
      <c r="G64" s="101">
        <f>SUBTOTAL(9,Table115[7])</f>
        <v>0</v>
      </c>
    </row>
  </sheetData>
  <mergeCells count="2">
    <mergeCell ref="C2:G3"/>
    <mergeCell ref="A4:B4"/>
  </mergeCells>
  <phoneticPr fontId="16" type="noConversion"/>
  <conditionalFormatting sqref="A7:G37 A40:G64 A38:B39 D38:G39">
    <cfRule type="expression" dxfId="222" priority="11">
      <formula>CELL("PROTECT",A7)=0</formula>
    </cfRule>
    <cfRule type="expression" dxfId="221" priority="12">
      <formula>$C7="Subtotal"</formula>
    </cfRule>
    <cfRule type="expression" priority="13" stopIfTrue="1">
      <formula>OR($C7="Subtotal",$A7="Total TVA Cota 0")</formula>
    </cfRule>
    <cfRule type="expression" dxfId="220" priority="15">
      <formula>$E7=""</formula>
    </cfRule>
  </conditionalFormatting>
  <conditionalFormatting sqref="G7:G64">
    <cfRule type="expression" dxfId="219" priority="9">
      <formula>AND($C7="Subtotal",$G7="")</formula>
    </cfRule>
    <cfRule type="expression" dxfId="218" priority="10">
      <formula>AND($C7="Subtotal",_xlfn.FORMULATEXT($G7)="=[5]*[6]")</formula>
    </cfRule>
    <cfRule type="expression" dxfId="217" priority="14">
      <formula>AND($C7&lt;&gt;"Subtotal",_xlfn.FORMULATEXT($G7)&lt;&gt;"=[5]*[6]")</formula>
    </cfRule>
  </conditionalFormatting>
  <conditionalFormatting sqref="E7:G64">
    <cfRule type="notContainsBlanks" priority="16" stopIfTrue="1">
      <formula>LEN(TRIM(E7))&gt;0</formula>
    </cfRule>
    <cfRule type="expression" dxfId="216" priority="17">
      <formula>$E7&lt;&gt;""</formula>
    </cfRule>
  </conditionalFormatting>
  <conditionalFormatting sqref="C38">
    <cfRule type="expression" dxfId="215" priority="5">
      <formula>CELL("PROTECT",C38)=0</formula>
    </cfRule>
    <cfRule type="expression" dxfId="214" priority="6">
      <formula>$C38="Subtotal"</formula>
    </cfRule>
    <cfRule type="expression" priority="7" stopIfTrue="1">
      <formula>OR($C38="Subtotal",$A38="Total TVA Cota 0")</formula>
    </cfRule>
    <cfRule type="expression" dxfId="213" priority="8">
      <formula>$E38=""</formula>
    </cfRule>
  </conditionalFormatting>
  <conditionalFormatting sqref="C39">
    <cfRule type="expression" dxfId="212" priority="1">
      <formula>CELL("PROTECT",C39)=0</formula>
    </cfRule>
    <cfRule type="expression" dxfId="211" priority="2">
      <formula>$C39="Subtotal"</formula>
    </cfRule>
    <cfRule type="expression" priority="3" stopIfTrue="1">
      <formula>OR($C39="Subtotal",$A39="Total TVA Cota 0")</formula>
    </cfRule>
    <cfRule type="expression" dxfId="210" priority="4">
      <formula>$E39=""</formula>
    </cfRule>
  </conditionalFormatting>
  <dataValidations count="1">
    <dataValidation type="decimal" operator="greaterThan" allowBlank="1" showInputMessage="1" showErrorMessage="1" sqref="F7:F6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1"/>
  <sheetViews>
    <sheetView view="pageBreakPreview" topLeftCell="A59" zoomScale="125" zoomScaleNormal="125" zoomScaleSheetLayoutView="100" zoomScalePageLayoutView="125" workbookViewId="0">
      <selection activeCell="E73" sqref="E73"/>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8"/>
      <c r="D3" s="148"/>
      <c r="E3" s="148"/>
      <c r="F3" s="148"/>
      <c r="G3" s="148"/>
    </row>
    <row r="4" spans="1:7" s="20" customFormat="1" ht="18.75" x14ac:dyDescent="0.25">
      <c r="A4" s="149" t="s">
        <v>257</v>
      </c>
      <c r="B4" s="150"/>
      <c r="C4" s="26" t="str">
        <f>SITE!B11</f>
        <v xml:space="preserve">Electricity and lighting </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297</v>
      </c>
      <c r="D7" s="35"/>
      <c r="E7" s="41"/>
      <c r="F7" s="40"/>
      <c r="G7" s="84">
        <f>Table116[5]*Table116[6]</f>
        <v>0</v>
      </c>
    </row>
    <row r="8" spans="1:7" x14ac:dyDescent="0.25">
      <c r="A8" s="92">
        <v>1</v>
      </c>
      <c r="B8" s="92" t="s">
        <v>151</v>
      </c>
      <c r="C8" s="103" t="s">
        <v>471</v>
      </c>
      <c r="D8" s="92" t="s">
        <v>296</v>
      </c>
      <c r="E8" s="94">
        <v>1</v>
      </c>
      <c r="F8" s="95"/>
      <c r="G8" s="96">
        <f>Table116[5]*Table116[6]</f>
        <v>0</v>
      </c>
    </row>
    <row r="9" spans="1:7" ht="17.45" customHeight="1" x14ac:dyDescent="0.25">
      <c r="A9" s="92">
        <v>2</v>
      </c>
      <c r="B9" s="92" t="s">
        <v>152</v>
      </c>
      <c r="C9" s="103" t="s">
        <v>472</v>
      </c>
      <c r="D9" s="92" t="s">
        <v>296</v>
      </c>
      <c r="E9" s="94">
        <v>1</v>
      </c>
      <c r="F9" s="95"/>
      <c r="G9" s="97">
        <f>Table116[5]*Table116[6]</f>
        <v>0</v>
      </c>
    </row>
    <row r="10" spans="1:7" x14ac:dyDescent="0.25">
      <c r="A10" s="92">
        <v>3</v>
      </c>
      <c r="B10" s="92" t="s">
        <v>151</v>
      </c>
      <c r="C10" s="93" t="s">
        <v>471</v>
      </c>
      <c r="D10" s="92" t="s">
        <v>296</v>
      </c>
      <c r="E10" s="94">
        <v>2</v>
      </c>
      <c r="F10" s="95"/>
      <c r="G10" s="97">
        <f>Table116[5]*Table116[6]</f>
        <v>0</v>
      </c>
    </row>
    <row r="11" spans="1:7" x14ac:dyDescent="0.25">
      <c r="A11" s="92">
        <v>4</v>
      </c>
      <c r="B11" s="92" t="s">
        <v>153</v>
      </c>
      <c r="C11" s="103" t="s">
        <v>473</v>
      </c>
      <c r="D11" s="92" t="s">
        <v>296</v>
      </c>
      <c r="E11" s="94">
        <v>1</v>
      </c>
      <c r="F11" s="95"/>
      <c r="G11" s="97">
        <f>Table116[5]*Table116[6]</f>
        <v>0</v>
      </c>
    </row>
    <row r="12" spans="1:7" ht="30" x14ac:dyDescent="0.25">
      <c r="A12" s="92">
        <v>5</v>
      </c>
      <c r="B12" s="92" t="s">
        <v>152</v>
      </c>
      <c r="C12" s="103" t="s">
        <v>474</v>
      </c>
      <c r="D12" s="92" t="s">
        <v>296</v>
      </c>
      <c r="E12" s="94">
        <v>1</v>
      </c>
      <c r="F12" s="95"/>
      <c r="G12" s="97">
        <f>Table116[5]*Table116[6]</f>
        <v>0</v>
      </c>
    </row>
    <row r="13" spans="1:7" x14ac:dyDescent="0.25">
      <c r="A13" s="92">
        <v>6</v>
      </c>
      <c r="B13" s="92" t="s">
        <v>151</v>
      </c>
      <c r="C13" s="93" t="s">
        <v>471</v>
      </c>
      <c r="D13" s="92" t="s">
        <v>296</v>
      </c>
      <c r="E13" s="94">
        <v>14</v>
      </c>
      <c r="F13" s="95"/>
      <c r="G13" s="97">
        <f>Table116[5]*Table116[6]</f>
        <v>0</v>
      </c>
    </row>
    <row r="14" spans="1:7" x14ac:dyDescent="0.25">
      <c r="A14" s="92">
        <v>7</v>
      </c>
      <c r="B14" s="92"/>
      <c r="C14" s="98" t="s">
        <v>475</v>
      </c>
      <c r="D14" s="92" t="s">
        <v>296</v>
      </c>
      <c r="E14" s="94">
        <v>2</v>
      </c>
      <c r="F14" s="95"/>
      <c r="G14" s="97">
        <f>Table116[5]*Table116[6]</f>
        <v>0</v>
      </c>
    </row>
    <row r="15" spans="1:7" x14ac:dyDescent="0.25">
      <c r="A15" s="92">
        <v>8</v>
      </c>
      <c r="B15" s="92"/>
      <c r="C15" s="98" t="s">
        <v>476</v>
      </c>
      <c r="D15" s="92" t="s">
        <v>296</v>
      </c>
      <c r="E15" s="94">
        <v>4</v>
      </c>
      <c r="F15" s="95"/>
      <c r="G15" s="97">
        <f>Table116[5]*Table116[6]</f>
        <v>0</v>
      </c>
    </row>
    <row r="16" spans="1:7" ht="19.5" customHeight="1" x14ac:dyDescent="0.25">
      <c r="A16" s="92">
        <v>9</v>
      </c>
      <c r="B16" s="92" t="s">
        <v>152</v>
      </c>
      <c r="C16" s="103" t="s">
        <v>477</v>
      </c>
      <c r="D16" s="92" t="s">
        <v>296</v>
      </c>
      <c r="E16" s="94">
        <v>1</v>
      </c>
      <c r="F16" s="95"/>
      <c r="G16" s="97">
        <f>Table116[5]*Table116[6]</f>
        <v>0</v>
      </c>
    </row>
    <row r="17" spans="1:7" x14ac:dyDescent="0.25">
      <c r="A17" s="92">
        <v>10</v>
      </c>
      <c r="B17" s="92" t="s">
        <v>151</v>
      </c>
      <c r="C17" s="93" t="s">
        <v>471</v>
      </c>
      <c r="D17" s="92" t="s">
        <v>296</v>
      </c>
      <c r="E17" s="94">
        <v>1</v>
      </c>
      <c r="F17" s="95"/>
      <c r="G17" s="97">
        <f>Table116[5]*Table116[6]</f>
        <v>0</v>
      </c>
    </row>
    <row r="18" spans="1:7" x14ac:dyDescent="0.25">
      <c r="A18" s="92">
        <v>11</v>
      </c>
      <c r="B18" s="92"/>
      <c r="C18" s="103" t="s">
        <v>478</v>
      </c>
      <c r="D18" s="92" t="s">
        <v>296</v>
      </c>
      <c r="E18" s="94">
        <v>1</v>
      </c>
      <c r="F18" s="95"/>
      <c r="G18" s="97">
        <f>Table116[5]*Table116[6]</f>
        <v>0</v>
      </c>
    </row>
    <row r="19" spans="1:7" x14ac:dyDescent="0.25">
      <c r="A19" s="92">
        <v>12</v>
      </c>
      <c r="B19" s="92"/>
      <c r="C19" s="103" t="s">
        <v>479</v>
      </c>
      <c r="D19" s="92" t="s">
        <v>36</v>
      </c>
      <c r="E19" s="94">
        <v>10</v>
      </c>
      <c r="F19" s="95"/>
      <c r="G19" s="97">
        <f>Table116[5]*Table116[6]</f>
        <v>0</v>
      </c>
    </row>
    <row r="20" spans="1:7" ht="30" x14ac:dyDescent="0.25">
      <c r="A20" s="92">
        <v>13</v>
      </c>
      <c r="B20" s="92" t="s">
        <v>154</v>
      </c>
      <c r="C20" s="103" t="s">
        <v>480</v>
      </c>
      <c r="D20" s="92" t="s">
        <v>296</v>
      </c>
      <c r="E20" s="94">
        <v>7</v>
      </c>
      <c r="F20" s="95"/>
      <c r="G20" s="97">
        <f>Table116[5]*Table116[6]</f>
        <v>0</v>
      </c>
    </row>
    <row r="21" spans="1:7" x14ac:dyDescent="0.25">
      <c r="A21" s="92">
        <v>14</v>
      </c>
      <c r="B21" s="92" t="s">
        <v>155</v>
      </c>
      <c r="C21" s="103" t="s">
        <v>481</v>
      </c>
      <c r="D21" s="92" t="s">
        <v>296</v>
      </c>
      <c r="E21" s="94">
        <v>1</v>
      </c>
      <c r="F21" s="95"/>
      <c r="G21" s="97">
        <f>Table116[5]*Table116[6]</f>
        <v>0</v>
      </c>
    </row>
    <row r="22" spans="1:7" ht="30" x14ac:dyDescent="0.25">
      <c r="A22" s="92">
        <v>15</v>
      </c>
      <c r="B22" s="92" t="s">
        <v>156</v>
      </c>
      <c r="C22" s="104" t="s">
        <v>520</v>
      </c>
      <c r="D22" s="92" t="s">
        <v>469</v>
      </c>
      <c r="E22" s="94">
        <v>0.02</v>
      </c>
      <c r="F22" s="95"/>
      <c r="G22" s="97">
        <f>Table116[5]*Table116[6]</f>
        <v>0</v>
      </c>
    </row>
    <row r="23" spans="1:7" ht="30" x14ac:dyDescent="0.25">
      <c r="A23" s="92">
        <v>16</v>
      </c>
      <c r="B23" s="92" t="s">
        <v>156</v>
      </c>
      <c r="C23" s="103" t="s">
        <v>521</v>
      </c>
      <c r="D23" s="92" t="s">
        <v>469</v>
      </c>
      <c r="E23" s="94">
        <v>0.01</v>
      </c>
      <c r="F23" s="95"/>
      <c r="G23" s="97">
        <f>Table116[5]*Table116[6]</f>
        <v>0</v>
      </c>
    </row>
    <row r="24" spans="1:7" x14ac:dyDescent="0.25">
      <c r="A24" s="92">
        <v>17</v>
      </c>
      <c r="B24" s="92"/>
      <c r="C24" s="98" t="s">
        <v>482</v>
      </c>
      <c r="D24" s="92" t="s">
        <v>296</v>
      </c>
      <c r="E24" s="94">
        <v>2</v>
      </c>
      <c r="F24" s="95"/>
      <c r="G24" s="97">
        <f>Table116[5]*Table116[6]</f>
        <v>0</v>
      </c>
    </row>
    <row r="25" spans="1:7" x14ac:dyDescent="0.25">
      <c r="A25" s="92">
        <v>18</v>
      </c>
      <c r="B25" s="92"/>
      <c r="C25" s="98" t="s">
        <v>483</v>
      </c>
      <c r="D25" s="92" t="s">
        <v>296</v>
      </c>
      <c r="E25" s="94">
        <v>1</v>
      </c>
      <c r="F25" s="95"/>
      <c r="G25" s="97">
        <f>Table116[5]*Table116[6]</f>
        <v>0</v>
      </c>
    </row>
    <row r="26" spans="1:7" x14ac:dyDescent="0.25">
      <c r="A26" s="92">
        <v>19</v>
      </c>
      <c r="B26" s="92"/>
      <c r="C26" s="98" t="s">
        <v>484</v>
      </c>
      <c r="D26" s="92" t="s">
        <v>296</v>
      </c>
      <c r="E26" s="94">
        <v>1</v>
      </c>
      <c r="F26" s="95"/>
      <c r="G26" s="97">
        <f>Table116[5]*Table116[6]</f>
        <v>0</v>
      </c>
    </row>
    <row r="27" spans="1:7" x14ac:dyDescent="0.25">
      <c r="A27" s="92">
        <v>20</v>
      </c>
      <c r="B27" s="92"/>
      <c r="C27" s="98" t="s">
        <v>485</v>
      </c>
      <c r="D27" s="92" t="s">
        <v>296</v>
      </c>
      <c r="E27" s="94">
        <v>4</v>
      </c>
      <c r="F27" s="95"/>
      <c r="G27" s="97">
        <f>Table116[5]*Table116[6]</f>
        <v>0</v>
      </c>
    </row>
    <row r="28" spans="1:7" x14ac:dyDescent="0.25">
      <c r="A28" s="92">
        <v>21</v>
      </c>
      <c r="B28" s="92"/>
      <c r="C28" s="98" t="s">
        <v>486</v>
      </c>
      <c r="D28" s="92" t="s">
        <v>296</v>
      </c>
      <c r="E28" s="94">
        <v>2</v>
      </c>
      <c r="F28" s="95"/>
      <c r="G28" s="97">
        <f>Table116[5]*Table116[6]</f>
        <v>0</v>
      </c>
    </row>
    <row r="29" spans="1:7" x14ac:dyDescent="0.25">
      <c r="A29" s="92">
        <v>22</v>
      </c>
      <c r="B29" s="92" t="s">
        <v>157</v>
      </c>
      <c r="C29" s="98" t="s">
        <v>487</v>
      </c>
      <c r="D29" s="92" t="s">
        <v>469</v>
      </c>
      <c r="E29" s="94">
        <v>0.02</v>
      </c>
      <c r="F29" s="95"/>
      <c r="G29" s="97">
        <f>Table116[5]*Table116[6]</f>
        <v>0</v>
      </c>
    </row>
    <row r="30" spans="1:7" x14ac:dyDescent="0.25">
      <c r="A30" s="92">
        <v>23</v>
      </c>
      <c r="B30" s="92" t="s">
        <v>158</v>
      </c>
      <c r="C30" s="98" t="s">
        <v>488</v>
      </c>
      <c r="D30" s="92" t="s">
        <v>469</v>
      </c>
      <c r="E30" s="94">
        <v>0.01</v>
      </c>
      <c r="F30" s="95"/>
      <c r="G30" s="97">
        <f>Table116[5]*Table116[6]</f>
        <v>0</v>
      </c>
    </row>
    <row r="31" spans="1:7" ht="17.45" customHeight="1" x14ac:dyDescent="0.25">
      <c r="A31" s="92">
        <v>24</v>
      </c>
      <c r="B31" s="92" t="s">
        <v>159</v>
      </c>
      <c r="C31" s="103" t="s">
        <v>522</v>
      </c>
      <c r="D31" s="92" t="s">
        <v>160</v>
      </c>
      <c r="E31" s="94">
        <v>0.2</v>
      </c>
      <c r="F31" s="95"/>
      <c r="G31" s="97">
        <f>Table116[5]*Table116[6]</f>
        <v>0</v>
      </c>
    </row>
    <row r="32" spans="1:7" x14ac:dyDescent="0.25">
      <c r="A32" s="92">
        <v>25</v>
      </c>
      <c r="B32" s="92" t="s">
        <v>161</v>
      </c>
      <c r="C32" s="103" t="s">
        <v>704</v>
      </c>
      <c r="D32" s="92" t="s">
        <v>470</v>
      </c>
      <c r="E32" s="94">
        <v>0.05</v>
      </c>
      <c r="F32" s="95"/>
      <c r="G32" s="97">
        <f>Table116[5]*Table116[6]</f>
        <v>0</v>
      </c>
    </row>
    <row r="33" spans="1:7" ht="30" x14ac:dyDescent="0.25">
      <c r="A33" s="92">
        <v>26</v>
      </c>
      <c r="B33" s="92" t="s">
        <v>162</v>
      </c>
      <c r="C33" s="103" t="s">
        <v>705</v>
      </c>
      <c r="D33" s="92" t="s">
        <v>160</v>
      </c>
      <c r="E33" s="94">
        <v>0.4</v>
      </c>
      <c r="F33" s="95"/>
      <c r="G33" s="97">
        <f>Table116[5]*Table116[6]</f>
        <v>0</v>
      </c>
    </row>
    <row r="34" spans="1:7" ht="30" x14ac:dyDescent="0.25">
      <c r="A34" s="92">
        <v>27</v>
      </c>
      <c r="B34" s="92" t="s">
        <v>163</v>
      </c>
      <c r="C34" s="103" t="s">
        <v>489</v>
      </c>
      <c r="D34" s="92" t="s">
        <v>160</v>
      </c>
      <c r="E34" s="94">
        <v>1.34</v>
      </c>
      <c r="F34" s="95"/>
      <c r="G34" s="97">
        <f>Table116[5]*Table116[6]</f>
        <v>0</v>
      </c>
    </row>
    <row r="35" spans="1:7" ht="30" x14ac:dyDescent="0.25">
      <c r="A35" s="92">
        <v>28</v>
      </c>
      <c r="B35" s="92" t="s">
        <v>164</v>
      </c>
      <c r="C35" s="103" t="s">
        <v>493</v>
      </c>
      <c r="D35" s="92" t="s">
        <v>160</v>
      </c>
      <c r="E35" s="94">
        <v>0.08</v>
      </c>
      <c r="F35" s="95"/>
      <c r="G35" s="97">
        <f>Table116[5]*Table116[6]</f>
        <v>0</v>
      </c>
    </row>
    <row r="36" spans="1:7" ht="30" x14ac:dyDescent="0.25">
      <c r="A36" s="92">
        <v>29</v>
      </c>
      <c r="B36" s="92" t="s">
        <v>163</v>
      </c>
      <c r="C36" s="93" t="s">
        <v>490</v>
      </c>
      <c r="D36" s="92" t="s">
        <v>160</v>
      </c>
      <c r="E36" s="94">
        <v>7.0000000000000007E-2</v>
      </c>
      <c r="F36" s="95"/>
      <c r="G36" s="97">
        <f>Table116[5]*Table116[6]</f>
        <v>0</v>
      </c>
    </row>
    <row r="37" spans="1:7" ht="30" x14ac:dyDescent="0.25">
      <c r="A37" s="92">
        <v>30</v>
      </c>
      <c r="B37" s="92" t="s">
        <v>164</v>
      </c>
      <c r="C37" s="93" t="s">
        <v>494</v>
      </c>
      <c r="D37" s="92" t="s">
        <v>160</v>
      </c>
      <c r="E37" s="94">
        <v>0.04</v>
      </c>
      <c r="F37" s="95"/>
      <c r="G37" s="97">
        <f>Table116[5]*Table116[6]</f>
        <v>0</v>
      </c>
    </row>
    <row r="38" spans="1:7" ht="30" x14ac:dyDescent="0.25">
      <c r="A38" s="92">
        <v>31</v>
      </c>
      <c r="B38" s="92" t="s">
        <v>164</v>
      </c>
      <c r="C38" s="93" t="s">
        <v>495</v>
      </c>
      <c r="D38" s="92" t="s">
        <v>160</v>
      </c>
      <c r="E38" s="94">
        <v>0.01</v>
      </c>
      <c r="F38" s="95"/>
      <c r="G38" s="97">
        <f>Table116[5]*Table116[6]</f>
        <v>0</v>
      </c>
    </row>
    <row r="39" spans="1:7" ht="30" x14ac:dyDescent="0.25">
      <c r="A39" s="92">
        <v>32</v>
      </c>
      <c r="B39" s="92" t="s">
        <v>165</v>
      </c>
      <c r="C39" s="103" t="s">
        <v>496</v>
      </c>
      <c r="D39" s="92" t="s">
        <v>160</v>
      </c>
      <c r="E39" s="94">
        <v>0.1</v>
      </c>
      <c r="F39" s="95"/>
      <c r="G39" s="97">
        <f>Table116[5]*Table116[6]</f>
        <v>0</v>
      </c>
    </row>
    <row r="40" spans="1:7" ht="30" x14ac:dyDescent="0.25">
      <c r="A40" s="92">
        <v>33</v>
      </c>
      <c r="B40" s="92" t="s">
        <v>163</v>
      </c>
      <c r="C40" s="93" t="s">
        <v>491</v>
      </c>
      <c r="D40" s="92" t="s">
        <v>160</v>
      </c>
      <c r="E40" s="94">
        <v>0.19</v>
      </c>
      <c r="F40" s="95"/>
      <c r="G40" s="97">
        <f>Table116[5]*Table116[6]</f>
        <v>0</v>
      </c>
    </row>
    <row r="41" spans="1:7" ht="30" x14ac:dyDescent="0.25">
      <c r="A41" s="92">
        <v>34</v>
      </c>
      <c r="B41" s="92" t="s">
        <v>163</v>
      </c>
      <c r="C41" s="93" t="s">
        <v>492</v>
      </c>
      <c r="D41" s="92" t="s">
        <v>160</v>
      </c>
      <c r="E41" s="94">
        <v>0.06</v>
      </c>
      <c r="F41" s="95"/>
      <c r="G41" s="97">
        <f>Table116[5]*Table116[6]</f>
        <v>0</v>
      </c>
    </row>
    <row r="42" spans="1:7" x14ac:dyDescent="0.25">
      <c r="A42" s="92">
        <v>35</v>
      </c>
      <c r="B42" s="92"/>
      <c r="C42" s="103" t="s">
        <v>497</v>
      </c>
      <c r="D42" s="92" t="s">
        <v>36</v>
      </c>
      <c r="E42" s="94">
        <v>142</v>
      </c>
      <c r="F42" s="95"/>
      <c r="G42" s="97">
        <f>Table116[5]*Table116[6]</f>
        <v>0</v>
      </c>
    </row>
    <row r="43" spans="1:7" x14ac:dyDescent="0.25">
      <c r="A43" s="92">
        <v>36</v>
      </c>
      <c r="B43" s="92"/>
      <c r="C43" s="93" t="s">
        <v>498</v>
      </c>
      <c r="D43" s="92" t="s">
        <v>36</v>
      </c>
      <c r="E43" s="94">
        <v>11</v>
      </c>
      <c r="F43" s="95"/>
      <c r="G43" s="97">
        <f>Table116[5]*Table116[6]</f>
        <v>0</v>
      </c>
    </row>
    <row r="44" spans="1:7" x14ac:dyDescent="0.25">
      <c r="A44" s="92">
        <v>37</v>
      </c>
      <c r="B44" s="92"/>
      <c r="C44" s="93" t="s">
        <v>499</v>
      </c>
      <c r="D44" s="92" t="s">
        <v>36</v>
      </c>
      <c r="E44" s="94">
        <v>30</v>
      </c>
      <c r="F44" s="95"/>
      <c r="G44" s="97">
        <f>Table116[5]*Table116[6]</f>
        <v>0</v>
      </c>
    </row>
    <row r="45" spans="1:7" x14ac:dyDescent="0.25">
      <c r="A45" s="92">
        <v>38</v>
      </c>
      <c r="B45" s="92"/>
      <c r="C45" s="93" t="s">
        <v>500</v>
      </c>
      <c r="D45" s="92" t="s">
        <v>36</v>
      </c>
      <c r="E45" s="94">
        <v>6</v>
      </c>
      <c r="F45" s="95"/>
      <c r="G45" s="97">
        <f>Table116[5]*Table116[6]</f>
        <v>0</v>
      </c>
    </row>
    <row r="46" spans="1:7" ht="30" x14ac:dyDescent="0.25">
      <c r="A46" s="92">
        <v>39</v>
      </c>
      <c r="B46" s="92" t="s">
        <v>166</v>
      </c>
      <c r="C46" s="103" t="s">
        <v>501</v>
      </c>
      <c r="D46" s="92" t="s">
        <v>160</v>
      </c>
      <c r="E46" s="94">
        <v>0.05</v>
      </c>
      <c r="F46" s="95"/>
      <c r="G46" s="97">
        <f>Table116[5]*Table116[6]</f>
        <v>0</v>
      </c>
    </row>
    <row r="47" spans="1:7" x14ac:dyDescent="0.25">
      <c r="A47" s="92">
        <v>40</v>
      </c>
      <c r="B47" s="92" t="s">
        <v>167</v>
      </c>
      <c r="C47" s="104" t="s">
        <v>502</v>
      </c>
      <c r="D47" s="92" t="s">
        <v>160</v>
      </c>
      <c r="E47" s="94">
        <v>0.05</v>
      </c>
      <c r="F47" s="95"/>
      <c r="G47" s="97">
        <f>Table116[5]*Table116[6]</f>
        <v>0</v>
      </c>
    </row>
    <row r="48" spans="1:7" ht="30" x14ac:dyDescent="0.25">
      <c r="A48" s="92">
        <v>41</v>
      </c>
      <c r="B48" s="92" t="s">
        <v>168</v>
      </c>
      <c r="C48" s="103" t="s">
        <v>503</v>
      </c>
      <c r="D48" s="92" t="s">
        <v>36</v>
      </c>
      <c r="E48" s="94">
        <v>20</v>
      </c>
      <c r="F48" s="95"/>
      <c r="G48" s="97">
        <f>Table116[5]*Table116[6]</f>
        <v>0</v>
      </c>
    </row>
    <row r="49" spans="1:7" x14ac:dyDescent="0.25">
      <c r="A49" s="92"/>
      <c r="B49" s="92"/>
      <c r="C49" s="103" t="s">
        <v>306</v>
      </c>
      <c r="D49" s="92"/>
      <c r="E49" s="94"/>
      <c r="F49" s="95"/>
      <c r="G49" s="97">
        <f>Table116[5]*Table116[6]</f>
        <v>0</v>
      </c>
    </row>
    <row r="50" spans="1:7" x14ac:dyDescent="0.25">
      <c r="A50" s="92">
        <v>42</v>
      </c>
      <c r="B50" s="92" t="s">
        <v>169</v>
      </c>
      <c r="C50" s="103" t="s">
        <v>504</v>
      </c>
      <c r="D50" s="92" t="s">
        <v>296</v>
      </c>
      <c r="E50" s="94">
        <v>3</v>
      </c>
      <c r="F50" s="95"/>
      <c r="G50" s="97">
        <f>Table116[5]*Table116[6]</f>
        <v>0</v>
      </c>
    </row>
    <row r="51" spans="1:7" ht="47.45" customHeight="1" x14ac:dyDescent="0.25">
      <c r="A51" s="92">
        <v>43</v>
      </c>
      <c r="B51" s="92" t="s">
        <v>50</v>
      </c>
      <c r="C51" s="103" t="s">
        <v>505</v>
      </c>
      <c r="D51" s="92" t="s">
        <v>31</v>
      </c>
      <c r="E51" s="94">
        <v>2.5</v>
      </c>
      <c r="F51" s="95"/>
      <c r="G51" s="97">
        <f>Table116[5]*Table116[6]</f>
        <v>0</v>
      </c>
    </row>
    <row r="52" spans="1:7" ht="33.6" customHeight="1" x14ac:dyDescent="0.25">
      <c r="A52" s="92">
        <v>44</v>
      </c>
      <c r="B52" s="92" t="s">
        <v>40</v>
      </c>
      <c r="C52" s="103" t="s">
        <v>277</v>
      </c>
      <c r="D52" s="92" t="s">
        <v>31</v>
      </c>
      <c r="E52" s="94">
        <v>2.5</v>
      </c>
      <c r="F52" s="95"/>
      <c r="G52" s="97">
        <f>Table116[5]*Table116[6]</f>
        <v>0</v>
      </c>
    </row>
    <row r="53" spans="1:7" ht="45" x14ac:dyDescent="0.25">
      <c r="A53" s="92">
        <v>45</v>
      </c>
      <c r="B53" s="92" t="s">
        <v>52</v>
      </c>
      <c r="C53" s="103" t="s">
        <v>291</v>
      </c>
      <c r="D53" s="92" t="s">
        <v>53</v>
      </c>
      <c r="E53" s="94">
        <v>2.5000000000000001E-2</v>
      </c>
      <c r="F53" s="95"/>
      <c r="G53" s="97">
        <f>Table116[5]*Table116[6]</f>
        <v>0</v>
      </c>
    </row>
    <row r="54" spans="1:7" x14ac:dyDescent="0.25">
      <c r="A54" s="92"/>
      <c r="B54" s="92"/>
      <c r="C54" s="103" t="s">
        <v>339</v>
      </c>
      <c r="D54" s="92"/>
      <c r="E54" s="94"/>
      <c r="F54" s="95"/>
      <c r="G54" s="97">
        <f>Table116[5]*Table116[6]</f>
        <v>0</v>
      </c>
    </row>
    <row r="55" spans="1:7" x14ac:dyDescent="0.25">
      <c r="A55" s="92">
        <v>46</v>
      </c>
      <c r="B55" s="92"/>
      <c r="C55" s="103" t="s">
        <v>506</v>
      </c>
      <c r="D55" s="92" t="s">
        <v>296</v>
      </c>
      <c r="E55" s="94">
        <v>1</v>
      </c>
      <c r="F55" s="95"/>
      <c r="G55" s="97">
        <f>Table116[5]*Table116[6]</f>
        <v>0</v>
      </c>
    </row>
    <row r="56" spans="1:7" x14ac:dyDescent="0.25">
      <c r="A56" s="92">
        <v>47</v>
      </c>
      <c r="B56" s="92"/>
      <c r="C56" s="103" t="s">
        <v>508</v>
      </c>
      <c r="D56" s="92" t="s">
        <v>296</v>
      </c>
      <c r="E56" s="94">
        <v>1</v>
      </c>
      <c r="F56" s="95"/>
      <c r="G56" s="97">
        <f>Table116[5]*Table116[6]</f>
        <v>0</v>
      </c>
    </row>
    <row r="57" spans="1:7" x14ac:dyDescent="0.25">
      <c r="A57" s="92">
        <v>48</v>
      </c>
      <c r="B57" s="92"/>
      <c r="C57" s="103" t="s">
        <v>509</v>
      </c>
      <c r="D57" s="92" t="s">
        <v>296</v>
      </c>
      <c r="E57" s="94">
        <v>1</v>
      </c>
      <c r="F57" s="95"/>
      <c r="G57" s="97">
        <f>Table116[5]*Table116[6]</f>
        <v>0</v>
      </c>
    </row>
    <row r="58" spans="1:7" x14ac:dyDescent="0.25">
      <c r="A58" s="92">
        <v>49</v>
      </c>
      <c r="B58" s="92"/>
      <c r="C58" s="93" t="s">
        <v>507</v>
      </c>
      <c r="D58" s="92" t="s">
        <v>296</v>
      </c>
      <c r="E58" s="94">
        <v>1</v>
      </c>
      <c r="F58" s="95"/>
      <c r="G58" s="97">
        <f>Table116[5]*Table116[6]</f>
        <v>0</v>
      </c>
    </row>
    <row r="59" spans="1:7" x14ac:dyDescent="0.25">
      <c r="A59" s="92">
        <v>50</v>
      </c>
      <c r="B59" s="92"/>
      <c r="C59" s="103" t="s">
        <v>510</v>
      </c>
      <c r="D59" s="92" t="s">
        <v>296</v>
      </c>
      <c r="E59" s="94">
        <v>1</v>
      </c>
      <c r="F59" s="95"/>
      <c r="G59" s="97">
        <f>Table116[5]*Table116[6]</f>
        <v>0</v>
      </c>
    </row>
    <row r="60" spans="1:7" x14ac:dyDescent="0.25">
      <c r="A60" s="92">
        <v>51</v>
      </c>
      <c r="B60" s="92"/>
      <c r="C60" s="103" t="s">
        <v>519</v>
      </c>
      <c r="D60" s="92" t="s">
        <v>296</v>
      </c>
      <c r="E60" s="94">
        <v>1</v>
      </c>
      <c r="F60" s="95"/>
      <c r="G60" s="97">
        <f>Table116[5]*Table116[6]</f>
        <v>0</v>
      </c>
    </row>
    <row r="61" spans="1:7" x14ac:dyDescent="0.25">
      <c r="A61" s="92">
        <v>52</v>
      </c>
      <c r="B61" s="92"/>
      <c r="C61" s="103" t="s">
        <v>523</v>
      </c>
      <c r="D61" s="92" t="s">
        <v>296</v>
      </c>
      <c r="E61" s="94">
        <v>1</v>
      </c>
      <c r="F61" s="95"/>
      <c r="G61" s="97">
        <f>Table116[5]*Table116[6]</f>
        <v>0</v>
      </c>
    </row>
    <row r="62" spans="1:7" x14ac:dyDescent="0.25">
      <c r="A62" s="92">
        <v>54</v>
      </c>
      <c r="B62" s="92"/>
      <c r="C62" s="103" t="s">
        <v>512</v>
      </c>
      <c r="D62" s="92" t="s">
        <v>296</v>
      </c>
      <c r="E62" s="94">
        <v>3</v>
      </c>
      <c r="F62" s="95"/>
      <c r="G62" s="97">
        <f>Table116[5]*Table116[6]</f>
        <v>0</v>
      </c>
    </row>
    <row r="63" spans="1:7" x14ac:dyDescent="0.25">
      <c r="A63" s="92">
        <v>55</v>
      </c>
      <c r="B63" s="92"/>
      <c r="C63" s="93" t="s">
        <v>513</v>
      </c>
      <c r="D63" s="92" t="s">
        <v>296</v>
      </c>
      <c r="E63" s="94">
        <v>5</v>
      </c>
      <c r="F63" s="95"/>
      <c r="G63" s="97">
        <f>Table116[5]*Table116[6]</f>
        <v>0</v>
      </c>
    </row>
    <row r="64" spans="1:7" x14ac:dyDescent="0.25">
      <c r="A64" s="92">
        <v>56</v>
      </c>
      <c r="B64" s="92"/>
      <c r="C64" s="93" t="s">
        <v>514</v>
      </c>
      <c r="D64" s="92" t="s">
        <v>296</v>
      </c>
      <c r="E64" s="94">
        <v>1</v>
      </c>
      <c r="F64" s="95"/>
      <c r="G64" s="97">
        <f>Table116[5]*Table116[6]</f>
        <v>0</v>
      </c>
    </row>
    <row r="65" spans="1:7" x14ac:dyDescent="0.25">
      <c r="A65" s="92">
        <v>57</v>
      </c>
      <c r="B65" s="92"/>
      <c r="C65" s="93" t="s">
        <v>515</v>
      </c>
      <c r="D65" s="92" t="s">
        <v>296</v>
      </c>
      <c r="E65" s="94">
        <v>2</v>
      </c>
      <c r="F65" s="95"/>
      <c r="G65" s="97">
        <f>Table116[5]*Table116[6]</f>
        <v>0</v>
      </c>
    </row>
    <row r="66" spans="1:7" x14ac:dyDescent="0.25">
      <c r="A66" s="92">
        <v>58</v>
      </c>
      <c r="B66" s="92"/>
      <c r="C66" s="93" t="s">
        <v>516</v>
      </c>
      <c r="D66" s="92" t="s">
        <v>296</v>
      </c>
      <c r="E66" s="94">
        <v>2</v>
      </c>
      <c r="F66" s="95"/>
      <c r="G66" s="97">
        <f>Table116[5]*Table116[6]</f>
        <v>0</v>
      </c>
    </row>
    <row r="67" spans="1:7" x14ac:dyDescent="0.25">
      <c r="A67" s="92">
        <v>59</v>
      </c>
      <c r="B67" s="92"/>
      <c r="C67" s="103" t="s">
        <v>511</v>
      </c>
      <c r="D67" s="92" t="s">
        <v>296</v>
      </c>
      <c r="E67" s="94">
        <v>1</v>
      </c>
      <c r="F67" s="95"/>
      <c r="G67" s="97">
        <f>Table116[5]*Table116[6]</f>
        <v>0</v>
      </c>
    </row>
    <row r="68" spans="1:7" x14ac:dyDescent="0.25">
      <c r="A68" s="92">
        <v>60</v>
      </c>
      <c r="B68" s="92"/>
      <c r="C68" s="103" t="s">
        <v>517</v>
      </c>
      <c r="D68" s="92" t="s">
        <v>296</v>
      </c>
      <c r="E68" s="94">
        <v>1</v>
      </c>
      <c r="F68" s="95"/>
      <c r="G68" s="97">
        <f>Table116[5]*Table116[6]</f>
        <v>0</v>
      </c>
    </row>
    <row r="69" spans="1:7" x14ac:dyDescent="0.25">
      <c r="A69" s="92">
        <v>61</v>
      </c>
      <c r="B69" s="92"/>
      <c r="C69" s="103" t="s">
        <v>518</v>
      </c>
      <c r="D69" s="92" t="s">
        <v>296</v>
      </c>
      <c r="E69" s="94">
        <v>7</v>
      </c>
      <c r="F69" s="95"/>
      <c r="G69" s="97">
        <f>Table116[5]*Table116[6]</f>
        <v>0</v>
      </c>
    </row>
    <row r="70" spans="1:7" ht="30" x14ac:dyDescent="0.25">
      <c r="A70" s="92">
        <v>62</v>
      </c>
      <c r="B70" s="92"/>
      <c r="C70" s="103" t="s">
        <v>706</v>
      </c>
      <c r="D70" s="92" t="s">
        <v>296</v>
      </c>
      <c r="E70" s="94">
        <v>1</v>
      </c>
      <c r="F70" s="95"/>
      <c r="G70" s="97">
        <f>Table116[5]*Table116[6]</f>
        <v>0</v>
      </c>
    </row>
    <row r="71" spans="1:7" x14ac:dyDescent="0.25">
      <c r="A71" s="99" t="s">
        <v>293</v>
      </c>
      <c r="B71" s="100"/>
      <c r="C71" s="100"/>
      <c r="D71" s="100"/>
      <c r="E71" s="101"/>
      <c r="F71" s="101"/>
      <c r="G71" s="101">
        <f>SUBTOTAL(9,Table116[7])</f>
        <v>0</v>
      </c>
    </row>
  </sheetData>
  <mergeCells count="2">
    <mergeCell ref="C2:G3"/>
    <mergeCell ref="A4:B4"/>
  </mergeCells>
  <phoneticPr fontId="16" type="noConversion"/>
  <conditionalFormatting sqref="E7:G71">
    <cfRule type="notContainsBlanks" priority="36" stopIfTrue="1">
      <formula>LEN(TRIM(E7))&gt;0</formula>
    </cfRule>
    <cfRule type="expression" dxfId="209" priority="37">
      <formula>$E7&lt;&gt;""</formula>
    </cfRule>
  </conditionalFormatting>
  <conditionalFormatting sqref="A7:G13 A16:G23 A14:B15 D14:G15 A34:G71 A24:B33 D24:G33">
    <cfRule type="expression" dxfId="208" priority="31">
      <formula>CELL("PROTECT",A7)=0</formula>
    </cfRule>
    <cfRule type="expression" dxfId="207" priority="32">
      <formula>$C7="Subtotal"</formula>
    </cfRule>
    <cfRule type="expression" priority="33" stopIfTrue="1">
      <formula>OR($C7="Subtotal",$A7="Total TVA Cota 0")</formula>
    </cfRule>
    <cfRule type="expression" dxfId="206" priority="35">
      <formula>$E7=""</formula>
    </cfRule>
  </conditionalFormatting>
  <conditionalFormatting sqref="G7:G71">
    <cfRule type="expression" dxfId="205" priority="29">
      <formula>AND($C7="Subtotal",$G7="")</formula>
    </cfRule>
    <cfRule type="expression" dxfId="204" priority="30">
      <formula>AND($C7="Subtotal",_xlfn.FORMULATEXT($G7)="=[5]*[6]")</formula>
    </cfRule>
    <cfRule type="expression" dxfId="203" priority="34">
      <formula>AND($C7&lt;&gt;"Subtotal",_xlfn.FORMULATEXT($G7)&lt;&gt;"=[5]*[6]")</formula>
    </cfRule>
  </conditionalFormatting>
  <conditionalFormatting sqref="C14:C15">
    <cfRule type="expression" dxfId="202" priority="25">
      <formula>CELL("PROTECT",C14)=0</formula>
    </cfRule>
    <cfRule type="expression" dxfId="201" priority="26">
      <formula>$C14="Subtotal"</formula>
    </cfRule>
    <cfRule type="expression" priority="27" stopIfTrue="1">
      <formula>OR($C14="Subtotal",$A14="Total TVA Cota 0")</formula>
    </cfRule>
    <cfRule type="expression" dxfId="200" priority="28">
      <formula>$E14=""</formula>
    </cfRule>
  </conditionalFormatting>
  <conditionalFormatting sqref="C24:C26">
    <cfRule type="expression" dxfId="199" priority="21">
      <formula>CELL("PROTECT",C24)=0</formula>
    </cfRule>
    <cfRule type="expression" dxfId="198" priority="22">
      <formula>$C24="Subtotal"</formula>
    </cfRule>
    <cfRule type="expression" priority="23" stopIfTrue="1">
      <formula>OR($C24="Subtotal",$A24="Total TVA Cota 0")</formula>
    </cfRule>
    <cfRule type="expression" dxfId="197" priority="24">
      <formula>$E24=""</formula>
    </cfRule>
  </conditionalFormatting>
  <conditionalFormatting sqref="C27:C28">
    <cfRule type="expression" dxfId="196" priority="17">
      <formula>CELL("PROTECT",C27)=0</formula>
    </cfRule>
    <cfRule type="expression" dxfId="195" priority="18">
      <formula>$C27="Subtotal"</formula>
    </cfRule>
    <cfRule type="expression" priority="19" stopIfTrue="1">
      <formula>OR($C27="Subtotal",$A27="Total TVA Cota 0")</formula>
    </cfRule>
    <cfRule type="expression" dxfId="194" priority="20">
      <formula>$E27=""</formula>
    </cfRule>
  </conditionalFormatting>
  <conditionalFormatting sqref="C31">
    <cfRule type="expression" dxfId="193" priority="13">
      <formula>CELL("PROTECT",C31)=0</formula>
    </cfRule>
    <cfRule type="expression" dxfId="192" priority="14">
      <formula>$C31="Subtotal"</formula>
    </cfRule>
    <cfRule type="expression" priority="15" stopIfTrue="1">
      <formula>OR($C31="Subtotal",$A31="Total TVA Cota 0")</formula>
    </cfRule>
    <cfRule type="expression" dxfId="191" priority="16">
      <formula>$E31=""</formula>
    </cfRule>
  </conditionalFormatting>
  <conditionalFormatting sqref="C29">
    <cfRule type="expression" dxfId="190" priority="9">
      <formula>CELL("PROTECT",C29)=0</formula>
    </cfRule>
    <cfRule type="expression" dxfId="189" priority="10">
      <formula>$C29="Subtotal"</formula>
    </cfRule>
    <cfRule type="expression" priority="11" stopIfTrue="1">
      <formula>OR($C29="Subtotal",$A29="Total TVA Cota 0")</formula>
    </cfRule>
    <cfRule type="expression" dxfId="188" priority="12">
      <formula>$E29=""</formula>
    </cfRule>
  </conditionalFormatting>
  <conditionalFormatting sqref="C30">
    <cfRule type="expression" dxfId="187" priority="5">
      <formula>CELL("PROTECT",C30)=0</formula>
    </cfRule>
    <cfRule type="expression" dxfId="186" priority="6">
      <formula>$C30="Subtotal"</formula>
    </cfRule>
    <cfRule type="expression" priority="7" stopIfTrue="1">
      <formula>OR($C30="Subtotal",$A30="Total TVA Cota 0")</formula>
    </cfRule>
    <cfRule type="expression" dxfId="185" priority="8">
      <formula>$E30=""</formula>
    </cfRule>
  </conditionalFormatting>
  <conditionalFormatting sqref="C32:C33">
    <cfRule type="expression" dxfId="184" priority="1">
      <formula>CELL("PROTECT",C32)=0</formula>
    </cfRule>
    <cfRule type="expression" dxfId="183" priority="2">
      <formula>$C32="Subtotal"</formula>
    </cfRule>
    <cfRule type="expression" priority="3" stopIfTrue="1">
      <formula>OR($C32="Subtotal",$A32="Total TVA Cota 0")</formula>
    </cfRule>
    <cfRule type="expression" dxfId="182" priority="4">
      <formula>$E32=""</formula>
    </cfRule>
  </conditionalFormatting>
  <dataValidations count="1">
    <dataValidation type="decimal" operator="greaterThan" allowBlank="1" showInputMessage="1" showErrorMessage="1" sqref="F7:F7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51" zoomScaleNormal="90" zoomScaleSheetLayoutView="100" zoomScalePageLayoutView="90" workbookViewId="0">
      <selection activeCell="C61" sqref="C61"/>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257</v>
      </c>
      <c r="B4" s="147"/>
      <c r="C4" s="26" t="s">
        <v>708</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297</v>
      </c>
      <c r="D7" s="35"/>
      <c r="E7" s="41"/>
      <c r="F7" s="40"/>
      <c r="G7" s="84">
        <f>Table117[5]*Table117[6]</f>
        <v>0</v>
      </c>
    </row>
    <row r="8" spans="1:7" ht="20.100000000000001" customHeight="1" x14ac:dyDescent="0.25">
      <c r="A8" s="35">
        <v>1</v>
      </c>
      <c r="B8" s="35" t="s">
        <v>170</v>
      </c>
      <c r="C8" s="98" t="s">
        <v>525</v>
      </c>
      <c r="D8" s="35" t="s">
        <v>296</v>
      </c>
      <c r="E8" s="41">
        <v>9</v>
      </c>
      <c r="F8" s="40"/>
      <c r="G8" s="86">
        <f>Table117[5]*Table117[6]</f>
        <v>0</v>
      </c>
    </row>
    <row r="9" spans="1:7" ht="30" x14ac:dyDescent="0.25">
      <c r="A9" s="92">
        <v>2</v>
      </c>
      <c r="B9" s="92" t="s">
        <v>171</v>
      </c>
      <c r="C9" s="103" t="s">
        <v>526</v>
      </c>
      <c r="D9" s="92" t="s">
        <v>296</v>
      </c>
      <c r="E9" s="94">
        <v>7</v>
      </c>
      <c r="F9" s="95"/>
      <c r="G9" s="96">
        <f>Table117[5]*Table117[6]</f>
        <v>0</v>
      </c>
    </row>
    <row r="10" spans="1:7" ht="20.45" customHeight="1" x14ac:dyDescent="0.25">
      <c r="A10" s="92">
        <v>3</v>
      </c>
      <c r="B10" s="92" t="s">
        <v>172</v>
      </c>
      <c r="C10" s="103" t="s">
        <v>527</v>
      </c>
      <c r="D10" s="92" t="s">
        <v>296</v>
      </c>
      <c r="E10" s="94">
        <v>30</v>
      </c>
      <c r="F10" s="95"/>
      <c r="G10" s="97">
        <f>Table117[5]*Table117[6]</f>
        <v>0</v>
      </c>
    </row>
    <row r="11" spans="1:7" x14ac:dyDescent="0.25">
      <c r="A11" s="92">
        <v>4</v>
      </c>
      <c r="B11" s="92" t="s">
        <v>173</v>
      </c>
      <c r="C11" s="103" t="s">
        <v>567</v>
      </c>
      <c r="D11" s="92" t="s">
        <v>296</v>
      </c>
      <c r="E11" s="94">
        <v>1</v>
      </c>
      <c r="F11" s="95"/>
      <c r="G11" s="97">
        <f>Table117[5]*Table117[6]</f>
        <v>0</v>
      </c>
    </row>
    <row r="12" spans="1:7" ht="30" x14ac:dyDescent="0.25">
      <c r="A12" s="92">
        <v>5</v>
      </c>
      <c r="B12" s="92" t="s">
        <v>172</v>
      </c>
      <c r="C12" s="103" t="s">
        <v>528</v>
      </c>
      <c r="D12" s="92" t="s">
        <v>296</v>
      </c>
      <c r="E12" s="94">
        <v>1</v>
      </c>
      <c r="F12" s="95"/>
      <c r="G12" s="97">
        <f>Table117[5]*Table117[6]</f>
        <v>0</v>
      </c>
    </row>
    <row r="13" spans="1:7" ht="30" x14ac:dyDescent="0.25">
      <c r="A13" s="92">
        <v>6</v>
      </c>
      <c r="B13" s="92" t="s">
        <v>174</v>
      </c>
      <c r="C13" s="103" t="s">
        <v>568</v>
      </c>
      <c r="D13" s="92" t="s">
        <v>296</v>
      </c>
      <c r="E13" s="94">
        <v>1</v>
      </c>
      <c r="F13" s="95"/>
      <c r="G13" s="97">
        <f>Table117[5]*Table117[6]</f>
        <v>0</v>
      </c>
    </row>
    <row r="14" spans="1:7" ht="30" x14ac:dyDescent="0.25">
      <c r="A14" s="92">
        <v>7</v>
      </c>
      <c r="B14" s="92" t="s">
        <v>172</v>
      </c>
      <c r="C14" s="103" t="s">
        <v>709</v>
      </c>
      <c r="D14" s="92" t="s">
        <v>296</v>
      </c>
      <c r="E14" s="94">
        <v>1</v>
      </c>
      <c r="F14" s="95"/>
      <c r="G14" s="97">
        <f>Table117[5]*Table117[6]</f>
        <v>0</v>
      </c>
    </row>
    <row r="15" spans="1:7" ht="30" x14ac:dyDescent="0.25">
      <c r="A15" s="92">
        <v>8</v>
      </c>
      <c r="B15" s="92" t="s">
        <v>172</v>
      </c>
      <c r="C15" s="93" t="s">
        <v>529</v>
      </c>
      <c r="D15" s="92" t="s">
        <v>296</v>
      </c>
      <c r="E15" s="94">
        <v>1</v>
      </c>
      <c r="F15" s="95"/>
      <c r="G15" s="97">
        <f>Table117[5]*Table117[6]</f>
        <v>0</v>
      </c>
    </row>
    <row r="16" spans="1:7" x14ac:dyDescent="0.25">
      <c r="A16" s="92">
        <v>9</v>
      </c>
      <c r="B16" s="92" t="s">
        <v>170</v>
      </c>
      <c r="C16" s="93" t="s">
        <v>530</v>
      </c>
      <c r="D16" s="92" t="s">
        <v>296</v>
      </c>
      <c r="E16" s="94">
        <v>1</v>
      </c>
      <c r="F16" s="95"/>
      <c r="G16" s="97">
        <f>Table117[5]*Table117[6]</f>
        <v>0</v>
      </c>
    </row>
    <row r="17" spans="1:7" x14ac:dyDescent="0.25">
      <c r="A17" s="92">
        <v>10</v>
      </c>
      <c r="B17" s="92" t="s">
        <v>170</v>
      </c>
      <c r="C17" s="103" t="s">
        <v>531</v>
      </c>
      <c r="D17" s="92" t="s">
        <v>296</v>
      </c>
      <c r="E17" s="94">
        <v>1</v>
      </c>
      <c r="F17" s="95"/>
      <c r="G17" s="97">
        <f>Table117[5]*Table117[6]</f>
        <v>0</v>
      </c>
    </row>
    <row r="18" spans="1:7" ht="21.6" customHeight="1" x14ac:dyDescent="0.25">
      <c r="A18" s="92">
        <v>11</v>
      </c>
      <c r="B18" s="92" t="s">
        <v>171</v>
      </c>
      <c r="C18" s="103" t="s">
        <v>532</v>
      </c>
      <c r="D18" s="92" t="s">
        <v>296</v>
      </c>
      <c r="E18" s="94">
        <v>27</v>
      </c>
      <c r="F18" s="95"/>
      <c r="G18" s="97">
        <f>Table117[5]*Table117[6]</f>
        <v>0</v>
      </c>
    </row>
    <row r="19" spans="1:7" x14ac:dyDescent="0.25">
      <c r="A19" s="92">
        <v>12</v>
      </c>
      <c r="B19" s="92" t="s">
        <v>164</v>
      </c>
      <c r="C19" s="103" t="s">
        <v>533</v>
      </c>
      <c r="D19" s="92" t="s">
        <v>160</v>
      </c>
      <c r="E19" s="94">
        <v>1.56</v>
      </c>
      <c r="F19" s="95"/>
      <c r="G19" s="97">
        <f>Table117[5]*Table117[6]</f>
        <v>0</v>
      </c>
    </row>
    <row r="20" spans="1:7" ht="45" x14ac:dyDescent="0.25">
      <c r="A20" s="92">
        <v>13</v>
      </c>
      <c r="B20" s="92" t="s">
        <v>175</v>
      </c>
      <c r="C20" s="103" t="s">
        <v>534</v>
      </c>
      <c r="D20" s="92" t="s">
        <v>160</v>
      </c>
      <c r="E20" s="94">
        <v>0.1</v>
      </c>
      <c r="F20" s="95"/>
      <c r="G20" s="97">
        <f>Table117[5]*Table117[6]</f>
        <v>0</v>
      </c>
    </row>
    <row r="21" spans="1:7" ht="30" x14ac:dyDescent="0.25">
      <c r="A21" s="92">
        <v>14</v>
      </c>
      <c r="B21" s="92" t="s">
        <v>176</v>
      </c>
      <c r="C21" s="103" t="s">
        <v>710</v>
      </c>
      <c r="D21" s="92" t="s">
        <v>160</v>
      </c>
      <c r="E21" s="94">
        <v>0.15</v>
      </c>
      <c r="F21" s="95"/>
      <c r="G21" s="97">
        <f>Table117[5]*Table117[6]</f>
        <v>0</v>
      </c>
    </row>
    <row r="22" spans="1:7" ht="30" x14ac:dyDescent="0.25">
      <c r="A22" s="92">
        <v>15</v>
      </c>
      <c r="B22" s="92" t="s">
        <v>166</v>
      </c>
      <c r="C22" s="103" t="s">
        <v>535</v>
      </c>
      <c r="D22" s="92" t="s">
        <v>160</v>
      </c>
      <c r="E22" s="94">
        <v>0.04</v>
      </c>
      <c r="F22" s="95"/>
      <c r="G22" s="97">
        <f>Table117[5]*Table117[6]</f>
        <v>0</v>
      </c>
    </row>
    <row r="23" spans="1:7" ht="30" x14ac:dyDescent="0.25">
      <c r="A23" s="92">
        <v>16</v>
      </c>
      <c r="B23" s="92" t="s">
        <v>177</v>
      </c>
      <c r="C23" s="103" t="s">
        <v>536</v>
      </c>
      <c r="D23" s="92" t="s">
        <v>470</v>
      </c>
      <c r="E23" s="94">
        <v>1.5</v>
      </c>
      <c r="F23" s="95"/>
      <c r="G23" s="97">
        <f>Table117[5]*Table117[6]</f>
        <v>0</v>
      </c>
    </row>
    <row r="24" spans="1:7" x14ac:dyDescent="0.25">
      <c r="A24" s="92">
        <v>17</v>
      </c>
      <c r="B24" s="92" t="s">
        <v>167</v>
      </c>
      <c r="C24" s="103" t="s">
        <v>537</v>
      </c>
      <c r="D24" s="92" t="s">
        <v>160</v>
      </c>
      <c r="E24" s="94">
        <v>7.0000000000000007E-2</v>
      </c>
      <c r="F24" s="95"/>
      <c r="G24" s="97">
        <f>Table117[5]*Table117[6]</f>
        <v>0</v>
      </c>
    </row>
    <row r="25" spans="1:7" x14ac:dyDescent="0.25">
      <c r="A25" s="92">
        <v>18</v>
      </c>
      <c r="B25" s="92" t="s">
        <v>168</v>
      </c>
      <c r="C25" s="103" t="s">
        <v>538</v>
      </c>
      <c r="D25" s="92" t="s">
        <v>36</v>
      </c>
      <c r="E25" s="94">
        <v>30</v>
      </c>
      <c r="F25" s="95"/>
      <c r="G25" s="97">
        <f>Table117[5]*Table117[6]</f>
        <v>0</v>
      </c>
    </row>
    <row r="26" spans="1:7" x14ac:dyDescent="0.25">
      <c r="A26" s="92">
        <v>19</v>
      </c>
      <c r="B26" s="92"/>
      <c r="C26" s="103" t="s">
        <v>539</v>
      </c>
      <c r="D26" s="92"/>
      <c r="E26" s="94"/>
      <c r="F26" s="95"/>
      <c r="G26" s="97">
        <f>Table117[5]*Table117[6]</f>
        <v>0</v>
      </c>
    </row>
    <row r="27" spans="1:7" x14ac:dyDescent="0.25">
      <c r="A27" s="92">
        <v>20</v>
      </c>
      <c r="B27" s="92" t="s">
        <v>178</v>
      </c>
      <c r="C27" s="107" t="s">
        <v>540</v>
      </c>
      <c r="D27" s="92" t="s">
        <v>296</v>
      </c>
      <c r="E27" s="94">
        <v>1</v>
      </c>
      <c r="F27" s="95"/>
      <c r="G27" s="97">
        <f>Table117[5]*Table117[6]</f>
        <v>0</v>
      </c>
    </row>
    <row r="28" spans="1:7" x14ac:dyDescent="0.25">
      <c r="A28" s="92">
        <v>21</v>
      </c>
      <c r="B28" s="92" t="s">
        <v>151</v>
      </c>
      <c r="C28" s="98" t="s">
        <v>471</v>
      </c>
      <c r="D28" s="92" t="s">
        <v>296</v>
      </c>
      <c r="E28" s="94">
        <v>60</v>
      </c>
      <c r="F28" s="95"/>
      <c r="G28" s="97">
        <f>Table117[5]*Table117[6]</f>
        <v>0</v>
      </c>
    </row>
    <row r="29" spans="1:7" x14ac:dyDescent="0.25">
      <c r="A29" s="92">
        <v>22</v>
      </c>
      <c r="B29" s="92" t="s">
        <v>179</v>
      </c>
      <c r="C29" s="98" t="s">
        <v>541</v>
      </c>
      <c r="D29" s="92" t="s">
        <v>524</v>
      </c>
      <c r="E29" s="94">
        <v>1.2</v>
      </c>
      <c r="F29" s="95"/>
      <c r="G29" s="97">
        <f>Table117[5]*Table117[6]</f>
        <v>0</v>
      </c>
    </row>
    <row r="30" spans="1:7" x14ac:dyDescent="0.25">
      <c r="A30" s="92">
        <v>23</v>
      </c>
      <c r="B30" s="92"/>
      <c r="C30" s="103" t="s">
        <v>542</v>
      </c>
      <c r="D30" s="92"/>
      <c r="E30" s="94"/>
      <c r="F30" s="95"/>
      <c r="G30" s="97">
        <f>Table117[5]*Table117[6]</f>
        <v>0</v>
      </c>
    </row>
    <row r="31" spans="1:7" x14ac:dyDescent="0.25">
      <c r="A31" s="92">
        <v>24</v>
      </c>
      <c r="B31" s="92"/>
      <c r="C31" s="103" t="s">
        <v>711</v>
      </c>
      <c r="D31" s="92" t="s">
        <v>296</v>
      </c>
      <c r="E31" s="94">
        <v>9</v>
      </c>
      <c r="F31" s="95"/>
      <c r="G31" s="97">
        <f>Table117[5]*Table117[6]</f>
        <v>0</v>
      </c>
    </row>
    <row r="32" spans="1:7" x14ac:dyDescent="0.25">
      <c r="A32" s="92">
        <v>25</v>
      </c>
      <c r="B32" s="92"/>
      <c r="C32" s="98" t="s">
        <v>543</v>
      </c>
      <c r="D32" s="92" t="s">
        <v>296</v>
      </c>
      <c r="E32" s="94">
        <v>18</v>
      </c>
      <c r="F32" s="95"/>
      <c r="G32" s="97">
        <f>Table117[5]*Table117[6]</f>
        <v>0</v>
      </c>
    </row>
    <row r="33" spans="1:7" x14ac:dyDescent="0.25">
      <c r="A33" s="92">
        <v>26</v>
      </c>
      <c r="B33" s="92"/>
      <c r="C33" s="98" t="s">
        <v>544</v>
      </c>
      <c r="D33" s="92" t="s">
        <v>36</v>
      </c>
      <c r="E33" s="94">
        <v>15</v>
      </c>
      <c r="F33" s="95"/>
      <c r="G33" s="97">
        <f>Table117[5]*Table117[6]</f>
        <v>0</v>
      </c>
    </row>
    <row r="34" spans="1:7" x14ac:dyDescent="0.25">
      <c r="A34" s="92">
        <v>27</v>
      </c>
      <c r="B34" s="92"/>
      <c r="C34" s="98" t="s">
        <v>545</v>
      </c>
      <c r="D34" s="92" t="s">
        <v>36</v>
      </c>
      <c r="E34" s="94">
        <v>4</v>
      </c>
      <c r="F34" s="95"/>
      <c r="G34" s="97">
        <f>Table117[5]*Table117[6]</f>
        <v>0</v>
      </c>
    </row>
    <row r="35" spans="1:7" x14ac:dyDescent="0.25">
      <c r="A35" s="92">
        <v>28</v>
      </c>
      <c r="B35" s="92"/>
      <c r="C35" s="98" t="s">
        <v>546</v>
      </c>
      <c r="D35" s="92" t="s">
        <v>296</v>
      </c>
      <c r="E35" s="94">
        <v>7</v>
      </c>
      <c r="F35" s="95"/>
      <c r="G35" s="97">
        <f>Table117[5]*Table117[6]</f>
        <v>0</v>
      </c>
    </row>
    <row r="36" spans="1:7" x14ac:dyDescent="0.25">
      <c r="A36" s="92">
        <v>29</v>
      </c>
      <c r="B36" s="92"/>
      <c r="C36" s="98" t="s">
        <v>547</v>
      </c>
      <c r="D36" s="92" t="s">
        <v>36</v>
      </c>
      <c r="E36" s="94">
        <v>30</v>
      </c>
      <c r="F36" s="95"/>
      <c r="G36" s="97">
        <f>Table117[5]*Table117[6]</f>
        <v>0</v>
      </c>
    </row>
    <row r="37" spans="1:7" x14ac:dyDescent="0.25">
      <c r="A37" s="92">
        <v>30</v>
      </c>
      <c r="B37" s="92"/>
      <c r="C37" s="98" t="s">
        <v>548</v>
      </c>
      <c r="D37" s="92" t="s">
        <v>36</v>
      </c>
      <c r="E37" s="94">
        <v>115</v>
      </c>
      <c r="F37" s="95"/>
      <c r="G37" s="97">
        <f>Table117[5]*Table117[6]</f>
        <v>0</v>
      </c>
    </row>
    <row r="38" spans="1:7" x14ac:dyDescent="0.25">
      <c r="A38" s="92">
        <v>31</v>
      </c>
      <c r="B38" s="92"/>
      <c r="C38" s="98" t="s">
        <v>549</v>
      </c>
      <c r="D38" s="92" t="s">
        <v>36</v>
      </c>
      <c r="E38" s="94">
        <v>27</v>
      </c>
      <c r="F38" s="95"/>
      <c r="G38" s="97">
        <f>Table117[5]*Table117[6]</f>
        <v>0</v>
      </c>
    </row>
    <row r="39" spans="1:7" x14ac:dyDescent="0.25">
      <c r="A39" s="92">
        <v>32</v>
      </c>
      <c r="B39" s="92"/>
      <c r="C39" s="98" t="s">
        <v>550</v>
      </c>
      <c r="D39" s="92" t="s">
        <v>36</v>
      </c>
      <c r="E39" s="94">
        <v>14</v>
      </c>
      <c r="F39" s="95"/>
      <c r="G39" s="97">
        <f>Table117[5]*Table117[6]</f>
        <v>0</v>
      </c>
    </row>
    <row r="40" spans="1:7" x14ac:dyDescent="0.25">
      <c r="A40" s="92">
        <v>33</v>
      </c>
      <c r="B40" s="92"/>
      <c r="C40" s="98" t="s">
        <v>551</v>
      </c>
      <c r="D40" s="92" t="s">
        <v>36</v>
      </c>
      <c r="E40" s="94">
        <v>10</v>
      </c>
      <c r="F40" s="95"/>
      <c r="G40" s="97">
        <f>Table117[5]*Table117[6]</f>
        <v>0</v>
      </c>
    </row>
    <row r="41" spans="1:7" x14ac:dyDescent="0.25">
      <c r="A41" s="92"/>
      <c r="B41" s="92"/>
      <c r="C41" s="103" t="s">
        <v>287</v>
      </c>
      <c r="D41" s="92"/>
      <c r="E41" s="94"/>
      <c r="F41" s="95"/>
      <c r="G41" s="97">
        <f>Table117[5]*Table117[6]</f>
        <v>0</v>
      </c>
    </row>
    <row r="42" spans="1:7" x14ac:dyDescent="0.25">
      <c r="A42" s="92">
        <v>34</v>
      </c>
      <c r="B42" s="92"/>
      <c r="C42" s="98" t="s">
        <v>552</v>
      </c>
      <c r="D42" s="92" t="s">
        <v>296</v>
      </c>
      <c r="E42" s="94">
        <v>8</v>
      </c>
      <c r="F42" s="95"/>
      <c r="G42" s="97">
        <f>Table117[5]*Table117[6]</f>
        <v>0</v>
      </c>
    </row>
    <row r="43" spans="1:7" x14ac:dyDescent="0.25">
      <c r="A43" s="92">
        <v>35</v>
      </c>
      <c r="B43" s="92"/>
      <c r="C43" s="98" t="s">
        <v>553</v>
      </c>
      <c r="D43" s="92" t="s">
        <v>296</v>
      </c>
      <c r="E43" s="94">
        <v>1</v>
      </c>
      <c r="F43" s="95"/>
      <c r="G43" s="97">
        <f>Table117[5]*Table117[6]</f>
        <v>0</v>
      </c>
    </row>
    <row r="44" spans="1:7" x14ac:dyDescent="0.25">
      <c r="A44" s="92">
        <v>36</v>
      </c>
      <c r="B44" s="92"/>
      <c r="C44" s="98" t="s">
        <v>554</v>
      </c>
      <c r="D44" s="92" t="s">
        <v>296</v>
      </c>
      <c r="E44" s="94">
        <v>24</v>
      </c>
      <c r="F44" s="95"/>
      <c r="G44" s="97">
        <f>Table117[5]*Table117[6]</f>
        <v>0</v>
      </c>
    </row>
    <row r="45" spans="1:7" x14ac:dyDescent="0.25">
      <c r="A45" s="92">
        <v>37</v>
      </c>
      <c r="B45" s="92"/>
      <c r="C45" s="98" t="s">
        <v>555</v>
      </c>
      <c r="D45" s="92" t="s">
        <v>296</v>
      </c>
      <c r="E45" s="94">
        <v>6</v>
      </c>
      <c r="F45" s="95"/>
      <c r="G45" s="97">
        <f>Table117[5]*Table117[6]</f>
        <v>0</v>
      </c>
    </row>
    <row r="46" spans="1:7" x14ac:dyDescent="0.25">
      <c r="A46" s="92">
        <v>38</v>
      </c>
      <c r="B46" s="92"/>
      <c r="C46" s="103" t="s">
        <v>712</v>
      </c>
      <c r="D46" s="92" t="s">
        <v>296</v>
      </c>
      <c r="E46" s="94">
        <v>1</v>
      </c>
      <c r="F46" s="95"/>
      <c r="G46" s="97">
        <f>Table117[5]*Table117[6]</f>
        <v>0</v>
      </c>
    </row>
    <row r="47" spans="1:7" x14ac:dyDescent="0.25">
      <c r="A47" s="92">
        <v>39</v>
      </c>
      <c r="B47" s="92"/>
      <c r="C47" s="98" t="s">
        <v>556</v>
      </c>
      <c r="D47" s="92" t="s">
        <v>296</v>
      </c>
      <c r="E47" s="94">
        <v>1</v>
      </c>
      <c r="F47" s="95"/>
      <c r="G47" s="97">
        <f>Table117[5]*Table117[6]</f>
        <v>0</v>
      </c>
    </row>
    <row r="48" spans="1:7" x14ac:dyDescent="0.25">
      <c r="A48" s="92">
        <v>40</v>
      </c>
      <c r="B48" s="92"/>
      <c r="C48" s="98" t="s">
        <v>557</v>
      </c>
      <c r="D48" s="92" t="s">
        <v>296</v>
      </c>
      <c r="E48" s="94">
        <v>1</v>
      </c>
      <c r="F48" s="95"/>
      <c r="G48" s="97">
        <f>Table117[5]*Table117[6]</f>
        <v>0</v>
      </c>
    </row>
    <row r="49" spans="1:7" x14ac:dyDescent="0.25">
      <c r="A49" s="92">
        <v>41</v>
      </c>
      <c r="B49" s="92"/>
      <c r="C49" s="93" t="s">
        <v>180</v>
      </c>
      <c r="D49" s="92" t="s">
        <v>296</v>
      </c>
      <c r="E49" s="94">
        <v>1</v>
      </c>
      <c r="F49" s="95"/>
      <c r="G49" s="97">
        <f>Table117[5]*Table117[6]</f>
        <v>0</v>
      </c>
    </row>
    <row r="50" spans="1:7" x14ac:dyDescent="0.25">
      <c r="A50" s="92">
        <v>42</v>
      </c>
      <c r="B50" s="92"/>
      <c r="C50" s="103" t="s">
        <v>558</v>
      </c>
      <c r="D50" s="92" t="s">
        <v>296</v>
      </c>
      <c r="E50" s="94">
        <v>1</v>
      </c>
      <c r="F50" s="95"/>
      <c r="G50" s="97">
        <f>Table117[5]*Table117[6]</f>
        <v>0</v>
      </c>
    </row>
    <row r="51" spans="1:7" x14ac:dyDescent="0.25">
      <c r="A51" s="92">
        <v>43</v>
      </c>
      <c r="B51" s="92"/>
      <c r="C51" s="98" t="s">
        <v>559</v>
      </c>
      <c r="D51" s="92" t="s">
        <v>296</v>
      </c>
      <c r="E51" s="94">
        <v>1</v>
      </c>
      <c r="F51" s="95"/>
      <c r="G51" s="97">
        <f>Table117[5]*Table117[6]</f>
        <v>0</v>
      </c>
    </row>
    <row r="52" spans="1:7" x14ac:dyDescent="0.25">
      <c r="A52" s="92">
        <v>44</v>
      </c>
      <c r="B52" s="92"/>
      <c r="C52" s="98" t="s">
        <v>560</v>
      </c>
      <c r="D52" s="92" t="s">
        <v>296</v>
      </c>
      <c r="E52" s="94">
        <v>20</v>
      </c>
      <c r="F52" s="95"/>
      <c r="G52" s="97">
        <f>Table117[5]*Table117[6]</f>
        <v>0</v>
      </c>
    </row>
    <row r="53" spans="1:7" x14ac:dyDescent="0.25">
      <c r="A53" s="92">
        <v>45</v>
      </c>
      <c r="B53" s="92"/>
      <c r="C53" s="98" t="s">
        <v>561</v>
      </c>
      <c r="D53" s="92" t="s">
        <v>296</v>
      </c>
      <c r="E53" s="94">
        <v>3</v>
      </c>
      <c r="F53" s="95"/>
      <c r="G53" s="97">
        <f>Table117[5]*Table117[6]</f>
        <v>0</v>
      </c>
    </row>
    <row r="54" spans="1:7" x14ac:dyDescent="0.25">
      <c r="A54" s="92">
        <v>46</v>
      </c>
      <c r="B54" s="92"/>
      <c r="C54" s="98" t="s">
        <v>562</v>
      </c>
      <c r="D54" s="92" t="s">
        <v>296</v>
      </c>
      <c r="E54" s="94">
        <v>2</v>
      </c>
      <c r="F54" s="95"/>
      <c r="G54" s="97">
        <f>Table117[5]*Table117[6]</f>
        <v>0</v>
      </c>
    </row>
    <row r="55" spans="1:7" x14ac:dyDescent="0.25">
      <c r="A55" s="92">
        <v>47</v>
      </c>
      <c r="B55" s="92"/>
      <c r="C55" s="98" t="s">
        <v>563</v>
      </c>
      <c r="D55" s="92" t="s">
        <v>296</v>
      </c>
      <c r="E55" s="94">
        <v>6</v>
      </c>
      <c r="F55" s="95"/>
      <c r="G55" s="97">
        <f>Table117[5]*Table117[6]</f>
        <v>0</v>
      </c>
    </row>
    <row r="56" spans="1:7" x14ac:dyDescent="0.25">
      <c r="A56" s="92">
        <v>48</v>
      </c>
      <c r="B56" s="92"/>
      <c r="C56" s="103" t="s">
        <v>564</v>
      </c>
      <c r="D56" s="92" t="s">
        <v>296</v>
      </c>
      <c r="E56" s="94">
        <v>9</v>
      </c>
      <c r="F56" s="95"/>
      <c r="G56" s="97">
        <f>Table117[5]*Table117[6]</f>
        <v>0</v>
      </c>
    </row>
    <row r="57" spans="1:7" x14ac:dyDescent="0.25">
      <c r="A57" s="92">
        <v>49</v>
      </c>
      <c r="B57" s="92"/>
      <c r="C57" s="93" t="s">
        <v>181</v>
      </c>
      <c r="D57" s="92" t="s">
        <v>296</v>
      </c>
      <c r="E57" s="94">
        <v>1</v>
      </c>
      <c r="F57" s="95"/>
      <c r="G57" s="97">
        <f>Table117[5]*Table117[6]</f>
        <v>0</v>
      </c>
    </row>
    <row r="58" spans="1:7" x14ac:dyDescent="0.25">
      <c r="A58" s="92">
        <v>50</v>
      </c>
      <c r="B58" s="92"/>
      <c r="C58" s="93" t="s">
        <v>182</v>
      </c>
      <c r="D58" s="92" t="s">
        <v>296</v>
      </c>
      <c r="E58" s="94">
        <v>6</v>
      </c>
      <c r="F58" s="95"/>
      <c r="G58" s="97">
        <f>Table117[5]*Table117[6]</f>
        <v>0</v>
      </c>
    </row>
    <row r="59" spans="1:7" x14ac:dyDescent="0.25">
      <c r="A59" s="92">
        <v>51</v>
      </c>
      <c r="B59" s="92"/>
      <c r="C59" s="98" t="s">
        <v>565</v>
      </c>
      <c r="D59" s="92" t="s">
        <v>296</v>
      </c>
      <c r="E59" s="94">
        <v>9</v>
      </c>
      <c r="F59" s="95"/>
      <c r="G59" s="97">
        <f>Table117[5]*Table117[6]</f>
        <v>0</v>
      </c>
    </row>
    <row r="60" spans="1:7" x14ac:dyDescent="0.25">
      <c r="A60" s="92">
        <v>52</v>
      </c>
      <c r="B60" s="92"/>
      <c r="C60" s="103" t="s">
        <v>566</v>
      </c>
      <c r="D60" s="92" t="s">
        <v>296</v>
      </c>
      <c r="E60" s="94">
        <v>4</v>
      </c>
      <c r="F60" s="95"/>
      <c r="G60" s="97">
        <f>Table117[5]*Table117[6]</f>
        <v>0</v>
      </c>
    </row>
    <row r="61" spans="1:7" x14ac:dyDescent="0.25">
      <c r="A61" s="92">
        <v>53</v>
      </c>
      <c r="B61" s="92"/>
      <c r="C61" s="103" t="s">
        <v>713</v>
      </c>
      <c r="D61" s="92" t="s">
        <v>296</v>
      </c>
      <c r="E61" s="94">
        <v>6</v>
      </c>
      <c r="F61" s="95"/>
      <c r="G61" s="97">
        <f>Table117[5]*Table117[6]</f>
        <v>0</v>
      </c>
    </row>
    <row r="62" spans="1:7" x14ac:dyDescent="0.25">
      <c r="A62" s="99" t="s">
        <v>293</v>
      </c>
      <c r="B62" s="100"/>
      <c r="C62" s="100"/>
      <c r="D62" s="100"/>
      <c r="E62" s="101"/>
      <c r="F62" s="101"/>
      <c r="G62" s="101">
        <f>SUBTOTAL(9,Table117[7])</f>
        <v>0</v>
      </c>
    </row>
  </sheetData>
  <mergeCells count="2">
    <mergeCell ref="C2:G3"/>
    <mergeCell ref="A4:B4"/>
  </mergeCells>
  <phoneticPr fontId="16" type="noConversion"/>
  <conditionalFormatting sqref="E7:G62">
    <cfRule type="notContainsBlanks" priority="44" stopIfTrue="1">
      <formula>LEN(TRIM(E7))&gt;0</formula>
    </cfRule>
    <cfRule type="expression" dxfId="181" priority="45">
      <formula>$E7&lt;&gt;""</formula>
    </cfRule>
  </conditionalFormatting>
  <conditionalFormatting sqref="A7:G26 A41:G41 A27:B40 D27:G40 A49:G49 A42:B48 D42:G48 A56:G58 A50:B55 D50:G55 A60:G60 A59:B59 D59:G59 A62:G62 A61:B61 D61:G61">
    <cfRule type="expression" dxfId="180" priority="39">
      <formula>CELL("PROTECT",A7)=0</formula>
    </cfRule>
    <cfRule type="expression" dxfId="179" priority="40">
      <formula>$C7="Subtotal"</formula>
    </cfRule>
    <cfRule type="expression" priority="41" stopIfTrue="1">
      <formula>OR($C7="Subtotal",$A7="Total TVA Cota 0")</formula>
    </cfRule>
    <cfRule type="expression" dxfId="178" priority="43">
      <formula>$E7=""</formula>
    </cfRule>
  </conditionalFormatting>
  <conditionalFormatting sqref="G7:G62">
    <cfRule type="expression" dxfId="177" priority="37">
      <formula>AND($C7="Subtotal",$G7="")</formula>
    </cfRule>
    <cfRule type="expression" dxfId="176" priority="38">
      <formula>AND($C7="Subtotal",_xlfn.FORMULATEXT($G7)="=[5]*[6]")</formula>
    </cfRule>
    <cfRule type="expression" dxfId="175" priority="42">
      <formula>AND($C7&lt;&gt;"Subtotal",_xlfn.FORMULATEXT($G7)&lt;&gt;"=[5]*[6]")</formula>
    </cfRule>
  </conditionalFormatting>
  <conditionalFormatting sqref="C27:C29">
    <cfRule type="expression" dxfId="174" priority="33">
      <formula>CELL("PROTECT",C27)=0</formula>
    </cfRule>
    <cfRule type="expression" dxfId="173" priority="34">
      <formula>$C27="Subtotal"</formula>
    </cfRule>
    <cfRule type="expression" priority="35" stopIfTrue="1">
      <formula>OR($C27="Subtotal",$A27="Total TVA Cota 0")</formula>
    </cfRule>
    <cfRule type="expression" dxfId="172" priority="36">
      <formula>$E27=""</formula>
    </cfRule>
  </conditionalFormatting>
  <conditionalFormatting sqref="C30">
    <cfRule type="expression" dxfId="171" priority="29">
      <formula>CELL("PROTECT",C30)=0</formula>
    </cfRule>
    <cfRule type="expression" dxfId="170" priority="30">
      <formula>$C30="Subtotal"</formula>
    </cfRule>
    <cfRule type="expression" priority="31" stopIfTrue="1">
      <formula>OR($C30="Subtotal",$A30="Total TVA Cota 0")</formula>
    </cfRule>
    <cfRule type="expression" dxfId="169" priority="32">
      <formula>$E30=""</formula>
    </cfRule>
  </conditionalFormatting>
  <conditionalFormatting sqref="C31:C40">
    <cfRule type="expression" dxfId="168" priority="25">
      <formula>CELL("PROTECT",C31)=0</formula>
    </cfRule>
    <cfRule type="expression" dxfId="167" priority="26">
      <formula>$C31="Subtotal"</formula>
    </cfRule>
    <cfRule type="expression" priority="27" stopIfTrue="1">
      <formula>OR($C31="Subtotal",$A31="Total TVA Cota 0")</formula>
    </cfRule>
    <cfRule type="expression" dxfId="166" priority="28">
      <formula>$E31=""</formula>
    </cfRule>
  </conditionalFormatting>
  <conditionalFormatting sqref="C42:C48">
    <cfRule type="expression" dxfId="165" priority="21">
      <formula>CELL("PROTECT",C42)=0</formula>
    </cfRule>
    <cfRule type="expression" dxfId="164" priority="22">
      <formula>$C42="Subtotal"</formula>
    </cfRule>
    <cfRule type="expression" priority="23" stopIfTrue="1">
      <formula>OR($C42="Subtotal",$A42="Total TVA Cota 0")</formula>
    </cfRule>
    <cfRule type="expression" dxfId="163" priority="24">
      <formula>$E42=""</formula>
    </cfRule>
  </conditionalFormatting>
  <conditionalFormatting sqref="C50:C51">
    <cfRule type="expression" dxfId="162" priority="17">
      <formula>CELL("PROTECT",C50)=0</formula>
    </cfRule>
    <cfRule type="expression" dxfId="161" priority="18">
      <formula>$C50="Subtotal"</formula>
    </cfRule>
    <cfRule type="expression" priority="19" stopIfTrue="1">
      <formula>OR($C50="Subtotal",$A50="Total TVA Cota 0")</formula>
    </cfRule>
    <cfRule type="expression" dxfId="160" priority="20">
      <formula>$E50=""</formula>
    </cfRule>
  </conditionalFormatting>
  <conditionalFormatting sqref="C52:C54">
    <cfRule type="expression" dxfId="159" priority="13">
      <formula>CELL("PROTECT",C52)=0</formula>
    </cfRule>
    <cfRule type="expression" dxfId="158" priority="14">
      <formula>$C52="Subtotal"</formula>
    </cfRule>
    <cfRule type="expression" priority="15" stopIfTrue="1">
      <formula>OR($C52="Subtotal",$A52="Total TVA Cota 0")</formula>
    </cfRule>
    <cfRule type="expression" dxfId="157" priority="16">
      <formula>$E52=""</formula>
    </cfRule>
  </conditionalFormatting>
  <conditionalFormatting sqref="C55">
    <cfRule type="expression" dxfId="156" priority="9">
      <formula>CELL("PROTECT",C55)=0</formula>
    </cfRule>
    <cfRule type="expression" dxfId="155" priority="10">
      <formula>$C55="Subtotal"</formula>
    </cfRule>
    <cfRule type="expression" priority="11" stopIfTrue="1">
      <formula>OR($C55="Subtotal",$A55="Total TVA Cota 0")</formula>
    </cfRule>
    <cfRule type="expression" dxfId="154" priority="12">
      <formula>$E55=""</formula>
    </cfRule>
  </conditionalFormatting>
  <conditionalFormatting sqref="C59">
    <cfRule type="expression" dxfId="153" priority="5">
      <formula>CELL("PROTECT",C59)=0</formula>
    </cfRule>
    <cfRule type="expression" dxfId="152" priority="6">
      <formula>$C59="Subtotal"</formula>
    </cfRule>
    <cfRule type="expression" priority="7" stopIfTrue="1">
      <formula>OR($C59="Subtotal",$A59="Total TVA Cota 0")</formula>
    </cfRule>
    <cfRule type="expression" dxfId="151" priority="8">
      <formula>$E59=""</formula>
    </cfRule>
  </conditionalFormatting>
  <conditionalFormatting sqref="C61">
    <cfRule type="expression" dxfId="150" priority="1">
      <formula>CELL("PROTECT",C61)=0</formula>
    </cfRule>
    <cfRule type="expression" dxfId="149" priority="2">
      <formula>$C61="Subtotal"</formula>
    </cfRule>
    <cfRule type="expression" priority="3" stopIfTrue="1">
      <formula>OR($C61="Subtotal",$A61="Total TVA Cota 0")</formula>
    </cfRule>
    <cfRule type="expression" dxfId="148" priority="4">
      <formula>$E61=""</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4"/>
  <sheetViews>
    <sheetView view="pageBreakPreview" topLeftCell="A79" zoomScaleNormal="90" zoomScaleSheetLayoutView="100" zoomScalePageLayoutView="90" workbookViewId="0">
      <selection activeCell="C81" sqref="C81"/>
    </sheetView>
  </sheetViews>
  <sheetFormatPr defaultColWidth="8.85546875" defaultRowHeight="15" x14ac:dyDescent="0.25"/>
  <cols>
    <col min="1" max="1" width="9.42578125" style="32" customWidth="1"/>
    <col min="2" max="2" width="12.28515625" style="22" customWidth="1"/>
    <col min="3" max="3" width="70.7109375" style="22" customWidth="1"/>
    <col min="4" max="4" width="13.42578125" style="22" customWidth="1"/>
    <col min="5" max="5" width="12" style="22" customWidth="1"/>
    <col min="6" max="6" width="14.7109375" style="22" customWidth="1"/>
    <col min="7" max="7" width="18.28515625" style="22" customWidth="1"/>
    <col min="8" max="8" width="14.28515625" customWidth="1"/>
  </cols>
  <sheetData>
    <row r="1" spans="1:7" s="25" customFormat="1" x14ac:dyDescent="0.25">
      <c r="A1" s="29" t="str">
        <f>"- "&amp;SITE!C35&amp;" - bid for Lot: ["&amp;SITE!B2&amp;"] Site: ["&amp;SITE!B3&amp;"] - ref.: "&amp;SITE!B1</f>
        <v>-  - bid for Lot: [x] Site: [y] - ref.: ITB</v>
      </c>
      <c r="B1" s="29"/>
      <c r="C1" s="21"/>
    </row>
    <row r="2" spans="1:7" s="20" customFormat="1" ht="18.75" x14ac:dyDescent="0.3">
      <c r="A2" s="23" t="str">
        <f>SITE!A2</f>
        <v>Lot:</v>
      </c>
      <c r="B2" s="24" t="str">
        <f>IF(SITE!B2=0,"",SITE!B2)</f>
        <v>x</v>
      </c>
      <c r="C2" s="144" t="str">
        <f>SITE!C2</f>
        <v xml:space="preserve">Solid biomass heating system and solar panel collector for hot water preparation at kindergarten of Sudarca village, Donduseni district </v>
      </c>
      <c r="D2" s="144"/>
      <c r="E2" s="144"/>
      <c r="F2" s="144"/>
      <c r="G2" s="144"/>
    </row>
    <row r="3" spans="1:7" s="20" customFormat="1" ht="18.75" x14ac:dyDescent="0.3">
      <c r="A3" s="23" t="str">
        <f>SITE!A3</f>
        <v>Site:</v>
      </c>
      <c r="B3" s="24" t="str">
        <f>IF(SITE!B3=0,"",SITE!B3)</f>
        <v>y</v>
      </c>
      <c r="C3" s="144"/>
      <c r="D3" s="144"/>
      <c r="E3" s="144"/>
      <c r="F3" s="144"/>
      <c r="G3" s="144"/>
    </row>
    <row r="4" spans="1:7" s="20" customFormat="1" ht="18.75" x14ac:dyDescent="0.25">
      <c r="A4" s="147" t="s">
        <v>257</v>
      </c>
      <c r="B4" s="147"/>
      <c r="C4" s="26" t="str">
        <f>SITE!B13</f>
        <v>Water and sewage</v>
      </c>
      <c r="D4" s="27"/>
      <c r="E4" s="27"/>
      <c r="F4" s="27"/>
      <c r="G4" s="28"/>
    </row>
    <row r="5" spans="1:7" s="20"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0" customFormat="1" ht="15.75" x14ac:dyDescent="0.25">
      <c r="A6" s="8" t="s">
        <v>18</v>
      </c>
      <c r="B6" s="8" t="s">
        <v>19</v>
      </c>
      <c r="C6" s="8" t="s">
        <v>20</v>
      </c>
      <c r="D6" s="8" t="s">
        <v>21</v>
      </c>
      <c r="E6" s="8" t="s">
        <v>22</v>
      </c>
      <c r="F6" s="8" t="s">
        <v>23</v>
      </c>
      <c r="G6" s="8" t="s">
        <v>24</v>
      </c>
    </row>
    <row r="7" spans="1:7" x14ac:dyDescent="0.25">
      <c r="A7" s="35"/>
      <c r="B7" s="35"/>
      <c r="C7" s="98" t="s">
        <v>569</v>
      </c>
      <c r="D7" s="35"/>
      <c r="E7" s="41"/>
      <c r="F7" s="40"/>
      <c r="G7" s="84">
        <f>Table118[5]*Table118[6]</f>
        <v>0</v>
      </c>
    </row>
    <row r="8" spans="1:7" x14ac:dyDescent="0.25">
      <c r="A8" s="35"/>
      <c r="B8" s="35"/>
      <c r="C8" s="98" t="s">
        <v>570</v>
      </c>
      <c r="D8" s="35"/>
      <c r="E8" s="41"/>
      <c r="F8" s="40"/>
      <c r="G8" s="86">
        <f>Table118[5]*Table118[6]</f>
        <v>0</v>
      </c>
    </row>
    <row r="9" spans="1:7" ht="45" x14ac:dyDescent="0.25">
      <c r="A9" s="92" t="s">
        <v>18</v>
      </c>
      <c r="B9" s="92" t="s">
        <v>95</v>
      </c>
      <c r="C9" s="107" t="s">
        <v>571</v>
      </c>
      <c r="D9" s="92" t="s">
        <v>53</v>
      </c>
      <c r="E9" s="94" t="s">
        <v>183</v>
      </c>
      <c r="F9" s="95"/>
      <c r="G9" s="96">
        <f>Table118[5]*Table118[6]</f>
        <v>0</v>
      </c>
    </row>
    <row r="10" spans="1:7" ht="30" x14ac:dyDescent="0.25">
      <c r="A10" s="92">
        <v>2</v>
      </c>
      <c r="B10" s="92" t="s">
        <v>96</v>
      </c>
      <c r="C10" s="98" t="s">
        <v>572</v>
      </c>
      <c r="D10" s="92" t="s">
        <v>31</v>
      </c>
      <c r="E10" s="94">
        <v>0.5</v>
      </c>
      <c r="F10" s="95"/>
      <c r="G10" s="97">
        <f>Table118[5]*Table118[6]</f>
        <v>0</v>
      </c>
    </row>
    <row r="11" spans="1:7" ht="30" x14ac:dyDescent="0.25">
      <c r="A11" s="92">
        <v>3</v>
      </c>
      <c r="B11" s="92" t="s">
        <v>97</v>
      </c>
      <c r="C11" s="98" t="s">
        <v>573</v>
      </c>
      <c r="D11" s="92" t="s">
        <v>53</v>
      </c>
      <c r="E11" s="94">
        <v>0.1</v>
      </c>
      <c r="F11" s="95"/>
      <c r="G11" s="97">
        <f>Table118[5]*Table118[6]</f>
        <v>0</v>
      </c>
    </row>
    <row r="12" spans="1:7" ht="45" x14ac:dyDescent="0.25">
      <c r="A12" s="92">
        <v>4</v>
      </c>
      <c r="B12" s="92" t="s">
        <v>98</v>
      </c>
      <c r="C12" s="98" t="s">
        <v>574</v>
      </c>
      <c r="D12" s="92" t="s">
        <v>53</v>
      </c>
      <c r="E12" s="94">
        <v>0.1</v>
      </c>
      <c r="F12" s="95"/>
      <c r="G12" s="97">
        <f>Table118[5]*Table118[6]</f>
        <v>0</v>
      </c>
    </row>
    <row r="13" spans="1:7" ht="45" x14ac:dyDescent="0.25">
      <c r="A13" s="92">
        <v>5</v>
      </c>
      <c r="B13" s="92" t="s">
        <v>40</v>
      </c>
      <c r="C13" s="98" t="s">
        <v>575</v>
      </c>
      <c r="D13" s="92" t="s">
        <v>31</v>
      </c>
      <c r="E13" s="94">
        <v>2.5</v>
      </c>
      <c r="F13" s="95"/>
      <c r="G13" s="97">
        <f>Table118[5]*Table118[6]</f>
        <v>0</v>
      </c>
    </row>
    <row r="14" spans="1:7" ht="45" x14ac:dyDescent="0.25">
      <c r="A14" s="92">
        <v>6</v>
      </c>
      <c r="B14" s="92" t="s">
        <v>41</v>
      </c>
      <c r="C14" s="98" t="s">
        <v>576</v>
      </c>
      <c r="D14" s="92" t="s">
        <v>31</v>
      </c>
      <c r="E14" s="94">
        <v>2.5</v>
      </c>
      <c r="F14" s="95"/>
      <c r="G14" s="97">
        <f>Table118[5]*Table118[6]</f>
        <v>0</v>
      </c>
    </row>
    <row r="15" spans="1:7" ht="30" x14ac:dyDescent="0.25">
      <c r="A15" s="92">
        <v>7</v>
      </c>
      <c r="B15" s="92" t="s">
        <v>184</v>
      </c>
      <c r="C15" s="104" t="s">
        <v>714</v>
      </c>
      <c r="D15" s="92" t="s">
        <v>31</v>
      </c>
      <c r="E15" s="94">
        <v>0.42</v>
      </c>
      <c r="F15" s="95"/>
      <c r="G15" s="97">
        <f>Table118[5]*Table118[6]</f>
        <v>0</v>
      </c>
    </row>
    <row r="16" spans="1:7" ht="45" x14ac:dyDescent="0.25">
      <c r="A16" s="92">
        <v>8</v>
      </c>
      <c r="B16" s="92" t="s">
        <v>185</v>
      </c>
      <c r="C16" s="104" t="s">
        <v>608</v>
      </c>
      <c r="D16" s="92" t="s">
        <v>31</v>
      </c>
      <c r="E16" s="94">
        <v>0.77</v>
      </c>
      <c r="F16" s="95"/>
      <c r="G16" s="97">
        <f>Table118[5]*Table118[6]</f>
        <v>0</v>
      </c>
    </row>
    <row r="17" spans="1:7" ht="45" x14ac:dyDescent="0.25">
      <c r="A17" s="92">
        <v>9</v>
      </c>
      <c r="B17" s="92" t="s">
        <v>186</v>
      </c>
      <c r="C17" s="103" t="s">
        <v>609</v>
      </c>
      <c r="D17" s="105" t="s">
        <v>296</v>
      </c>
      <c r="E17" s="94">
        <v>1</v>
      </c>
      <c r="F17" s="95"/>
      <c r="G17" s="97">
        <f>Table118[5]*Table118[6]</f>
        <v>0</v>
      </c>
    </row>
    <row r="18" spans="1:7" ht="18.600000000000001" customHeight="1" x14ac:dyDescent="0.25">
      <c r="A18" s="92">
        <v>10</v>
      </c>
      <c r="B18" s="92" t="s">
        <v>43</v>
      </c>
      <c r="C18" s="103" t="s">
        <v>283</v>
      </c>
      <c r="D18" s="92" t="s">
        <v>44</v>
      </c>
      <c r="E18" s="94">
        <v>0.02</v>
      </c>
      <c r="F18" s="95"/>
      <c r="G18" s="97">
        <f>Table118[5]*Table118[6]</f>
        <v>0</v>
      </c>
    </row>
    <row r="19" spans="1:7" ht="45" x14ac:dyDescent="0.25">
      <c r="A19" s="92">
        <v>11</v>
      </c>
      <c r="B19" s="92" t="s">
        <v>45</v>
      </c>
      <c r="C19" s="103" t="s">
        <v>577</v>
      </c>
      <c r="D19" s="92" t="s">
        <v>44</v>
      </c>
      <c r="E19" s="94">
        <v>0.02</v>
      </c>
      <c r="F19" s="95"/>
      <c r="G19" s="97">
        <f>Table118[5]*Table118[6]</f>
        <v>0</v>
      </c>
    </row>
    <row r="20" spans="1:7" x14ac:dyDescent="0.25">
      <c r="A20" s="92">
        <v>12</v>
      </c>
      <c r="B20" s="92" t="s">
        <v>46</v>
      </c>
      <c r="C20" s="103" t="s">
        <v>460</v>
      </c>
      <c r="D20" s="92" t="s">
        <v>31</v>
      </c>
      <c r="E20" s="94">
        <v>0.31</v>
      </c>
      <c r="F20" s="95"/>
      <c r="G20" s="97">
        <f>Table118[5]*Table118[6]</f>
        <v>0</v>
      </c>
    </row>
    <row r="21" spans="1:7" ht="30" x14ac:dyDescent="0.25">
      <c r="A21" s="92">
        <v>13</v>
      </c>
      <c r="B21" s="92" t="s">
        <v>120</v>
      </c>
      <c r="C21" s="103" t="s">
        <v>578</v>
      </c>
      <c r="D21" s="92" t="s">
        <v>34</v>
      </c>
      <c r="E21" s="94">
        <v>3.08</v>
      </c>
      <c r="F21" s="95"/>
      <c r="G21" s="97">
        <f>Table118[5]*Table118[6]</f>
        <v>0</v>
      </c>
    </row>
    <row r="22" spans="1:7" ht="45" x14ac:dyDescent="0.25">
      <c r="A22" s="92">
        <v>14</v>
      </c>
      <c r="B22" s="92" t="s">
        <v>187</v>
      </c>
      <c r="C22" s="103" t="s">
        <v>715</v>
      </c>
      <c r="D22" s="92" t="s">
        <v>36</v>
      </c>
      <c r="E22" s="94">
        <v>10</v>
      </c>
      <c r="F22" s="95"/>
      <c r="G22" s="97">
        <f>Table118[5]*Table118[6]</f>
        <v>0</v>
      </c>
    </row>
    <row r="23" spans="1:7" ht="30" x14ac:dyDescent="0.25">
      <c r="A23" s="92">
        <v>15</v>
      </c>
      <c r="B23" s="92" t="s">
        <v>188</v>
      </c>
      <c r="C23" s="103" t="s">
        <v>579</v>
      </c>
      <c r="D23" s="92" t="s">
        <v>36</v>
      </c>
      <c r="E23" s="94">
        <v>10</v>
      </c>
      <c r="F23" s="95"/>
      <c r="G23" s="97">
        <f>Table118[5]*Table118[6]</f>
        <v>0</v>
      </c>
    </row>
    <row r="24" spans="1:7" ht="30" x14ac:dyDescent="0.25">
      <c r="A24" s="92">
        <v>16</v>
      </c>
      <c r="B24" s="92" t="s">
        <v>189</v>
      </c>
      <c r="C24" s="103" t="s">
        <v>580</v>
      </c>
      <c r="D24" s="92" t="s">
        <v>36</v>
      </c>
      <c r="E24" s="94">
        <v>10</v>
      </c>
      <c r="F24" s="95"/>
      <c r="G24" s="97">
        <f>Table118[5]*Table118[6]</f>
        <v>0</v>
      </c>
    </row>
    <row r="25" spans="1:7" ht="33.6" customHeight="1" x14ac:dyDescent="0.25">
      <c r="A25" s="92">
        <v>17</v>
      </c>
      <c r="B25" s="92" t="s">
        <v>190</v>
      </c>
      <c r="C25" s="103" t="s">
        <v>716</v>
      </c>
      <c r="D25" s="92" t="s">
        <v>296</v>
      </c>
      <c r="E25" s="94">
        <v>1</v>
      </c>
      <c r="F25" s="95"/>
      <c r="G25" s="97">
        <f>Table118[5]*Table118[6]</f>
        <v>0</v>
      </c>
    </row>
    <row r="26" spans="1:7" ht="60" x14ac:dyDescent="0.25">
      <c r="A26" s="92">
        <v>18</v>
      </c>
      <c r="B26" s="92" t="s">
        <v>191</v>
      </c>
      <c r="C26" s="103" t="s">
        <v>717</v>
      </c>
      <c r="D26" s="92" t="s">
        <v>296</v>
      </c>
      <c r="E26" s="94">
        <v>1</v>
      </c>
      <c r="F26" s="95"/>
      <c r="G26" s="97">
        <f>Table118[5]*Table118[6]</f>
        <v>0</v>
      </c>
    </row>
    <row r="27" spans="1:7" ht="30" x14ac:dyDescent="0.25">
      <c r="A27" s="92">
        <v>19</v>
      </c>
      <c r="B27" s="92" t="s">
        <v>192</v>
      </c>
      <c r="C27" s="103" t="s">
        <v>581</v>
      </c>
      <c r="D27" s="92" t="s">
        <v>296</v>
      </c>
      <c r="E27" s="94">
        <v>2</v>
      </c>
      <c r="F27" s="95"/>
      <c r="G27" s="97">
        <f>Table118[5]*Table118[6]</f>
        <v>0</v>
      </c>
    </row>
    <row r="28" spans="1:7" ht="30" x14ac:dyDescent="0.25">
      <c r="A28" s="92">
        <v>20</v>
      </c>
      <c r="B28" s="92" t="s">
        <v>126</v>
      </c>
      <c r="C28" s="103" t="s">
        <v>582</v>
      </c>
      <c r="D28" s="92" t="s">
        <v>296</v>
      </c>
      <c r="E28" s="94">
        <v>2</v>
      </c>
      <c r="F28" s="95"/>
      <c r="G28" s="97">
        <f>Table118[5]*Table118[6]</f>
        <v>0</v>
      </c>
    </row>
    <row r="29" spans="1:7" x14ac:dyDescent="0.25">
      <c r="A29" s="92"/>
      <c r="B29" s="92"/>
      <c r="C29" s="108" t="s">
        <v>583</v>
      </c>
      <c r="D29" s="92"/>
      <c r="E29" s="94"/>
      <c r="F29" s="95"/>
      <c r="G29" s="97">
        <f>Table118[5]*Table118[6]</f>
        <v>0</v>
      </c>
    </row>
    <row r="30" spans="1:7" ht="45" x14ac:dyDescent="0.25">
      <c r="A30" s="92">
        <v>21</v>
      </c>
      <c r="B30" s="92" t="s">
        <v>95</v>
      </c>
      <c r="C30" s="103" t="s">
        <v>571</v>
      </c>
      <c r="D30" s="92" t="s">
        <v>53</v>
      </c>
      <c r="E30" s="94">
        <v>0.18</v>
      </c>
      <c r="F30" s="95"/>
      <c r="G30" s="97">
        <f>Table118[5]*Table118[6]</f>
        <v>0</v>
      </c>
    </row>
    <row r="31" spans="1:7" ht="30" x14ac:dyDescent="0.25">
      <c r="A31" s="92">
        <v>22</v>
      </c>
      <c r="B31" s="92" t="s">
        <v>96</v>
      </c>
      <c r="C31" s="103" t="s">
        <v>572</v>
      </c>
      <c r="D31" s="92" t="s">
        <v>31</v>
      </c>
      <c r="E31" s="94">
        <v>0.6</v>
      </c>
      <c r="F31" s="95"/>
      <c r="G31" s="97">
        <f>Table118[5]*Table118[6]</f>
        <v>0</v>
      </c>
    </row>
    <row r="32" spans="1:7" ht="30" x14ac:dyDescent="0.25">
      <c r="A32" s="92">
        <v>23</v>
      </c>
      <c r="B32" s="92" t="s">
        <v>97</v>
      </c>
      <c r="C32" s="103" t="s">
        <v>584</v>
      </c>
      <c r="D32" s="92" t="s">
        <v>53</v>
      </c>
      <c r="E32" s="94">
        <v>0.12</v>
      </c>
      <c r="F32" s="95"/>
      <c r="G32" s="97">
        <f>Table118[5]*Table118[6]</f>
        <v>0</v>
      </c>
    </row>
    <row r="33" spans="1:7" ht="45" x14ac:dyDescent="0.25">
      <c r="A33" s="92">
        <v>24</v>
      </c>
      <c r="B33" s="92" t="s">
        <v>98</v>
      </c>
      <c r="C33" s="103" t="s">
        <v>574</v>
      </c>
      <c r="D33" s="92" t="s">
        <v>53</v>
      </c>
      <c r="E33" s="94">
        <v>0.12</v>
      </c>
      <c r="F33" s="95"/>
      <c r="G33" s="97">
        <f>Table118[5]*Table118[6]</f>
        <v>0</v>
      </c>
    </row>
    <row r="34" spans="1:7" ht="45" x14ac:dyDescent="0.25">
      <c r="A34" s="92">
        <v>25</v>
      </c>
      <c r="B34" s="92" t="s">
        <v>40</v>
      </c>
      <c r="C34" s="103" t="s">
        <v>585</v>
      </c>
      <c r="D34" s="92" t="s">
        <v>31</v>
      </c>
      <c r="E34" s="94">
        <v>3</v>
      </c>
      <c r="F34" s="95"/>
      <c r="G34" s="97">
        <f>Table118[5]*Table118[6]</f>
        <v>0</v>
      </c>
    </row>
    <row r="35" spans="1:7" ht="45" x14ac:dyDescent="0.25">
      <c r="A35" s="92">
        <v>26</v>
      </c>
      <c r="B35" s="92" t="s">
        <v>41</v>
      </c>
      <c r="C35" s="103" t="s">
        <v>576</v>
      </c>
      <c r="D35" s="92" t="s">
        <v>31</v>
      </c>
      <c r="E35" s="94">
        <v>3</v>
      </c>
      <c r="F35" s="95"/>
      <c r="G35" s="97">
        <f>Table118[5]*Table118[6]</f>
        <v>0</v>
      </c>
    </row>
    <row r="36" spans="1:7" ht="30" x14ac:dyDescent="0.25">
      <c r="A36" s="92">
        <v>27</v>
      </c>
      <c r="B36" s="92" t="s">
        <v>184</v>
      </c>
      <c r="C36" s="103" t="s">
        <v>586</v>
      </c>
      <c r="D36" s="92" t="s">
        <v>31</v>
      </c>
      <c r="E36" s="94">
        <v>0.26</v>
      </c>
      <c r="F36" s="95"/>
      <c r="G36" s="97">
        <f>Table118[5]*Table118[6]</f>
        <v>0</v>
      </c>
    </row>
    <row r="37" spans="1:7" ht="30" x14ac:dyDescent="0.25">
      <c r="A37" s="92">
        <v>28</v>
      </c>
      <c r="B37" s="92" t="s">
        <v>193</v>
      </c>
      <c r="C37" s="103" t="s">
        <v>587</v>
      </c>
      <c r="D37" s="92" t="s">
        <v>31</v>
      </c>
      <c r="E37" s="94">
        <v>1.5</v>
      </c>
      <c r="F37" s="95"/>
      <c r="G37" s="97">
        <f>Table118[5]*Table118[6]</f>
        <v>0</v>
      </c>
    </row>
    <row r="38" spans="1:7" ht="45" x14ac:dyDescent="0.25">
      <c r="A38" s="92">
        <v>29</v>
      </c>
      <c r="B38" s="92" t="s">
        <v>194</v>
      </c>
      <c r="C38" s="104" t="s">
        <v>718</v>
      </c>
      <c r="D38" s="92" t="s">
        <v>296</v>
      </c>
      <c r="E38" s="94">
        <v>1</v>
      </c>
      <c r="F38" s="95"/>
      <c r="G38" s="97">
        <f>Table118[5]*Table118[6]</f>
        <v>0</v>
      </c>
    </row>
    <row r="39" spans="1:7" ht="30" x14ac:dyDescent="0.25">
      <c r="A39" s="92">
        <v>30</v>
      </c>
      <c r="B39" s="92" t="s">
        <v>43</v>
      </c>
      <c r="C39" s="93" t="s">
        <v>283</v>
      </c>
      <c r="D39" s="92" t="s">
        <v>44</v>
      </c>
      <c r="E39" s="94">
        <v>0.02</v>
      </c>
      <c r="F39" s="95"/>
      <c r="G39" s="97">
        <f>Table118[5]*Table118[6]</f>
        <v>0</v>
      </c>
    </row>
    <row r="40" spans="1:7" ht="45" x14ac:dyDescent="0.25">
      <c r="A40" s="92">
        <v>31</v>
      </c>
      <c r="B40" s="92" t="s">
        <v>45</v>
      </c>
      <c r="C40" s="93" t="s">
        <v>577</v>
      </c>
      <c r="D40" s="92" t="s">
        <v>44</v>
      </c>
      <c r="E40" s="94">
        <v>0.02</v>
      </c>
      <c r="F40" s="95"/>
      <c r="G40" s="97">
        <f>Table118[5]*Table118[6]</f>
        <v>0</v>
      </c>
    </row>
    <row r="41" spans="1:7" ht="30" x14ac:dyDescent="0.25">
      <c r="A41" s="92">
        <v>32</v>
      </c>
      <c r="B41" s="92" t="s">
        <v>195</v>
      </c>
      <c r="C41" s="93" t="s">
        <v>588</v>
      </c>
      <c r="D41" s="92" t="s">
        <v>31</v>
      </c>
      <c r="E41" s="94">
        <v>0.02</v>
      </c>
      <c r="F41" s="95"/>
      <c r="G41" s="97">
        <f>Table118[5]*Table118[6]</f>
        <v>0</v>
      </c>
    </row>
    <row r="42" spans="1:7" x14ac:dyDescent="0.25">
      <c r="A42" s="92">
        <v>33</v>
      </c>
      <c r="B42" s="92" t="s">
        <v>46</v>
      </c>
      <c r="C42" s="93" t="s">
        <v>460</v>
      </c>
      <c r="D42" s="92" t="s">
        <v>31</v>
      </c>
      <c r="E42" s="94">
        <v>0.31</v>
      </c>
      <c r="F42" s="95"/>
      <c r="G42" s="97">
        <f>Table118[5]*Table118[6]</f>
        <v>0</v>
      </c>
    </row>
    <row r="43" spans="1:7" ht="30" x14ac:dyDescent="0.25">
      <c r="A43" s="92">
        <v>34</v>
      </c>
      <c r="B43" s="92" t="s">
        <v>120</v>
      </c>
      <c r="C43" s="103" t="s">
        <v>719</v>
      </c>
      <c r="D43" s="92" t="s">
        <v>34</v>
      </c>
      <c r="E43" s="94">
        <v>3.08</v>
      </c>
      <c r="F43" s="95"/>
      <c r="G43" s="97">
        <f>Table118[5]*Table118[6]</f>
        <v>0</v>
      </c>
    </row>
    <row r="44" spans="1:7" ht="30" x14ac:dyDescent="0.25">
      <c r="A44" s="92">
        <v>35</v>
      </c>
      <c r="B44" s="92" t="s">
        <v>196</v>
      </c>
      <c r="C44" s="103" t="s">
        <v>720</v>
      </c>
      <c r="D44" s="92" t="s">
        <v>36</v>
      </c>
      <c r="E44" s="94">
        <v>4</v>
      </c>
      <c r="F44" s="95"/>
      <c r="G44" s="97">
        <f>Table118[5]*Table118[6]</f>
        <v>0</v>
      </c>
    </row>
    <row r="45" spans="1:7" x14ac:dyDescent="0.25">
      <c r="A45" s="92"/>
      <c r="B45" s="92"/>
      <c r="C45" s="103" t="s">
        <v>589</v>
      </c>
      <c r="D45" s="92"/>
      <c r="E45" s="94"/>
      <c r="F45" s="95"/>
      <c r="G45" s="97">
        <f>Table118[5]*Table118[6]</f>
        <v>0</v>
      </c>
    </row>
    <row r="46" spans="1:7" x14ac:dyDescent="0.25">
      <c r="A46" s="92"/>
      <c r="B46" s="92"/>
      <c r="C46" s="103" t="s">
        <v>590</v>
      </c>
      <c r="D46" s="92"/>
      <c r="E46" s="94"/>
      <c r="F46" s="95"/>
      <c r="G46" s="97">
        <f>Table118[5]*Table118[6]</f>
        <v>0</v>
      </c>
    </row>
    <row r="47" spans="1:7" ht="30" x14ac:dyDescent="0.25">
      <c r="A47" s="92">
        <v>36</v>
      </c>
      <c r="B47" s="92" t="s">
        <v>197</v>
      </c>
      <c r="C47" s="104" t="s">
        <v>721</v>
      </c>
      <c r="D47" s="92" t="s">
        <v>49</v>
      </c>
      <c r="E47" s="94">
        <v>1</v>
      </c>
      <c r="F47" s="95"/>
      <c r="G47" s="97">
        <f>Table118[5]*Table118[6]</f>
        <v>0</v>
      </c>
    </row>
    <row r="48" spans="1:7" ht="30" x14ac:dyDescent="0.25">
      <c r="A48" s="92">
        <v>37</v>
      </c>
      <c r="B48" s="92" t="s">
        <v>198</v>
      </c>
      <c r="C48" s="103" t="s">
        <v>722</v>
      </c>
      <c r="D48" s="92" t="s">
        <v>296</v>
      </c>
      <c r="E48" s="94">
        <v>1</v>
      </c>
      <c r="F48" s="95"/>
      <c r="G48" s="97">
        <f>Table118[5]*Table118[6]</f>
        <v>0</v>
      </c>
    </row>
    <row r="49" spans="1:7" x14ac:dyDescent="0.25">
      <c r="A49" s="92">
        <v>38</v>
      </c>
      <c r="B49" s="92" t="s">
        <v>199</v>
      </c>
      <c r="C49" s="103" t="s">
        <v>591</v>
      </c>
      <c r="D49" s="92" t="s">
        <v>49</v>
      </c>
      <c r="E49" s="94">
        <v>1</v>
      </c>
      <c r="F49" s="95"/>
      <c r="G49" s="97">
        <f>Table118[5]*Table118[6]</f>
        <v>0</v>
      </c>
    </row>
    <row r="50" spans="1:7" ht="30" x14ac:dyDescent="0.25">
      <c r="A50" s="92">
        <v>39</v>
      </c>
      <c r="B50" s="92" t="s">
        <v>200</v>
      </c>
      <c r="C50" s="103" t="s">
        <v>592</v>
      </c>
      <c r="D50" s="92" t="s">
        <v>36</v>
      </c>
      <c r="E50" s="94">
        <v>13</v>
      </c>
      <c r="F50" s="95"/>
      <c r="G50" s="97">
        <f>Table118[5]*Table118[6]</f>
        <v>0</v>
      </c>
    </row>
    <row r="51" spans="1:7" ht="30" x14ac:dyDescent="0.25">
      <c r="A51" s="92">
        <v>40</v>
      </c>
      <c r="B51" s="92" t="s">
        <v>201</v>
      </c>
      <c r="C51" s="103" t="s">
        <v>723</v>
      </c>
      <c r="D51" s="92" t="s">
        <v>36</v>
      </c>
      <c r="E51" s="94">
        <v>13</v>
      </c>
      <c r="F51" s="95"/>
      <c r="G51" s="97">
        <f>Table118[5]*Table118[6]</f>
        <v>0</v>
      </c>
    </row>
    <row r="52" spans="1:7" ht="30" x14ac:dyDescent="0.25">
      <c r="A52" s="92">
        <v>41</v>
      </c>
      <c r="B52" s="92" t="s">
        <v>202</v>
      </c>
      <c r="C52" s="103" t="s">
        <v>593</v>
      </c>
      <c r="D52" s="92" t="s">
        <v>36</v>
      </c>
      <c r="E52" s="94">
        <v>13</v>
      </c>
      <c r="F52" s="95"/>
      <c r="G52" s="97">
        <f>Table118[5]*Table118[6]</f>
        <v>0</v>
      </c>
    </row>
    <row r="53" spans="1:7" ht="30" x14ac:dyDescent="0.25">
      <c r="A53" s="92">
        <v>42</v>
      </c>
      <c r="B53" s="92" t="s">
        <v>89</v>
      </c>
      <c r="C53" s="103" t="s">
        <v>594</v>
      </c>
      <c r="D53" s="92" t="s">
        <v>34</v>
      </c>
      <c r="E53" s="94">
        <v>0.78</v>
      </c>
      <c r="F53" s="95"/>
      <c r="G53" s="97">
        <f>Table118[5]*Table118[6]</f>
        <v>0</v>
      </c>
    </row>
    <row r="54" spans="1:7" x14ac:dyDescent="0.25">
      <c r="A54" s="92">
        <v>43</v>
      </c>
      <c r="B54" s="92" t="s">
        <v>198</v>
      </c>
      <c r="C54" s="103" t="s">
        <v>595</v>
      </c>
      <c r="D54" s="92" t="s">
        <v>296</v>
      </c>
      <c r="E54" s="94">
        <v>1</v>
      </c>
      <c r="F54" s="95"/>
      <c r="G54" s="97">
        <f>Table118[5]*Table118[6]</f>
        <v>0</v>
      </c>
    </row>
    <row r="55" spans="1:7" ht="45" x14ac:dyDescent="0.25">
      <c r="A55" s="92">
        <v>44</v>
      </c>
      <c r="B55" s="92" t="s">
        <v>187</v>
      </c>
      <c r="C55" s="103" t="s">
        <v>724</v>
      </c>
      <c r="D55" s="92" t="s">
        <v>36</v>
      </c>
      <c r="E55" s="94">
        <v>3</v>
      </c>
      <c r="F55" s="95"/>
      <c r="G55" s="97">
        <f>Table118[5]*Table118[6]</f>
        <v>0</v>
      </c>
    </row>
    <row r="56" spans="1:7" ht="45" x14ac:dyDescent="0.25">
      <c r="A56" s="92">
        <v>45</v>
      </c>
      <c r="B56" s="92" t="s">
        <v>203</v>
      </c>
      <c r="C56" s="103" t="s">
        <v>725</v>
      </c>
      <c r="D56" s="92" t="s">
        <v>31</v>
      </c>
      <c r="E56" s="94">
        <v>1.4</v>
      </c>
      <c r="F56" s="95"/>
      <c r="G56" s="97">
        <f>Table118[5]*Table118[6]</f>
        <v>0</v>
      </c>
    </row>
    <row r="57" spans="1:7" ht="45" x14ac:dyDescent="0.25">
      <c r="A57" s="92">
        <v>46</v>
      </c>
      <c r="B57" s="92" t="s">
        <v>40</v>
      </c>
      <c r="C57" s="103" t="s">
        <v>575</v>
      </c>
      <c r="D57" s="92" t="s">
        <v>31</v>
      </c>
      <c r="E57" s="94">
        <v>1.4</v>
      </c>
      <c r="F57" s="95"/>
      <c r="G57" s="97">
        <f>Table118[5]*Table118[6]</f>
        <v>0</v>
      </c>
    </row>
    <row r="58" spans="1:7" ht="45" x14ac:dyDescent="0.25">
      <c r="A58" s="92">
        <v>47</v>
      </c>
      <c r="B58" s="92" t="s">
        <v>41</v>
      </c>
      <c r="C58" s="108" t="s">
        <v>576</v>
      </c>
      <c r="D58" s="92" t="s">
        <v>31</v>
      </c>
      <c r="E58" s="94">
        <v>1.4</v>
      </c>
      <c r="F58" s="95"/>
      <c r="G58" s="97">
        <f>Table118[5]*Table118[6]</f>
        <v>0</v>
      </c>
    </row>
    <row r="59" spans="1:7" ht="45.6" customHeight="1" x14ac:dyDescent="0.25">
      <c r="A59" s="92">
        <v>48</v>
      </c>
      <c r="B59" s="92" t="s">
        <v>37</v>
      </c>
      <c r="C59" s="103" t="s">
        <v>596</v>
      </c>
      <c r="D59" s="92" t="s">
        <v>31</v>
      </c>
      <c r="E59" s="94">
        <v>0.06</v>
      </c>
      <c r="F59" s="95"/>
      <c r="G59" s="97">
        <f>Table118[5]*Table118[6]</f>
        <v>0</v>
      </c>
    </row>
    <row r="60" spans="1:7" ht="45.75" thickBot="1" x14ac:dyDescent="0.3">
      <c r="A60" s="92">
        <v>49</v>
      </c>
      <c r="B60" s="92" t="s">
        <v>64</v>
      </c>
      <c r="C60" s="103" t="s">
        <v>610</v>
      </c>
      <c r="D60" s="92" t="s">
        <v>34</v>
      </c>
      <c r="E60" s="94">
        <v>0.2</v>
      </c>
      <c r="F60" s="95"/>
      <c r="G60" s="97">
        <f>Table118[5]*Table118[6]</f>
        <v>0</v>
      </c>
    </row>
    <row r="61" spans="1:7" ht="30.75" thickBot="1" x14ac:dyDescent="0.3">
      <c r="A61" s="92">
        <v>50</v>
      </c>
      <c r="B61" s="92" t="s">
        <v>117</v>
      </c>
      <c r="C61" s="109" t="s">
        <v>402</v>
      </c>
      <c r="D61" s="92" t="s">
        <v>34</v>
      </c>
      <c r="E61" s="94">
        <v>0.2</v>
      </c>
      <c r="F61" s="95"/>
      <c r="G61" s="97">
        <f>Table118[5]*Table118[6]</f>
        <v>0</v>
      </c>
    </row>
    <row r="62" spans="1:7" x14ac:dyDescent="0.25">
      <c r="A62" s="92">
        <v>51</v>
      </c>
      <c r="B62" s="92" t="s">
        <v>204</v>
      </c>
      <c r="C62" s="103" t="s">
        <v>597</v>
      </c>
      <c r="D62" s="92" t="s">
        <v>34</v>
      </c>
      <c r="E62" s="94">
        <v>3.5</v>
      </c>
      <c r="F62" s="95"/>
      <c r="G62" s="97">
        <f>Table118[5]*Table118[6]</f>
        <v>0</v>
      </c>
    </row>
    <row r="63" spans="1:7" ht="18.600000000000001" customHeight="1" x14ac:dyDescent="0.25">
      <c r="A63" s="92">
        <v>52</v>
      </c>
      <c r="B63" s="92" t="s">
        <v>205</v>
      </c>
      <c r="C63" s="103" t="s">
        <v>598</v>
      </c>
      <c r="D63" s="92" t="s">
        <v>206</v>
      </c>
      <c r="E63" s="94">
        <v>3.5000000000000003E-2</v>
      </c>
      <c r="F63" s="95"/>
      <c r="G63" s="97">
        <f>Table118[5]*Table118[6]</f>
        <v>0</v>
      </c>
    </row>
    <row r="64" spans="1:7" ht="30" x14ac:dyDescent="0.25">
      <c r="A64" s="92">
        <v>53</v>
      </c>
      <c r="B64" s="92" t="s">
        <v>207</v>
      </c>
      <c r="C64" s="103" t="s">
        <v>611</v>
      </c>
      <c r="D64" s="92" t="s">
        <v>34</v>
      </c>
      <c r="E64" s="94">
        <v>7</v>
      </c>
      <c r="F64" s="95"/>
      <c r="G64" s="97">
        <f>Table118[5]*Table118[6]</f>
        <v>0</v>
      </c>
    </row>
    <row r="65" spans="1:7" ht="30" x14ac:dyDescent="0.25">
      <c r="A65" s="92">
        <v>54</v>
      </c>
      <c r="B65" s="92" t="s">
        <v>208</v>
      </c>
      <c r="C65" s="103" t="s">
        <v>599</v>
      </c>
      <c r="D65" s="92" t="s">
        <v>296</v>
      </c>
      <c r="E65" s="94">
        <v>1</v>
      </c>
      <c r="F65" s="95"/>
      <c r="G65" s="97">
        <f>Table118[5]*Table118[6]</f>
        <v>0</v>
      </c>
    </row>
    <row r="66" spans="1:7" x14ac:dyDescent="0.25">
      <c r="A66" s="92"/>
      <c r="B66" s="92"/>
      <c r="C66" s="103" t="s">
        <v>287</v>
      </c>
      <c r="D66" s="92"/>
      <c r="E66" s="94"/>
      <c r="F66" s="95"/>
      <c r="G66" s="97">
        <f>Table118[5]*Table118[6]</f>
        <v>0</v>
      </c>
    </row>
    <row r="67" spans="1:7" x14ac:dyDescent="0.25">
      <c r="A67" s="92">
        <v>55</v>
      </c>
      <c r="B67" s="92"/>
      <c r="C67" s="103" t="s">
        <v>600</v>
      </c>
      <c r="D67" s="92" t="s">
        <v>296</v>
      </c>
      <c r="E67" s="94">
        <v>1</v>
      </c>
      <c r="F67" s="95"/>
      <c r="G67" s="97">
        <f>Table118[5]*Table118[6]</f>
        <v>0</v>
      </c>
    </row>
    <row r="68" spans="1:7" x14ac:dyDescent="0.25">
      <c r="A68" s="92"/>
      <c r="B68" s="92"/>
      <c r="C68" s="103" t="s">
        <v>601</v>
      </c>
      <c r="D68" s="92"/>
      <c r="E68" s="94"/>
      <c r="F68" s="95"/>
      <c r="G68" s="97">
        <f>Table118[5]*Table118[6]</f>
        <v>0</v>
      </c>
    </row>
    <row r="69" spans="1:7" ht="30" x14ac:dyDescent="0.25">
      <c r="A69" s="92">
        <v>56</v>
      </c>
      <c r="B69" s="92" t="s">
        <v>209</v>
      </c>
      <c r="C69" s="103" t="s">
        <v>602</v>
      </c>
      <c r="D69" s="92" t="s">
        <v>36</v>
      </c>
      <c r="E69" s="94">
        <v>16</v>
      </c>
      <c r="F69" s="95"/>
      <c r="G69" s="97">
        <f>Table118[5]*Table118[6]</f>
        <v>0</v>
      </c>
    </row>
    <row r="70" spans="1:7" ht="45" x14ac:dyDescent="0.25">
      <c r="A70" s="92">
        <v>57</v>
      </c>
      <c r="B70" s="92" t="s">
        <v>210</v>
      </c>
      <c r="C70" s="103" t="s">
        <v>603</v>
      </c>
      <c r="D70" s="92" t="s">
        <v>211</v>
      </c>
      <c r="E70" s="94">
        <v>1.6</v>
      </c>
      <c r="F70" s="95"/>
      <c r="G70" s="97">
        <f>Table118[5]*Table118[6]</f>
        <v>0</v>
      </c>
    </row>
    <row r="71" spans="1:7" ht="45" x14ac:dyDescent="0.25">
      <c r="A71" s="92">
        <v>58</v>
      </c>
      <c r="B71" s="92" t="s">
        <v>209</v>
      </c>
      <c r="C71" s="103" t="s">
        <v>604</v>
      </c>
      <c r="D71" s="92" t="s">
        <v>36</v>
      </c>
      <c r="E71" s="94">
        <v>2.4</v>
      </c>
      <c r="F71" s="95"/>
      <c r="G71" s="97">
        <f>Table118[5]*Table118[6]</f>
        <v>0</v>
      </c>
    </row>
    <row r="72" spans="1:7" ht="30" x14ac:dyDescent="0.25">
      <c r="A72" s="92">
        <v>59</v>
      </c>
      <c r="B72" s="92" t="s">
        <v>212</v>
      </c>
      <c r="C72" s="103" t="s">
        <v>605</v>
      </c>
      <c r="D72" s="92" t="s">
        <v>296</v>
      </c>
      <c r="E72" s="94">
        <v>1</v>
      </c>
      <c r="F72" s="95"/>
      <c r="G72" s="97">
        <f>Table118[5]*Table118[6]</f>
        <v>0</v>
      </c>
    </row>
    <row r="73" spans="1:7" ht="30" x14ac:dyDescent="0.25">
      <c r="A73" s="92">
        <v>60</v>
      </c>
      <c r="B73" s="92" t="s">
        <v>212</v>
      </c>
      <c r="C73" s="103" t="s">
        <v>605</v>
      </c>
      <c r="D73" s="92" t="s">
        <v>296</v>
      </c>
      <c r="E73" s="94">
        <v>2</v>
      </c>
      <c r="F73" s="95"/>
      <c r="G73" s="97">
        <f>Table118[5]*Table118[6]</f>
        <v>0</v>
      </c>
    </row>
    <row r="74" spans="1:7" ht="30" x14ac:dyDescent="0.25">
      <c r="A74" s="92">
        <v>61</v>
      </c>
      <c r="B74" s="92" t="s">
        <v>213</v>
      </c>
      <c r="C74" s="98" t="s">
        <v>606</v>
      </c>
      <c r="D74" s="92" t="s">
        <v>296</v>
      </c>
      <c r="E74" s="94">
        <v>4</v>
      </c>
      <c r="F74" s="95"/>
      <c r="G74" s="97">
        <f>Table118[5]*Table118[6]</f>
        <v>0</v>
      </c>
    </row>
    <row r="75" spans="1:7" ht="30" x14ac:dyDescent="0.25">
      <c r="A75" s="92">
        <v>62</v>
      </c>
      <c r="B75" s="92" t="s">
        <v>212</v>
      </c>
      <c r="C75" s="103" t="s">
        <v>607</v>
      </c>
      <c r="D75" s="92" t="s">
        <v>296</v>
      </c>
      <c r="E75" s="94">
        <v>4</v>
      </c>
      <c r="F75" s="95"/>
      <c r="G75" s="97">
        <f>Table118[5]*Table118[6]</f>
        <v>0</v>
      </c>
    </row>
    <row r="76" spans="1:7" ht="30.75" thickBot="1" x14ac:dyDescent="0.3">
      <c r="A76" s="92">
        <v>63</v>
      </c>
      <c r="B76" s="92" t="s">
        <v>214</v>
      </c>
      <c r="C76" s="103" t="s">
        <v>612</v>
      </c>
      <c r="D76" s="92" t="s">
        <v>296</v>
      </c>
      <c r="E76" s="94">
        <v>1</v>
      </c>
      <c r="F76" s="95"/>
      <c r="G76" s="97">
        <f>Table118[5]*Table118[6]</f>
        <v>0</v>
      </c>
    </row>
    <row r="77" spans="1:7" ht="45.75" thickBot="1" x14ac:dyDescent="0.3">
      <c r="A77" s="92">
        <v>64</v>
      </c>
      <c r="B77" s="92" t="s">
        <v>64</v>
      </c>
      <c r="C77" s="109" t="s">
        <v>613</v>
      </c>
      <c r="D77" s="92" t="s">
        <v>34</v>
      </c>
      <c r="E77" s="94">
        <v>0.5</v>
      </c>
      <c r="F77" s="95"/>
      <c r="G77" s="97">
        <f>Table118[5]*Table118[6]</f>
        <v>0</v>
      </c>
    </row>
    <row r="78" spans="1:7" ht="30.75" thickBot="1" x14ac:dyDescent="0.3">
      <c r="A78" s="92">
        <v>65</v>
      </c>
      <c r="B78" s="92" t="s">
        <v>117</v>
      </c>
      <c r="C78" s="111" t="s">
        <v>614</v>
      </c>
      <c r="D78" s="92" t="s">
        <v>34</v>
      </c>
      <c r="E78" s="94">
        <v>0.5</v>
      </c>
      <c r="F78" s="95"/>
      <c r="G78" s="97">
        <f>Table118[5]*Table118[6]</f>
        <v>0</v>
      </c>
    </row>
    <row r="79" spans="1:7" x14ac:dyDescent="0.25">
      <c r="A79" s="92">
        <v>66</v>
      </c>
      <c r="B79" s="92" t="s">
        <v>204</v>
      </c>
      <c r="C79" s="103" t="s">
        <v>597</v>
      </c>
      <c r="D79" s="92" t="s">
        <v>34</v>
      </c>
      <c r="E79" s="94">
        <v>3.5</v>
      </c>
      <c r="F79" s="95"/>
      <c r="G79" s="97">
        <f>Table118[5]*Table118[6]</f>
        <v>0</v>
      </c>
    </row>
    <row r="80" spans="1:7" x14ac:dyDescent="0.25">
      <c r="A80" s="92">
        <v>67</v>
      </c>
      <c r="B80" s="92" t="s">
        <v>205</v>
      </c>
      <c r="C80" s="103" t="s">
        <v>598</v>
      </c>
      <c r="D80" s="92" t="s">
        <v>206</v>
      </c>
      <c r="E80" s="94">
        <v>3.5000000000000003E-2</v>
      </c>
      <c r="F80" s="95"/>
      <c r="G80" s="97">
        <f>Table118[5]*Table118[6]</f>
        <v>0</v>
      </c>
    </row>
    <row r="81" spans="1:7" ht="36" customHeight="1" x14ac:dyDescent="0.25">
      <c r="A81" s="92">
        <v>68</v>
      </c>
      <c r="B81" s="92" t="s">
        <v>207</v>
      </c>
      <c r="C81" s="110" t="s">
        <v>611</v>
      </c>
      <c r="D81" s="92" t="s">
        <v>34</v>
      </c>
      <c r="E81" s="94">
        <v>7</v>
      </c>
      <c r="F81" s="95"/>
      <c r="G81" s="97">
        <f>Table118[5]*Table118[6]</f>
        <v>0</v>
      </c>
    </row>
    <row r="82" spans="1:7" ht="45.95" customHeight="1" x14ac:dyDescent="0.25">
      <c r="A82" s="92">
        <v>69</v>
      </c>
      <c r="B82" s="92" t="s">
        <v>37</v>
      </c>
      <c r="C82" s="103" t="s">
        <v>596</v>
      </c>
      <c r="D82" s="92" t="s">
        <v>31</v>
      </c>
      <c r="E82" s="94">
        <v>0.24</v>
      </c>
      <c r="F82" s="95"/>
      <c r="G82" s="97">
        <f>Table118[5]*Table118[6]</f>
        <v>0</v>
      </c>
    </row>
    <row r="83" spans="1:7" ht="45" x14ac:dyDescent="0.25">
      <c r="A83" s="92">
        <v>70</v>
      </c>
      <c r="B83" s="92" t="s">
        <v>215</v>
      </c>
      <c r="C83" s="103" t="s">
        <v>615</v>
      </c>
      <c r="D83" s="92" t="s">
        <v>296</v>
      </c>
      <c r="E83" s="94">
        <v>1</v>
      </c>
      <c r="F83" s="95"/>
      <c r="G83" s="97">
        <f>Table118[5]*Table118[6]</f>
        <v>0</v>
      </c>
    </row>
    <row r="84" spans="1:7" x14ac:dyDescent="0.25">
      <c r="A84" s="99" t="s">
        <v>293</v>
      </c>
      <c r="B84" s="100"/>
      <c r="C84" s="100"/>
      <c r="D84" s="100"/>
      <c r="E84" s="101"/>
      <c r="F84" s="101"/>
      <c r="G84" s="101">
        <f>SUBTOTAL(9,Table118[7])</f>
        <v>0</v>
      </c>
    </row>
  </sheetData>
  <mergeCells count="2">
    <mergeCell ref="C2:G3"/>
    <mergeCell ref="A4:B4"/>
  </mergeCells>
  <phoneticPr fontId="16" type="noConversion"/>
  <conditionalFormatting sqref="A16:G25 A7:B15 D7:G15 A27:G28 A26:B26 D26:G26 A39:G42 A29:B38 D29:G38 A45:G46 A43:B44 D43:G44 A50:G55 A47:B49 D47:G49 A59:G60 A56:B58 D56:G58 A62:G71 A61:B61 D61:G61 A72:B75 D72:G75 A76:G76 A82:G84 A81:B81 D81:G81 A79:G80 A77:B78 D77:G78">
    <cfRule type="expression" dxfId="147" priority="79">
      <formula>CELL("PROTECT",A7)=0</formula>
    </cfRule>
    <cfRule type="expression" dxfId="146" priority="80">
      <formula>$C7="Subtotal"</formula>
    </cfRule>
    <cfRule type="expression" priority="81" stopIfTrue="1">
      <formula>OR($C7="Subtotal",$A7="Total TVA Cota 0")</formula>
    </cfRule>
    <cfRule type="expression" dxfId="145" priority="83">
      <formula>$E7=""</formula>
    </cfRule>
  </conditionalFormatting>
  <conditionalFormatting sqref="G7:G84">
    <cfRule type="expression" dxfId="144" priority="77">
      <formula>AND($C7="Subtotal",$G7="")</formula>
    </cfRule>
    <cfRule type="expression" dxfId="143" priority="78">
      <formula>AND($C7="Subtotal",_xlfn.FORMULATEXT($G7)="=[5]*[6]")</formula>
    </cfRule>
    <cfRule type="expression" dxfId="142" priority="82">
      <formula>AND($C7&lt;&gt;"Subtotal",_xlfn.FORMULATEXT($G7)&lt;&gt;"=[5]*[6]")</formula>
    </cfRule>
  </conditionalFormatting>
  <conditionalFormatting sqref="E7:G84">
    <cfRule type="notContainsBlanks" priority="84" stopIfTrue="1">
      <formula>LEN(TRIM(E7))&gt;0</formula>
    </cfRule>
    <cfRule type="expression" dxfId="141" priority="85">
      <formula>$E7&lt;&gt;""</formula>
    </cfRule>
  </conditionalFormatting>
  <conditionalFormatting sqref="C7:C8">
    <cfRule type="expression" dxfId="140" priority="73">
      <formula>CELL("PROTECT",C7)=0</formula>
    </cfRule>
    <cfRule type="expression" dxfId="139" priority="74">
      <formula>$C7="Subtotal"</formula>
    </cfRule>
    <cfRule type="expression" priority="75" stopIfTrue="1">
      <formula>OR($C7="Subtotal",$A7="Total TVA Cota 0")</formula>
    </cfRule>
    <cfRule type="expression" dxfId="138" priority="76">
      <formula>$E7=""</formula>
    </cfRule>
  </conditionalFormatting>
  <conditionalFormatting sqref="C9">
    <cfRule type="expression" dxfId="137" priority="69">
      <formula>CELL("PROTECT",C9)=0</formula>
    </cfRule>
    <cfRule type="expression" dxfId="136" priority="70">
      <formula>$C9="Subtotal"</formula>
    </cfRule>
    <cfRule type="expression" priority="71" stopIfTrue="1">
      <formula>OR($C9="Subtotal",$A9="Total TVA Cota 0")</formula>
    </cfRule>
    <cfRule type="expression" dxfId="135" priority="72">
      <formula>$E9=""</formula>
    </cfRule>
  </conditionalFormatting>
  <conditionalFormatting sqref="C10:C12">
    <cfRule type="expression" dxfId="134" priority="65">
      <formula>CELL("PROTECT",C10)=0</formula>
    </cfRule>
    <cfRule type="expression" dxfId="133" priority="66">
      <formula>$C10="Subtotal"</formula>
    </cfRule>
    <cfRule type="expression" priority="67" stopIfTrue="1">
      <formula>OR($C10="Subtotal",$A10="Total TVA Cota 0")</formula>
    </cfRule>
    <cfRule type="expression" dxfId="132" priority="68">
      <formula>$E10=""</formula>
    </cfRule>
  </conditionalFormatting>
  <conditionalFormatting sqref="C13">
    <cfRule type="expression" dxfId="131" priority="61">
      <formula>CELL("PROTECT",C13)=0</formula>
    </cfRule>
    <cfRule type="expression" dxfId="130" priority="62">
      <formula>$C13="Subtotal"</formula>
    </cfRule>
    <cfRule type="expression" priority="63" stopIfTrue="1">
      <formula>OR($C13="Subtotal",$A13="Total TVA Cota 0")</formula>
    </cfRule>
    <cfRule type="expression" dxfId="129" priority="64">
      <formula>$E13=""</formula>
    </cfRule>
  </conditionalFormatting>
  <conditionalFormatting sqref="C14">
    <cfRule type="expression" dxfId="128" priority="57">
      <formula>CELL("PROTECT",C14)=0</formula>
    </cfRule>
    <cfRule type="expression" dxfId="127" priority="58">
      <formula>$C14="Subtotal"</formula>
    </cfRule>
    <cfRule type="expression" priority="59" stopIfTrue="1">
      <formula>OR($C14="Subtotal",$A14="Total TVA Cota 0")</formula>
    </cfRule>
    <cfRule type="expression" dxfId="126" priority="60">
      <formula>$E14=""</formula>
    </cfRule>
  </conditionalFormatting>
  <conditionalFormatting sqref="C15">
    <cfRule type="expression" dxfId="125" priority="53">
      <formula>CELL("PROTECT",C15)=0</formula>
    </cfRule>
    <cfRule type="expression" dxfId="124" priority="54">
      <formula>$C15="Subtotal"</formula>
    </cfRule>
    <cfRule type="expression" priority="55" stopIfTrue="1">
      <formula>OR($C15="Subtotal",$A15="Total TVA Cota 0")</formula>
    </cfRule>
    <cfRule type="expression" dxfId="123" priority="56">
      <formula>$E15=""</formula>
    </cfRule>
  </conditionalFormatting>
  <conditionalFormatting sqref="C26">
    <cfRule type="expression" dxfId="122" priority="49">
      <formula>CELL("PROTECT",C26)=0</formula>
    </cfRule>
    <cfRule type="expression" dxfId="121" priority="50">
      <formula>$C26="Subtotal"</formula>
    </cfRule>
    <cfRule type="expression" priority="51" stopIfTrue="1">
      <formula>OR($C26="Subtotal",$A26="Total TVA Cota 0")</formula>
    </cfRule>
    <cfRule type="expression" dxfId="120" priority="52">
      <formula>$E26=""</formula>
    </cfRule>
  </conditionalFormatting>
  <conditionalFormatting sqref="C29">
    <cfRule type="expression" dxfId="119" priority="45">
      <formula>CELL("PROTECT",C29)=0</formula>
    </cfRule>
    <cfRule type="expression" dxfId="118" priority="46">
      <formula>$C29="Subtotal"</formula>
    </cfRule>
    <cfRule type="expression" priority="47" stopIfTrue="1">
      <formula>OR($C29="Subtotal",$A29="Total TVA Cota 0")</formula>
    </cfRule>
    <cfRule type="expression" dxfId="117" priority="48">
      <formula>$E29=""</formula>
    </cfRule>
  </conditionalFormatting>
  <conditionalFormatting sqref="C30:C35">
    <cfRule type="expression" dxfId="116" priority="41">
      <formula>CELL("PROTECT",C30)=0</formula>
    </cfRule>
    <cfRule type="expression" dxfId="115" priority="42">
      <formula>$C30="Subtotal"</formula>
    </cfRule>
    <cfRule type="expression" priority="43" stopIfTrue="1">
      <formula>OR($C30="Subtotal",$A30="Total TVA Cota 0")</formula>
    </cfRule>
    <cfRule type="expression" dxfId="114" priority="44">
      <formula>$E30=""</formula>
    </cfRule>
  </conditionalFormatting>
  <conditionalFormatting sqref="C36">
    <cfRule type="expression" dxfId="113" priority="37">
      <formula>CELL("PROTECT",C36)=0</formula>
    </cfRule>
    <cfRule type="expression" dxfId="112" priority="38">
      <formula>$C36="Subtotal"</formula>
    </cfRule>
    <cfRule type="expression" priority="39" stopIfTrue="1">
      <formula>OR($C36="Subtotal",$A36="Total TVA Cota 0")</formula>
    </cfRule>
    <cfRule type="expression" dxfId="111" priority="40">
      <formula>$E36=""</formula>
    </cfRule>
  </conditionalFormatting>
  <conditionalFormatting sqref="C37:C38">
    <cfRule type="expression" dxfId="110" priority="33">
      <formula>CELL("PROTECT",C37)=0</formula>
    </cfRule>
    <cfRule type="expression" dxfId="109" priority="34">
      <formula>$C37="Subtotal"</formula>
    </cfRule>
    <cfRule type="expression" priority="35" stopIfTrue="1">
      <formula>OR($C37="Subtotal",$A37="Total TVA Cota 0")</formula>
    </cfRule>
    <cfRule type="expression" dxfId="108" priority="36">
      <formula>$E37=""</formula>
    </cfRule>
  </conditionalFormatting>
  <conditionalFormatting sqref="C43">
    <cfRule type="expression" dxfId="107" priority="29">
      <formula>CELL("PROTECT",C43)=0</formula>
    </cfRule>
    <cfRule type="expression" dxfId="106" priority="30">
      <formula>$C43="Subtotal"</formula>
    </cfRule>
    <cfRule type="expression" priority="31" stopIfTrue="1">
      <formula>OR($C43="Subtotal",$A43="Total TVA Cota 0")</formula>
    </cfRule>
    <cfRule type="expression" dxfId="105" priority="32">
      <formula>$E43=""</formula>
    </cfRule>
  </conditionalFormatting>
  <conditionalFormatting sqref="C44">
    <cfRule type="expression" dxfId="104" priority="25">
      <formula>CELL("PROTECT",C44)=0</formula>
    </cfRule>
    <cfRule type="expression" dxfId="103" priority="26">
      <formula>$C44="Subtotal"</formula>
    </cfRule>
    <cfRule type="expression" priority="27" stopIfTrue="1">
      <formula>OR($C44="Subtotal",$A44="Total TVA Cota 0")</formula>
    </cfRule>
    <cfRule type="expression" dxfId="102" priority="28">
      <formula>$E44=""</formula>
    </cfRule>
  </conditionalFormatting>
  <conditionalFormatting sqref="C47:C49">
    <cfRule type="expression" dxfId="101" priority="21">
      <formula>CELL("PROTECT",C47)=0</formula>
    </cfRule>
    <cfRule type="expression" dxfId="100" priority="22">
      <formula>$C47="Subtotal"</formula>
    </cfRule>
    <cfRule type="expression" priority="23" stopIfTrue="1">
      <formula>OR($C47="Subtotal",$A47="Total TVA Cota 0")</formula>
    </cfRule>
    <cfRule type="expression" dxfId="99" priority="24">
      <formula>$E47=""</formula>
    </cfRule>
  </conditionalFormatting>
  <conditionalFormatting sqref="C56:C58">
    <cfRule type="expression" dxfId="98" priority="17">
      <formula>CELL("PROTECT",C56)=0</formula>
    </cfRule>
    <cfRule type="expression" dxfId="97" priority="18">
      <formula>$C56="Subtotal"</formula>
    </cfRule>
    <cfRule type="expression" priority="19" stopIfTrue="1">
      <formula>OR($C56="Subtotal",$A56="Total TVA Cota 0")</formula>
    </cfRule>
    <cfRule type="expression" dxfId="96" priority="20">
      <formula>$E56=""</formula>
    </cfRule>
  </conditionalFormatting>
  <conditionalFormatting sqref="C72">
    <cfRule type="expression" dxfId="95" priority="13">
      <formula>CELL("PROTECT",C72)=0</formula>
    </cfRule>
    <cfRule type="expression" dxfId="94" priority="14">
      <formula>$C72="Subtotal"</formula>
    </cfRule>
    <cfRule type="expression" priority="15" stopIfTrue="1">
      <formula>OR($C72="Subtotal",$A72="Total TVA Cota 0")</formula>
    </cfRule>
    <cfRule type="expression" dxfId="93" priority="16">
      <formula>$E72=""</formula>
    </cfRule>
  </conditionalFormatting>
  <conditionalFormatting sqref="C73">
    <cfRule type="expression" dxfId="92" priority="9">
      <formula>CELL("PROTECT",C73)=0</formula>
    </cfRule>
    <cfRule type="expression" dxfId="91" priority="10">
      <formula>$C73="Subtotal"</formula>
    </cfRule>
    <cfRule type="expression" priority="11" stopIfTrue="1">
      <formula>OR($C73="Subtotal",$A73="Total TVA Cota 0")</formula>
    </cfRule>
    <cfRule type="expression" dxfId="90" priority="12">
      <formula>$E73=""</formula>
    </cfRule>
  </conditionalFormatting>
  <conditionalFormatting sqref="C74">
    <cfRule type="expression" dxfId="89" priority="5">
      <formula>CELL("PROTECT",C74)=0</formula>
    </cfRule>
    <cfRule type="expression" dxfId="88" priority="6">
      <formula>$C74="Subtotal"</formula>
    </cfRule>
    <cfRule type="expression" priority="7" stopIfTrue="1">
      <formula>OR($C74="Subtotal",$A74="Total TVA Cota 0")</formula>
    </cfRule>
    <cfRule type="expression" dxfId="87" priority="8">
      <formula>$E74=""</formula>
    </cfRule>
  </conditionalFormatting>
  <conditionalFormatting sqref="C75">
    <cfRule type="expression" dxfId="86" priority="1">
      <formula>CELL("PROTECT",C75)=0</formula>
    </cfRule>
    <cfRule type="expression" dxfId="85" priority="2">
      <formula>$C75="Subtotal"</formula>
    </cfRule>
    <cfRule type="expression" priority="3" stopIfTrue="1">
      <formula>OR($C75="Subtotal",$A75="Total TVA Cota 0")</formula>
    </cfRule>
    <cfRule type="expression" dxfId="84" priority="4">
      <formula>$E75=""</formula>
    </cfRule>
  </conditionalFormatting>
  <dataValidations count="1">
    <dataValidation type="decimal" operator="greaterThan" allowBlank="1" showInputMessage="1" showErrorMessage="1" sqref="F7:F8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2018-04-17T06:10:38Z</dcterms:modified>
  <cp:category/>
</cp:coreProperties>
</file>