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05" yWindow="0" windowWidth="28260" windowHeight="16095"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externalReferences>
    <externalReference r:id="rId15"/>
  </externalReferences>
  <definedNames>
    <definedName name="_xlnm.Print_Area" localSheetId="13">Boiler!$A$1:$G$27</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5" i="19" l="1"/>
  <c r="F5" i="19"/>
  <c r="G7" i="18"/>
  <c r="G5" i="18"/>
  <c r="F5" i="18"/>
  <c r="E5" i="18"/>
  <c r="D5" i="18"/>
  <c r="G57" i="4"/>
  <c r="G9" i="9"/>
  <c r="G10" i="9"/>
  <c r="G11" i="9"/>
  <c r="G12" i="9"/>
  <c r="G13" i="9"/>
  <c r="G14" i="9"/>
  <c r="G15" i="9"/>
  <c r="G16" i="9"/>
  <c r="G17" i="9"/>
  <c r="G18" i="9"/>
  <c r="G19" i="9"/>
  <c r="G20" i="9"/>
  <c r="G21" i="9"/>
  <c r="G22" i="9"/>
  <c r="G23" i="9"/>
  <c r="G24" i="9"/>
  <c r="G25"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8" i="19"/>
  <c r="G9" i="19"/>
  <c r="G10" i="19"/>
  <c r="G7" i="19"/>
  <c r="C4" i="22"/>
  <c r="G8" i="22"/>
  <c r="G7" i="22"/>
  <c r="G9" i="22"/>
  <c r="G5" i="22"/>
  <c r="F5" i="22"/>
  <c r="E5" i="22"/>
  <c r="D5" i="22"/>
  <c r="C5" i="22"/>
  <c r="B5" i="22"/>
  <c r="A5" i="22"/>
  <c r="B3" i="22"/>
  <c r="A3" i="22"/>
  <c r="C2" i="22"/>
  <c r="B2" i="22"/>
  <c r="A2" i="22"/>
  <c r="A1" i="22"/>
  <c r="E15" i="14"/>
  <c r="G8" i="9"/>
  <c r="G7" i="9"/>
  <c r="G27" i="9"/>
  <c r="G8" i="5"/>
  <c r="G7" i="5"/>
  <c r="G8" i="8"/>
  <c r="G7" i="8"/>
  <c r="G61" i="8"/>
  <c r="G7" i="7"/>
  <c r="G8" i="1"/>
  <c r="G7" i="1"/>
  <c r="G8" i="6"/>
  <c r="G7" i="6"/>
  <c r="G8" i="21"/>
  <c r="G7" i="21"/>
  <c r="G8" i="4"/>
  <c r="G7" i="4"/>
  <c r="G88" i="4"/>
  <c r="G8" i="11"/>
  <c r="G9" i="21"/>
  <c r="G145" i="1"/>
  <c r="G102" i="6"/>
  <c r="G71" i="7"/>
  <c r="G76" i="5"/>
  <c r="G7" i="11"/>
  <c r="G43" i="11"/>
  <c r="C4" i="21"/>
  <c r="E8" i="14"/>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E6" i="14"/>
  <c r="A4" i="19"/>
  <c r="A4" i="18"/>
  <c r="C4" i="9"/>
  <c r="C4" i="5"/>
  <c r="C4" i="8"/>
  <c r="C4" i="7"/>
  <c r="C4" i="1"/>
  <c r="C4" i="6"/>
  <c r="C4" i="4"/>
  <c r="C4" i="11"/>
  <c r="E14" i="14"/>
  <c r="D5" i="9"/>
  <c r="C5" i="9"/>
  <c r="B5" i="9"/>
  <c r="A5" i="9"/>
  <c r="E13" i="14"/>
  <c r="D5" i="5"/>
  <c r="C5" i="5"/>
  <c r="B5" i="5"/>
  <c r="A5" i="5"/>
  <c r="E12" i="14"/>
  <c r="D5" i="8"/>
  <c r="C5" i="8"/>
  <c r="B5" i="8"/>
  <c r="A5" i="8"/>
  <c r="G5" i="7"/>
  <c r="E11" i="14"/>
  <c r="F5" i="7"/>
  <c r="E5" i="7"/>
  <c r="D5" i="7"/>
  <c r="C5" i="7"/>
  <c r="B5" i="7"/>
  <c r="A5" i="7"/>
  <c r="G5" i="1"/>
  <c r="E10" i="14"/>
  <c r="F5" i="1"/>
  <c r="E5" i="1"/>
  <c r="D5" i="1"/>
  <c r="C5" i="1"/>
  <c r="B5" i="1"/>
  <c r="A5" i="1"/>
  <c r="G5" i="6"/>
  <c r="E9" i="14"/>
  <c r="F5" i="6"/>
  <c r="E5" i="6"/>
  <c r="D5" i="6"/>
  <c r="C5" i="6"/>
  <c r="B5" i="6"/>
  <c r="A5" i="6"/>
  <c r="B5" i="4"/>
  <c r="C5" i="4"/>
  <c r="D5" i="4"/>
  <c r="E5" i="4"/>
  <c r="F5" i="4"/>
  <c r="G5" i="4"/>
  <c r="E7" i="14"/>
  <c r="A5" i="4"/>
  <c r="E23" i="14"/>
  <c r="E24" i="14"/>
  <c r="E27" i="14" s="1"/>
  <c r="E29" i="14" s="1"/>
  <c r="E32" i="14" s="1"/>
  <c r="E33" i="14" s="1"/>
  <c r="E26" i="14"/>
  <c r="C2" i="19"/>
  <c r="C2" i="18"/>
  <c r="C2" i="9"/>
  <c r="C2" i="5"/>
  <c r="C2" i="8"/>
  <c r="C2" i="7"/>
  <c r="C2" i="1"/>
  <c r="C2" i="6"/>
  <c r="C2" i="4"/>
  <c r="A3" i="11"/>
  <c r="A2" i="11"/>
  <c r="G11" i="19"/>
  <c r="E17" i="14"/>
  <c r="G7" i="20"/>
  <c r="G10" i="18"/>
  <c r="G9" i="18"/>
  <c r="G8" i="18"/>
  <c r="C2" i="20"/>
  <c r="C2" i="11"/>
  <c r="G21" i="20"/>
  <c r="G11" i="18"/>
  <c r="E16" i="14"/>
  <c r="E18" i="14"/>
</calcChain>
</file>

<file path=xl/sharedStrings.xml><?xml version="1.0" encoding="utf-8"?>
<sst xmlns="http://schemas.openxmlformats.org/spreadsheetml/2006/main" count="1664" uniqueCount="825">
  <si>
    <t>№</t>
  </si>
  <si>
    <t>Lot:</t>
  </si>
  <si>
    <t>Site:</t>
  </si>
  <si>
    <t>No</t>
  </si>
  <si>
    <t>Parameter</t>
  </si>
  <si>
    <t>Unit</t>
  </si>
  <si>
    <t>Value</t>
  </si>
  <si>
    <t>MWh</t>
  </si>
  <si>
    <t>USD</t>
  </si>
  <si>
    <t>Item</t>
  </si>
  <si>
    <t>* Any equipment or component that requires replacement within the 3 years period and was not included in the list of wear parts shall be treated as a warranty case and must be provided by the contractor at no additional cost</t>
  </si>
  <si>
    <t>REF:</t>
  </si>
  <si>
    <t>ITB</t>
  </si>
  <si>
    <t>x</t>
  </si>
  <si>
    <t>y</t>
  </si>
  <si>
    <t>1</t>
  </si>
  <si>
    <t>2</t>
  </si>
  <si>
    <t>3</t>
  </si>
  <si>
    <t>4</t>
  </si>
  <si>
    <t>5</t>
  </si>
  <si>
    <t>6</t>
  </si>
  <si>
    <t>7</t>
  </si>
  <si>
    <t>Total, USD 
(col.5 x col.6)</t>
  </si>
  <si>
    <t>test</t>
  </si>
  <si>
    <t>permanent</t>
  </si>
  <si>
    <t>DA06B2</t>
  </si>
  <si>
    <t>m3</t>
  </si>
  <si>
    <t>DA06B1</t>
  </si>
  <si>
    <t>CG22A</t>
  </si>
  <si>
    <t>m2</t>
  </si>
  <si>
    <t>DE11A</t>
  </si>
  <si>
    <t>m</t>
  </si>
  <si>
    <t>CA03F</t>
  </si>
  <si>
    <t>CK14A</t>
  </si>
  <si>
    <t>TsA02A</t>
  </si>
  <si>
    <t>TsD01B</t>
  </si>
  <si>
    <t>TsD04B</t>
  </si>
  <si>
    <t>kg</t>
  </si>
  <si>
    <t>IzD05A</t>
  </si>
  <si>
    <t>t</t>
  </si>
  <si>
    <t>IzD04A</t>
  </si>
  <si>
    <t>TsC54B</t>
  </si>
  <si>
    <t>CB02A</t>
  </si>
  <si>
    <t>CL18A</t>
  </si>
  <si>
    <t>set</t>
  </si>
  <si>
    <t>TsA02B</t>
  </si>
  <si>
    <t>RpCU09A</t>
  </si>
  <si>
    <t>TsD05B</t>
  </si>
  <si>
    <t>100 m3</t>
  </si>
  <si>
    <t>IA14B</t>
  </si>
  <si>
    <t>IA38B</t>
  </si>
  <si>
    <t>IA28A</t>
  </si>
  <si>
    <t>IA25A</t>
  </si>
  <si>
    <t>IA23A</t>
  </si>
  <si>
    <t>IA17C</t>
  </si>
  <si>
    <t>IA27A</t>
  </si>
  <si>
    <t>IA39A</t>
  </si>
  <si>
    <t>ID03B</t>
  </si>
  <si>
    <t>SE58A</t>
  </si>
  <si>
    <t>IzH05B</t>
  </si>
  <si>
    <t>IzI09A1</t>
  </si>
  <si>
    <t>IzI09A2</t>
  </si>
  <si>
    <t>IzH40B</t>
  </si>
  <si>
    <t>CL16B</t>
  </si>
  <si>
    <t>IA18J</t>
  </si>
  <si>
    <t>ID04D</t>
  </si>
  <si>
    <t>ID04B</t>
  </si>
  <si>
    <t>ID04A</t>
  </si>
  <si>
    <t>ID06A</t>
  </si>
  <si>
    <t>IC12C</t>
  </si>
  <si>
    <t>IC12A</t>
  </si>
  <si>
    <t>IC11E</t>
  </si>
  <si>
    <t>IC11D</t>
  </si>
  <si>
    <t>IC11C</t>
  </si>
  <si>
    <t>IC11B</t>
  </si>
  <si>
    <t>IE03C</t>
  </si>
  <si>
    <t>IE03B</t>
  </si>
  <si>
    <t>IE03A</t>
  </si>
  <si>
    <t>IE04C</t>
  </si>
  <si>
    <t>IE04B</t>
  </si>
  <si>
    <t>IE04A</t>
  </si>
  <si>
    <t>IC42A</t>
  </si>
  <si>
    <t>VA05A</t>
  </si>
  <si>
    <t>IB06C</t>
  </si>
  <si>
    <t>IC13A</t>
  </si>
  <si>
    <t>IzJ09B</t>
  </si>
  <si>
    <t>AcE51A</t>
  </si>
  <si>
    <t>piesa</t>
  </si>
  <si>
    <t>VA02A</t>
  </si>
  <si>
    <t>VB27A</t>
  </si>
  <si>
    <t>CC09B</t>
  </si>
  <si>
    <t>CL20A</t>
  </si>
  <si>
    <t>TsC03B1</t>
  </si>
  <si>
    <t>TsA20B</t>
  </si>
  <si>
    <t>TsD02A1</t>
  </si>
  <si>
    <t>TsD05A</t>
  </si>
  <si>
    <t>TfA01B2</t>
  </si>
  <si>
    <t>TfA01A2</t>
  </si>
  <si>
    <t>TfA02B2</t>
  </si>
  <si>
    <t>TfB02C2</t>
  </si>
  <si>
    <t>TfB02A2</t>
  </si>
  <si>
    <t>CP16A</t>
  </si>
  <si>
    <t>CP16B</t>
  </si>
  <si>
    <t>CP10B</t>
  </si>
  <si>
    <t>CP50B</t>
  </si>
  <si>
    <t>AcE07A</t>
  </si>
  <si>
    <t>CL10C</t>
  </si>
  <si>
    <t>CA03G</t>
  </si>
  <si>
    <t>AcE13A</t>
  </si>
  <si>
    <t>AcE13A1</t>
  </si>
  <si>
    <t>CA02C</t>
  </si>
  <si>
    <t>RCsB08A</t>
  </si>
  <si>
    <t>AcA16B</t>
  </si>
  <si>
    <t>IzI05B</t>
  </si>
  <si>
    <t>IzF04F k=2</t>
  </si>
  <si>
    <t>TfB01H1</t>
  </si>
  <si>
    <t>DB16A</t>
  </si>
  <si>
    <t>IzF04F</t>
  </si>
  <si>
    <t>CC02E</t>
  </si>
  <si>
    <t>CC02F</t>
  </si>
  <si>
    <t>CE05A</t>
  </si>
  <si>
    <t>TfA01B1</t>
  </si>
  <si>
    <t>IC44B</t>
  </si>
  <si>
    <t>IC16C</t>
  </si>
  <si>
    <t>DG05A k=3</t>
  </si>
  <si>
    <t>DG01A</t>
  </si>
  <si>
    <t>TsC54A</t>
  </si>
  <si>
    <t>DB16D k=2,5</t>
  </si>
  <si>
    <t>IzF50A</t>
  </si>
  <si>
    <t>CD55A</t>
  </si>
  <si>
    <t>CC03A</t>
  </si>
  <si>
    <t>IC44D</t>
  </si>
  <si>
    <t>CA04F</t>
  </si>
  <si>
    <t>CC02K</t>
  </si>
  <si>
    <t>CC02L</t>
  </si>
  <si>
    <t>CB02D</t>
  </si>
  <si>
    <t>CP53B</t>
  </si>
  <si>
    <t>CB02C</t>
  </si>
  <si>
    <t>RpCU05F</t>
  </si>
  <si>
    <t>RpCU06C</t>
  </si>
  <si>
    <t>CL57A</t>
  </si>
  <si>
    <t>CE17A</t>
  </si>
  <si>
    <t>IzF10F</t>
  </si>
  <si>
    <t>IzF18B k=2</t>
  </si>
  <si>
    <t>CE41A</t>
  </si>
  <si>
    <t>CN50A</t>
  </si>
  <si>
    <t>CE30B</t>
  </si>
  <si>
    <t>CN51F</t>
  </si>
  <si>
    <t>100m2</t>
  </si>
  <si>
    <t>CN50C</t>
  </si>
  <si>
    <t>CE40A</t>
  </si>
  <si>
    <t>CE31C</t>
  </si>
  <si>
    <t>CN51B</t>
  </si>
  <si>
    <t>CN16D</t>
  </si>
  <si>
    <t>CE06A</t>
  </si>
  <si>
    <t>CE20A</t>
  </si>
  <si>
    <t>CE22A</t>
  </si>
  <si>
    <t>CE05B</t>
  </si>
  <si>
    <t>CK28B</t>
  </si>
  <si>
    <t>CA05E</t>
  </si>
  <si>
    <t>CK57C</t>
  </si>
  <si>
    <t>CK26A</t>
  </si>
  <si>
    <t>CK26B</t>
  </si>
  <si>
    <t>CK12A</t>
  </si>
  <si>
    <t>CN20B</t>
  </si>
  <si>
    <t>CK25A</t>
  </si>
  <si>
    <t>TsC53B</t>
  </si>
  <si>
    <t>CC03C</t>
  </si>
  <si>
    <t>IzF03A1</t>
  </si>
  <si>
    <t>CG01A</t>
  </si>
  <si>
    <t>CG17D</t>
  </si>
  <si>
    <t>CI14A</t>
  </si>
  <si>
    <t>CF52B</t>
  </si>
  <si>
    <t>CN53A</t>
  </si>
  <si>
    <t>CN01A</t>
  </si>
  <si>
    <t>CF02B</t>
  </si>
  <si>
    <t>CN06A</t>
  </si>
  <si>
    <t>CF11A</t>
  </si>
  <si>
    <t>CF15A k=1,25</t>
  </si>
  <si>
    <t>CN54B</t>
  </si>
  <si>
    <t>CF30A</t>
  </si>
  <si>
    <t>CG22A1</t>
  </si>
  <si>
    <t>CC01C</t>
  </si>
  <si>
    <t>CC01D</t>
  </si>
  <si>
    <t>CG01A1 k=4</t>
  </si>
  <si>
    <t>IzD04A k=1.5</t>
  </si>
  <si>
    <t>08-03-575-1</t>
  </si>
  <si>
    <t>08-03-573-4</t>
  </si>
  <si>
    <t>08-03-600-1</t>
  </si>
  <si>
    <t>08-03-530-4</t>
  </si>
  <si>
    <t>08-03-603-1</t>
  </si>
  <si>
    <t>08-03-594-2</t>
  </si>
  <si>
    <t>08-03-591-2</t>
  </si>
  <si>
    <t>08-03-591-8</t>
  </si>
  <si>
    <t>08-02-472-3</t>
  </si>
  <si>
    <t>100 m</t>
  </si>
  <si>
    <t>08-02-471-4</t>
  </si>
  <si>
    <t>08-02-472-1</t>
  </si>
  <si>
    <t>08-02-146-1</t>
  </si>
  <si>
    <t>08-02-148-1</t>
  </si>
  <si>
    <t>08-02-149-1</t>
  </si>
  <si>
    <t>08-02-407-6</t>
  </si>
  <si>
    <t>08-02-411-1</t>
  </si>
  <si>
    <t>10-06-034-14</t>
  </si>
  <si>
    <t>34-02-064-1</t>
  </si>
  <si>
    <t>11-02-002-01</t>
  </si>
  <si>
    <t>11-01-001-01</t>
  </si>
  <si>
    <t>11-02-001-01</t>
  </si>
  <si>
    <t>10-08-003-01</t>
  </si>
  <si>
    <t>11-03-001-01</t>
  </si>
  <si>
    <t>11-06-002-04</t>
  </si>
  <si>
    <t>11-08-002-01</t>
  </si>
  <si>
    <t>08-02-412-9</t>
  </si>
  <si>
    <t>11-06-001-02</t>
  </si>
  <si>
    <t>11-08-001-04</t>
  </si>
  <si>
    <t>Detector CO RGD COOMP1</t>
  </si>
  <si>
    <t>Contactor  УП5311</t>
  </si>
  <si>
    <t>AcF03A</t>
  </si>
  <si>
    <t>AcA52A</t>
  </si>
  <si>
    <t>AcF11C</t>
  </si>
  <si>
    <t>AcF12A</t>
  </si>
  <si>
    <t>AcB01A</t>
  </si>
  <si>
    <t>AcA53A</t>
  </si>
  <si>
    <t>AcA26A</t>
  </si>
  <si>
    <t>AcE14A</t>
  </si>
  <si>
    <t>AcE14A1</t>
  </si>
  <si>
    <t>CD50A</t>
  </si>
  <si>
    <t>AcA07B</t>
  </si>
  <si>
    <t>SF51A</t>
  </si>
  <si>
    <t>SD19A</t>
  </si>
  <si>
    <t>SD18A</t>
  </si>
  <si>
    <t>SA01A</t>
  </si>
  <si>
    <t>SF01A</t>
  </si>
  <si>
    <t>SF05A</t>
  </si>
  <si>
    <t>TsA03E</t>
  </si>
  <si>
    <t>IA32A</t>
  </si>
  <si>
    <t>SB08E</t>
  </si>
  <si>
    <t>SB08C</t>
  </si>
  <si>
    <t>SF04A</t>
  </si>
  <si>
    <t>10 m</t>
  </si>
  <si>
    <t>SB10E</t>
  </si>
  <si>
    <t>SB10C</t>
  </si>
  <si>
    <t>SB24E</t>
  </si>
  <si>
    <t>AcA25A</t>
  </si>
  <si>
    <t>SB05E</t>
  </si>
  <si>
    <t>SA40A</t>
  </si>
  <si>
    <t>SC06A</t>
  </si>
  <si>
    <t>10-08-002-03</t>
  </si>
  <si>
    <t>10-08-002-05</t>
  </si>
  <si>
    <t>10-08-001-06</t>
  </si>
  <si>
    <t>10-08-019-01</t>
  </si>
  <si>
    <t>08-01-121-1</t>
  </si>
  <si>
    <t>48A</t>
  </si>
  <si>
    <t xml:space="preserve">Consolidated price list </t>
  </si>
  <si>
    <t xml:space="preserve">Estimated amount in USD, 0 rate VAT </t>
  </si>
  <si>
    <t>Cost Component / Section</t>
  </si>
  <si>
    <t>Territory development</t>
  </si>
  <si>
    <t>Thermomecanics</t>
  </si>
  <si>
    <t xml:space="preserve">Heating and ventilation </t>
  </si>
  <si>
    <t>General construction works</t>
  </si>
  <si>
    <t xml:space="preserve">Electricity and lighting </t>
  </si>
  <si>
    <t>Water and sewage</t>
  </si>
  <si>
    <t xml:space="preserve">Anti fire system </t>
  </si>
  <si>
    <t xml:space="preserve">Commissioning </t>
  </si>
  <si>
    <t>Service and Maintenance works for 3-years of operation</t>
  </si>
  <si>
    <t>Total price of works</t>
  </si>
  <si>
    <t>Annual heat consumption</t>
  </si>
  <si>
    <t>Boiler efficiency at nominal output</t>
  </si>
  <si>
    <t>percentage</t>
  </si>
  <si>
    <t>Annual fuel demand</t>
  </si>
  <si>
    <t>MJ/ton</t>
  </si>
  <si>
    <t>MWh/ton</t>
  </si>
  <si>
    <t>Annual fuel consumption</t>
  </si>
  <si>
    <t>ton</t>
  </si>
  <si>
    <t>Estimated fuel price</t>
  </si>
  <si>
    <t>USD/ton</t>
  </si>
  <si>
    <t>Annual cost of fuel</t>
  </si>
  <si>
    <t>Discount rate</t>
  </si>
  <si>
    <t>Expected lifetime of the boiler</t>
  </si>
  <si>
    <t>years</t>
  </si>
  <si>
    <t>Total cost of life-cycle (Price of works + VC fuel)</t>
  </si>
  <si>
    <t>Bidder:</t>
  </si>
  <si>
    <t>Signature</t>
  </si>
  <si>
    <t>No changes to the initial structure of this document are allowed. Any modifications made in the document, may result in Bidder's disqualification.</t>
  </si>
  <si>
    <t xml:space="preserve">Fuel system </t>
  </si>
  <si>
    <t>No.</t>
  </si>
  <si>
    <t>Ref. code</t>
  </si>
  <si>
    <t xml:space="preserve">Description of works </t>
  </si>
  <si>
    <t>Unit of Measure</t>
  </si>
  <si>
    <t>Quantity</t>
  </si>
  <si>
    <t>Unit Price
USD (wage inclusive)</t>
  </si>
  <si>
    <t>Total 
USD (col.5 x col.6)</t>
  </si>
  <si>
    <t>Chapter 1. Construction works</t>
  </si>
  <si>
    <t xml:space="preserve">Chapter 1.1. Cement concrete platform </t>
  </si>
  <si>
    <t xml:space="preserve">Layer of cylindrical natural aggregates having the function of filtering, insulation, ventilation, anti-freezing and anti-cracking proof, mechanically laid, with sand </t>
  </si>
  <si>
    <t>Layer of cylindrical natural aggregates having the function of filtering, insulation, ventilation, anti-freezing and anti-cracking proof, mechanically laid, with ballast</t>
  </si>
  <si>
    <t xml:space="preserve">Flooring of ordinary concrete class C 10/8 (Bc 10/B 150) 10 cm thick, in continuous field, leveled, cast in place, in rooms with surfaces wider than 16 mp </t>
  </si>
  <si>
    <t>Small curbs, ready-made from concrete with section 10x15 cm, to isolate green spaces, sidewalks, alleys, etc.  Placed on concrete platform B-15, БР 100.20.8</t>
  </si>
  <si>
    <t>Chapter 1.2. Welded panels (Euro fence) - 28,40 m</t>
  </si>
  <si>
    <t>Plain concrete poured with classical means in foundations, basements, supporting walls, walls under zero rate, prepared by concrete mixer or commercial concrete according art. CA01, poured with classical means, plain concrete class В15</t>
  </si>
  <si>
    <t>Gate STANDART l=1,0m, Н=1,8m (1 unit)</t>
  </si>
  <si>
    <t>Metallic gates with frames made of round steel profiles, ready-made, including the accessories necessary, mounted on reinforced concrete poles, gate STANDART code 6204</t>
  </si>
  <si>
    <t>Chapter 1.4. Metallic fence (11,30 m)</t>
  </si>
  <si>
    <t>Manual digging of soil in limited spaces, under 1,00 m or over 1,00 m in width, executed without support, with vertical slope, in foundations, channels, drainages, twinning steps, in non-cohesive soil or lightly cohesive soil depth &lt; 0,75 m light soil</t>
  </si>
  <si>
    <t xml:space="preserve">Manual punning of piles made in horizontal or inclined digging at 1/4, including watering each soil layer in part with 10 cm thickness of cohesive soil </t>
  </si>
  <si>
    <t>Metallic fence of metal and tin frames of 1 mm thickness</t>
  </si>
  <si>
    <t>CO06B correct</t>
  </si>
  <si>
    <t>CO07C correct</t>
  </si>
  <si>
    <t>Plain concrete  poured with classical means,  in foundations, basements, supporting walls, walls under zero rate, prepared with concrete mixer or commercial concrete according to art. CA01, poured with classical means, plain concrete class В15</t>
  </si>
  <si>
    <t>Crushed stone foundation layer</t>
  </si>
  <si>
    <t>Boxes from reusable panels, with boarding from short and super short wood planks to pour the concrete in forms, glass-shaped foundations and equipment platforms including support</t>
  </si>
  <si>
    <t>Chapter 1.5. Metallic gate (1 unit)</t>
  </si>
  <si>
    <t>Metallic fence of metal and tin frames 1 mm thickness</t>
  </si>
  <si>
    <t>Manual priming with one layer of minium lead paint on technological equipment</t>
  </si>
  <si>
    <t>Painting the articles and metallic constructions with oil paint in 2 layers, executed from profiles, of 8mm-12mm thickness inclusive, with hand brush</t>
  </si>
  <si>
    <t>Chapter 1.7. Steel ash containers Dn0,6х1,0(h) with lid - (6 units)</t>
  </si>
  <si>
    <t>Various metallic structures made of laminated profiles, sheet, striated sheet, concrete, supporting or covering pipes, all or partially embedded in concrete</t>
  </si>
  <si>
    <t xml:space="preserve">Manual priming with one layer of minium lead paint on technological equipment.  </t>
  </si>
  <si>
    <t>Chapter 2. Equipment</t>
  </si>
  <si>
    <t>Wheelbarrow with steel clamp, Vclamp=0,1m3</t>
  </si>
  <si>
    <t xml:space="preserve">Vertical systematization </t>
  </si>
  <si>
    <t>Manual digging of soil in limited spaces, under 1,00 m or over 1,00 m in width, executed without support, with vertical slope, in foundations, channels, drainages, twinning steps, in non-cohesive soil or lightly cohesive soil depth &lt; 0,75 m middle ground</t>
  </si>
  <si>
    <t xml:space="preserve">Manual transportation with wheelbarrow with rubber wheel at 100 m distance, the load of 100 - 120 kg, including setting the circulation cabinets and cleaning the rails of wheelbarrow by loading and unloading through settlement </t>
  </si>
  <si>
    <t>Mechanical compacting with rammer of 150-200 kg of piles in successive layers of 20-30 cm thickness, excluding watering each layer in part, filling made of cohesive soil</t>
  </si>
  <si>
    <t>Removing of fertile soil</t>
  </si>
  <si>
    <t>Total VAT 0 rate</t>
  </si>
  <si>
    <t>Section:</t>
  </si>
  <si>
    <t>Fencing wire mesh with fence panels made of round steel frame fixed on ready-made reinforced concrete pillars mounted at 2 m distance from each other, interaxed by tamping the ballast, the ridge height of 1,80 m  ("GARDLAIN")</t>
  </si>
  <si>
    <t>Scattering with shovel of loose soil, in uniform layers, of 10-30 cm thickness, with a throw of up to 3 m from piles, including smashing the clods, soil from middle ground</t>
  </si>
  <si>
    <t xml:space="preserve">Painting the articles and metallic constructions with oil paint in 2 layers, executed from profiles, of 8mm-12mm thickness inclusive, with hand brush </t>
  </si>
  <si>
    <t>unit</t>
  </si>
  <si>
    <t>Chapter 1. Assembling works</t>
  </si>
  <si>
    <t xml:space="preserve">Circulating (recirculating) pump mounted on existing pipe, by flanges, with diameter over  2" </t>
  </si>
  <si>
    <t>Expending vessel, mounted on platform having the capacity V=300 l</t>
  </si>
  <si>
    <t>Pipe sludge separator, in central heating system, with nominal entering diameter 65 mm (dirt trap)</t>
  </si>
  <si>
    <t>Pipe sludge separator, in central heating system, with nominal entering diameter 15 mm (dirt trap)</t>
  </si>
  <si>
    <t>Liquid fuel filter (Dosaphos 250, Dn15 mm)</t>
  </si>
  <si>
    <t>condenser reservoir, mounted on platform having the capacity 300 l</t>
  </si>
  <si>
    <t>Three-way plug valve, with flanges with stuffing,  for central heating installations, with nominal diameter 32 mm (VF3)</t>
  </si>
  <si>
    <t>Cold and hot water meters, with diameter -15 mm (caloric energy measuring meter Hydrometer)</t>
  </si>
  <si>
    <t>Chapter 2. Sanitary works</t>
  </si>
  <si>
    <t>Pipe insulation with glass wool mattresses, mineral wool type I or type P stitched on one side, on weave of galvanized wire, made on site, having the thickness  60 mm, on pipes with circumference over thermal insulation more than 35 cm (mineral-cotton slabs with synthetic binder brand 75)</t>
  </si>
  <si>
    <t>Insulation with perforated fiberglass cloth brand "ХПС-Т-5" of pipes of diameter over 25 mm</t>
  </si>
  <si>
    <t>Pipe insulation with glass wool mattresses, mineral wool type I or type P stitched on one side, on weave of galvanized wire, made on site, having the thickness  40 mm, on pipes with circumference over thermal insulation more than 35 cm  (mineral-cotton mats stitched in metal gauze lining type М2 brand 125)</t>
  </si>
  <si>
    <t>Thick sheet metal lining (silo funnels, chimney flues, tanks and troughs for sutaje) in chimney flues  (chimney flues)</t>
  </si>
  <si>
    <t>Fine fitting for central heating boilers: faucet control valve  (for thermometer ЗКЧ-1-87)</t>
  </si>
  <si>
    <t>Fine fitting for central heating boilers: faucet control valve  (for pressure measuring ЗКЧ-275.00.90)</t>
  </si>
  <si>
    <t>Fine fitting for central heating boilers: faucet control valve  (for pressure measuring ЗКЧ-287.00.90)</t>
  </si>
  <si>
    <t>Fine fitting for central heating boilers: faucet control valve  (for level measuring ЗКЧ-223-89)</t>
  </si>
  <si>
    <t>Fine fitting for central heating boilers: faucet control valve  (for temperature measuring ЗКЧ-2-87)</t>
  </si>
  <si>
    <t>Stop or retaining valve with jacks for central heating installations, with nominal diameter 65 mm (ball valve  JIP Standart FF "Danfoss")</t>
  </si>
  <si>
    <t>Stop or retaining valve with jacks for central heating installations, with nominal diameter 65 mm (butterfly valve SYLAX (VFY-WH))</t>
  </si>
  <si>
    <t>Stop or retaining valve with jacks for central heating installations, with nominal diameter 32 mm (butterfly valve SYLAX (VFY-WH))</t>
  </si>
  <si>
    <t>Stop or retaining valve with jacks for central heating installations, with nominal diameter 25 mm (butterfly valve SYLAX (VFY-WH))</t>
  </si>
  <si>
    <t>Stop or retaining valve with jacks for central heating installations, with nominal diameter 20 mm (full-bore ball valve BVR UNI ISO 7/1)</t>
  </si>
  <si>
    <t>Stop or retaining valve with jacks for central heating installations, with nominal diameter 65 mm (flange check valve type NVD402 "Danfoss")</t>
  </si>
  <si>
    <t>Stop or retaining valve with jacks for central heating installations, with nominal diameter 32 mm (check valve type 223 "Danfoss")</t>
  </si>
  <si>
    <t>Stop or retaining valve with jacks for central heating installations, with nominal diameter 20 mm (check valve type 223 "Danfoss")</t>
  </si>
  <si>
    <t>Stop or retaining valve with jacks for central heating installations, with nominal diameter 40 mm (flange full-bore safety valve17с29нж)</t>
  </si>
  <si>
    <t>Stop or retaining valve with jacks for central heating installations, with nominal diameter 20 mm (flange full-bore safety valve17с29нж)</t>
  </si>
  <si>
    <t>Stop or retaining valve with jacks for central heating installations, with nominal diameter 15 mm (safety valve  17с29нж)</t>
  </si>
  <si>
    <t>Air release valve with mobile key for central heating installations, with nominal diameter 10 mm (two-way safety valve Regulus DBV 1 3/4 Czech Rep.)</t>
  </si>
  <si>
    <t>Company price</t>
  </si>
  <si>
    <t xml:space="preserve">Assembling manual taps, twinning and launching the existing internal heating system with newly launched heating system </t>
  </si>
  <si>
    <t>system</t>
  </si>
  <si>
    <t>Perform tightness test procedure under pressure of feeding pipelines of heating devices (heaters, thermal convectors, plinth convectors, etc.) with diameter 54 x 3,5 ... 83 x 3,5 mm</t>
  </si>
  <si>
    <t>Perform tightness test procedure under pressure of feeding pipelines of heating devices (heaters, thermal convectors, plinth convectors, etc.) with diameter 1 1/4" ... 2"</t>
  </si>
  <si>
    <t>Perform tightness test procedure under pressure of feeding pipelines of heating devices (heaters, thermal convectors, plinth convectors, etc.) with diameter 3/8" ... 1"</t>
  </si>
  <si>
    <t>Perform thermal expansion and contraction and running test, of feeding pipelines of heating devices (heaters, thermal convectors, plinth convectors, etc.) with diameter 54 x 3,5 ... 83 x 3,5 mm</t>
  </si>
  <si>
    <t>Perform thermal expansion and contraction and running test, of feeding pipelines of heating devices (heaters, thermal convectors, plinth convectors, etc.) with diameter 1 1/4" ... 2"</t>
  </si>
  <si>
    <t>Perform thermal expansion and contraction and running test, of feeding pipelines of heating devices (heaters, thermal convectors, plinth convectors, etc.) with diameter 3/8" ... 1"</t>
  </si>
  <si>
    <t>Supports and fasteners for support of pipes, boilers, devices and recipients, having the weight less than 2 kg / unit</t>
  </si>
  <si>
    <t>Stainless steel wall clip CFO-100 Д420</t>
  </si>
  <si>
    <t>Circulating (recirculating) pump mounted on existing pipe, by flanges, with diameter over  2" (outline №2), productivity  Qp=7,8m3/hour,  pressure Нр=13,1 m.c.a.,  N=3 kW, class  А, А 16-2 (ЕЕ1&lt;0,2</t>
  </si>
  <si>
    <t>Expending vessel  V=300 l, , P=6 bar,  41VE0150 or similar</t>
  </si>
  <si>
    <t xml:space="preserve">Pipe sludge separator, in central heating system, with nominal entering diameter 80 mm (dirt trap) Ду 65, Р16 bar, 149В 1802  or similar  </t>
  </si>
  <si>
    <t>Circulating (recirculating) pump mounted on existing pipe, by flanges, with diameter over  2"  Qp=1,2 m3/hour; Нр-3,3 m.c.a.  N=26-50 W,  MX 12-2 or similar</t>
  </si>
  <si>
    <t xml:space="preserve">Pipe sludge separator, in central heating system, with nominal entering diameter 20 mm (dirt trap) D 15, Р 6 bar, 149В 1769  or similar </t>
  </si>
  <si>
    <t>Three-way plug valve, with flanges with stuffing,  for central heating installations, with nominal diameter 32 mm,  VF3 Dn40 mm,  "Danfoss or similar"</t>
  </si>
  <si>
    <t>Heating meter D 15 mm,  "Hydrometer" Sharky 775, h50-15, EN 1434</t>
  </si>
  <si>
    <t xml:space="preserve">Monobloc steel heating boiler (hot water 90/70 grades), with caloric power 90 kw </t>
  </si>
  <si>
    <t>Vertical boiler mounted on floor, boiler having the capacity 2000 l (storage tank for heating system "SICC" 116Z)</t>
  </si>
  <si>
    <t>Installation of water softeners, fully equipped, with water flow 900 -2250 l/h   (Decalux-5 ET 500)</t>
  </si>
  <si>
    <t>Installation of water softeners, fully equipped, with water flow 900 -2250 l/h   (Decalux-5 ET 500 or similar)</t>
  </si>
  <si>
    <t>Protection of thermal insulation of black tin or zinc pipes of 0,5 mm thickness screwed with round slot, self-tapping screws, having the circumference of pipe over thermal insulation between 0,90 and 1,6 m, manufacturing</t>
  </si>
  <si>
    <t>Protection of thermal insulation of black tin or zinc pipes of 0,5 mm thickness screwed with round slot, self-tapping screws, having the circumference of pipe over thermal insulation between 0,90 and 1,6 m, assembling</t>
  </si>
  <si>
    <t>Air release valve with mobile key for central heating installations, with nominal diameter 10 mm (brass automatic air valve with threaded joining type MATIC of "Danfoss" VF3, 149 B5 106)</t>
  </si>
  <si>
    <t>Seamless or longitudinal welded steel pipe for constructions,  welded in distribution pipelines, in central heating installations in residential or social-cultural buildings, pipe with outer diameter and wall thickness 76 x 3,0 mm</t>
  </si>
  <si>
    <t>Seamless or longitudinal welded steel pipe for constructions,  welded in distribution pipelines, in central heating installations in residential or social-cultural buildings, pipe with outer diameter and wall thickness 57 x 3,0 mm</t>
  </si>
  <si>
    <t>longitudinal welded black steel pipe for installations, non-threaded, welded in columns, in central heating installations in residential or social-cultural buildings, pipe with diameter 45 x 2,8 mm</t>
  </si>
  <si>
    <t>longitudinal welded black steel pipe for installations, non-threaded, welded in columns, in central heating installations in residential or social-cultural buildings, pipe with diameter 38x2,8 mm</t>
  </si>
  <si>
    <t>longitudinal welded black steel pipe for installations, non-threaded, welded in columns, in central heating installations in residential or social-cultural buildings, pipe with diameter 32x2,8 mm</t>
  </si>
  <si>
    <t>longitudinal welded black steel pipe for installations, non-threaded, welded in columns, in central heating installations in residential or social-cultural buildings, pipe with diameter 25x2,8 mm</t>
  </si>
  <si>
    <t>longitudinal welded black steel pipe for installations, non-threaded, welded in columns, in central heating installations in residential or social-cultural buildings, pipe with diameter 20х2,0 mm</t>
  </si>
  <si>
    <t>On-site assembling of ALP ventilation tubes,  ready-made, having the section perimeter 350 mm (assembling the chimney)</t>
  </si>
  <si>
    <t>Stainless steel cone-shaped adaptor CF 350/420</t>
  </si>
  <si>
    <t>Stainless steel pipe CF L1000 Д350/420</t>
  </si>
  <si>
    <t>Stainless steel condensation module CF Д350</t>
  </si>
  <si>
    <t>Stainless steel tee CF 87* Д350/420</t>
  </si>
  <si>
    <t>Stainless steel lid module CF 87* Д420</t>
  </si>
  <si>
    <t>Chapter 3. Equipment</t>
  </si>
  <si>
    <t>Circulating (recirculating) pump mounted on existing pipe, by flanges, with diameter over  2" (outline No.1), productivity  Qp=7,8m3/hour,  pressure Нр=5,3 m.c.a.,  N=21 -236 W, class  А, А 16-2 (ЕЕ1&lt;0,2)</t>
  </si>
  <si>
    <t>Proportional water dosing equipment - build-in bypass oxygen Ду15 mm, (similar Dosaphos 250)</t>
  </si>
  <si>
    <t>Water circulation pump, mounted on existing pipe, by flanges, with diameter over  2"  Qp=0,06 m3/hour, pressure  Нр=22,8 m.c.a., N=0,3 кW, BM1-3 or similar</t>
  </si>
  <si>
    <t xml:space="preserve">Vertical boiler (puffer) for heating system V=2000 L, Ру 8 bar </t>
  </si>
  <si>
    <t xml:space="preserve">Vessel for additional water,  V=300 L </t>
  </si>
  <si>
    <t>Total VAT 0 rte</t>
  </si>
  <si>
    <t>Heating</t>
  </si>
  <si>
    <t>Steel radiators, monobloc with length 1501 - 2000 mm ("Korado" type 33 1600х600(h) or similar)</t>
  </si>
  <si>
    <t>Air release valve with mobile key for central heating installations, with nominal diameter 1/2" (straight locking valve RLV-15)</t>
  </si>
  <si>
    <t>Air release valve with mobile key for central heating installations, with nominal diameter 1/2" (radiator's air release valve)</t>
  </si>
  <si>
    <t>Keys for air inlets R74Y001</t>
  </si>
  <si>
    <t>Air release valve with mobile key for central heating installations, with nominal diameter 15 mm (automatic air release valve R88IY003 Giacomini)</t>
  </si>
  <si>
    <t>Stop or retaining valve with jacks for central heating installations, with nominal diameter 15 mm (drainage ball valve Giacomini)</t>
  </si>
  <si>
    <t>Painting the tin cover of pipes and devices with 2 layer oil paint, including priming</t>
  </si>
  <si>
    <t>Connection to existing steel pipeline (with connecting pipes) with the diameter of connecting pipes 15 mm</t>
  </si>
  <si>
    <t>Connection to existing steel pipeline (with connecting pipes) with the diameter of connecting pipes 65 mm</t>
  </si>
  <si>
    <t>Ventilation</t>
  </si>
  <si>
    <t>Protective cap, for circular channels with perimeter 230 - 700 mm  (bonnet ЗKц-01 Д250(Д225))</t>
  </si>
  <si>
    <t>Adhesive band for sealing the joints ISOVER AL-TEPPI</t>
  </si>
  <si>
    <t>Ventilation grilles ready-made of black sheet, with manually adjustable blinds, painted and embedded in masonry  (still air flowing grid SKP 500х300h)</t>
  </si>
  <si>
    <t>Heating systems</t>
  </si>
  <si>
    <t>Mechanical digging with excavator of 0,40-0,70 mc, with internal combustion engine and hydraulic control, in soil with natural humidity, unloaded on soil catg. II</t>
  </si>
  <si>
    <t>Manual punning of piles made in horizontal or inclined digging at 1/4, including watering each soil layer in part with 10 cm thickness of cohesive soil</t>
  </si>
  <si>
    <t>Steel pipe, mounted in trench, 1-3 m deep or on the ground, at the height 3-15 m, including cold pressure test, tightness test and complex fluid circulation test, with diameter 76x3,0 mm</t>
  </si>
  <si>
    <t>Steel pipe, mounted in trench, at the depth of 1-3 m or above ground, at the height  3 -15 m , including cold pressure test, tightness test and complex fluid circulation test, with diameter 32х2,0 mm</t>
  </si>
  <si>
    <t>Steel elbow or reduction, ready-made, mounted on pipe in the trench, at the depth of 1-3 m or above ground, at the height 3-15 m, including cold pressure test, tightness test and complex fluid circulation test, with diameter 76 mm  (connector bend 90')</t>
  </si>
  <si>
    <t>Installation of disk valve, with stop valve or clap made of steel or cast iron up to Pn 40, in trench, at the depth of 1-3 m or above ground up to 3-15 m with nominal diameter Dn 65 mm (ball valve LD-WW)</t>
  </si>
  <si>
    <t>Stop or retaining valve with jacks for central heating installations, with nominal diameter 65 mm (ball valve LD-WW)</t>
  </si>
  <si>
    <t>Stop or retaining valve with jacks for central heating installations, with nominal diameter 25 mm (ball valve LD-WW)</t>
  </si>
  <si>
    <t>Various metallic structures made of laminated profiles, sheet, striated sheet, concrete, supporting or covering pipes, fully or partially embedded in concrete</t>
  </si>
  <si>
    <t>Channel КЛ-60х45-8 (3 m)</t>
  </si>
  <si>
    <t>Mounting L- and U-shape elements ready-made from reinforced concrete for channels (thermal, for heating, cables etc.) stall Л4-8</t>
  </si>
  <si>
    <t>Mounting elements ready-made from reinforced concrete for channels (thermal, for heating, cables etc.), flat or curved plates П5-8</t>
  </si>
  <si>
    <t>Mounting elements ready-made of reinforced concrete in residential or social-cultural buildings with monolith reinforced concrete structure, mixed masonry, at the height up to 20 m inclusive, with volume from 0,2-2,5 mc   supporting bracket ОП-1</t>
  </si>
  <si>
    <t xml:space="preserve">Node pipe УТ 1 </t>
  </si>
  <si>
    <t>Heating chamber ТК-1, 1,8х1,8х2,0(h)</t>
  </si>
  <si>
    <t>Mounting elements ready-made from reinforced concrete for channels (thermal, for heating, cables etc.), flat or curved plates flooring ПO1</t>
  </si>
  <si>
    <t>Mounting cast iron or concrete cast eyelids without support part, to manholes for water and sewage, carriageable type I Т</t>
  </si>
  <si>
    <t>Mounting elements ready-made from reinforced concrete for channels (thermal, for heating, cables etc.), flat or curved plates   КЦО-1</t>
  </si>
  <si>
    <t>Mounting elements ready-made from reinforced concrete for channels (thermal, for heating, cables etc.), flat or curved plates   КЦ-7-3</t>
  </si>
  <si>
    <t xml:space="preserve">Manual priming with one layer of lead paint of technological equipment.  </t>
  </si>
  <si>
    <t xml:space="preserve">Painting metallic constructions and articles with paint in 2 layers, executed from profiles, with thickness between 8mm and 12mm inclusive, with hand brush </t>
  </si>
  <si>
    <t>Drainage pit ДК1</t>
  </si>
  <si>
    <t>Manufacture manholes from ready-made reinforced concrete, for sewage, circular (ring) with diameter 1,0 m, in ground without underground water</t>
  </si>
  <si>
    <t>Filling with concrete class  B12.5/M150 of holes with average surface 0,2 mp in concrete walls up to 25 cm thickness inclusive, including cleaning the hole and treating with cement to ensure the connection between new and old concrete</t>
  </si>
  <si>
    <t>Mounting the pies with asbestos-cement tubes, assembled with cast iron jacks, with flanges, with length 3 m and diameter 150 mm</t>
  </si>
  <si>
    <t>Insulation with perforated fiber glass lining  brand "ХПС-Т-5" of pipelines with diameter more than 25 mm</t>
  </si>
  <si>
    <t>Protection of thermal insulation of pipes, made with glass fiber fleece bitumen type  I A, tied with soft zinc steel wire with diameter 1,25 mm  РСТ</t>
  </si>
  <si>
    <t>Reinforced concrete fittings OB 37 manufactured in site workshop, with bar diameter up to 8 mm inclusive, for slabs , excluding constructions executed with sliding boxes</t>
  </si>
  <si>
    <t>Node "А" (4 units)</t>
  </si>
  <si>
    <t>Installation of disk valve, with stop valve or clap made of steel or cast iron up to Pn 40, in trench, depth1-3m or on the ground up to 3-15 m with nominal diameter Dn 25 mm (ball valve LD-WW)</t>
  </si>
  <si>
    <t>Steel pipe, mounted in trench, depth up to 1 m or on the ground, at the height up to 3 m  , including cold pressure test, tightness test and complex fluid circulation test, with diameter 76x3,0 mm</t>
  </si>
  <si>
    <t>Manufacture, mounting and cementing the protection pipe when going through the walls, pipe with diameter 108x3,5 mm (L=0,5 m)</t>
  </si>
  <si>
    <t>Existing boiler room</t>
  </si>
  <si>
    <t>Seamless steel pipe or longitudinal welded, for constructions, mounted by welding in distribution pipelines on concrete or metallic pillars,  manholes or open eyes in central heating installations, pipe having the outer diameter and wall thickness 76 x 3,0 mm</t>
  </si>
  <si>
    <t>Steel elbow ready-made, mounted on pipe in the trench , at the depth of 1-3 m or above ground, at the height 3-15 m , including cold pressure test, tightness test and complex fluid circulation test, with diameter 76 mm  (elbow pipe 90')</t>
  </si>
  <si>
    <t>Protection of thermal insulation of pipes with black or zinc sheet 0,5 mm thickness screwed in, with self-tapping screws, with circumference of pipe over thermal insulation between 0,90 and 1,6 m, manufacturing</t>
  </si>
  <si>
    <t>Protection of thermal insulation of pipes with black or zinc sheet 0,5 mm thickness screwed in, with self-tapping screws, with circumference of pipe over thermal insulation between 0,90 and 1,6 m, assembling</t>
  </si>
  <si>
    <t>Supports and fixing devices for pipes, boilers, devices and recipients, with weight up to 2 kg / unit</t>
  </si>
  <si>
    <t>Removing the coat of 3 cm thickness, formed from permanent asphalt coat, concrete asphalt</t>
  </si>
  <si>
    <t xml:space="preserve">Removing pavements or stone foundations, clads or stones or clads on sand </t>
  </si>
  <si>
    <t>Sand foundation layer</t>
  </si>
  <si>
    <t>Gravel foundation layer</t>
  </si>
  <si>
    <t xml:space="preserve">Concrete coat with small aggregates 10,0 cm thick with manual laying </t>
  </si>
  <si>
    <t>Longitudinal welded black steel pipe, for installations, with thread and socket mounted by screwing the connections to devices in central heating installations, pipe with diameter 20x2,0 mm</t>
  </si>
  <si>
    <t>Manufacturing and mounting of straight ventilation channels, of galvanized steel or aluminium 0,3 - 2 mm thickness, having the perimeter of rectangular section 250 - 700 mm (gr.0,5 mm)</t>
  </si>
  <si>
    <t>Mounting rabbit mesh to support plaster ceiling , walls, protection of thermal insulators, masking of pipes, applied on straight ceilings, on steel - concrete D = 6-8 mm, with eyelids  26-35 mm inclusive</t>
  </si>
  <si>
    <t>Scattering loose soil from ground category I or II, made with bulldozer tractor on tracks of 65-80 CP, in layers with thickness 15-20 cm</t>
  </si>
  <si>
    <t>Manual digging of soil, in slops, digs dug with excavator or scraper, to fill in the digging of slope, in middle ground</t>
  </si>
  <si>
    <t xml:space="preserve">Manual punning with 150-200 kg punner of piles in successive layers of 20-30 cm thickness, excluding the watering of each soil layer in part, the filling is made on non-cohesive soil </t>
  </si>
  <si>
    <t>Manual scattering of loose soil with spade, in uniform layers of 10-30 cm thickness, in one throw up to 3 m from piles, including smashing the clods, soil from middle ground</t>
  </si>
  <si>
    <t>Plain concrete poured with classical means,  in foundations, basements, supporting walls, walls under zero rate, prepared by concrete mixer or commercial concrete according to art. CA01, poured with classical means, plain concrete class....   B7,5</t>
  </si>
  <si>
    <t>Elements from ready-made reinforced concrete, of manholes, circular (ring) with diameter 1,0 m, for sewage, in ground without underground water. Note: norm 0,00 (zero) according to project</t>
  </si>
  <si>
    <t>Installation of disk valve, with stop valve or clap made of steel or cast iron up to Pn 25, in trench, depth1m or on the ground up to 3 m with nominal diameter Dn  150 mm (automatic check valve)</t>
  </si>
  <si>
    <t>Hydro insulating layer performed at temperature on terraces, roofs, or foundations, in ground without underground water, including scaffoldings  from current hydro insulation on inclined surfaces over 40% or vertical, plane or curbed, with bitumen or bitumen with rubber, applied by brush or rubber pistol(purlin) 2 layers of cold mastic</t>
  </si>
  <si>
    <t>Mine ШО1, ШО2 (2 unit)</t>
  </si>
  <si>
    <t>Plain concrete poured with classical means,  in foundations, basements, supporting walls, walls under zero rate, prepared by concrete mixer or commercial  concrete according to art. CA01, poured with classical means, plain concrete class....   B7,5</t>
  </si>
  <si>
    <t>Reinforced concrete poured with classical means,  in foundations, basements, supporting walls, walls under zero rate, prepared by concrete mixer or commercial  concrete according to art. CA01, poured with classical means, reinforced concrete class...    B7,5, drainage pit ДП-1</t>
  </si>
  <si>
    <t>Plain concrete poured in equalizers, slopes at height up to 35 m inclusive, prepared by concrete mixer according to art. CA01 or commercial  concrete, poured with classical means B7,5</t>
  </si>
  <si>
    <t>Plain concrete poured with classical means,  in foundations, basements, supporting walls, walls under zero rate, prepared by concrete mixer or commercial concrete according to art. CA01, poured with classical means, plain concrete class....   B15</t>
  </si>
  <si>
    <t xml:space="preserve">Asphaltic coat with small aggregates 2.5 cm thick, made at temperature, with manual laying </t>
  </si>
  <si>
    <t>Hydro insulating layer performed at temperature on terraces, roofs, or foundations, in ground without underground water, including scaffoldings  from current hydro insulation on inclined surfaces over 40% or vertical, plane or curbed, with bitumen or bitumen with rubber, applied by brush or rubber pistol(purlin)  БТ-577</t>
  </si>
  <si>
    <t>Reinforced concrete fittings OB 37 manufactured in site workshop, with bar diameter more than 8 mm, for slabs, excluding constructions executed with sliding boxes</t>
  </si>
  <si>
    <t>Arian assembling</t>
  </si>
  <si>
    <t>part</t>
  </si>
  <si>
    <t>Chapter 1. Ground works</t>
  </si>
  <si>
    <t>Mechanical digging with excavator of 0,40-0,70 mc, with internal combustion engine and hydraulic control, in soil with natural humidity, unloaded in piles on ground catg. II</t>
  </si>
  <si>
    <t>Manual digging of soil, in slopes, in channels cut by excavator or scraper, to fill the digging in slope profile, in middle ground</t>
  </si>
  <si>
    <t>Scattering loose soil extracted from ground category I or II, by bulldozer tractor on tracks 65-80 CP, in layers of 15-20 cm</t>
  </si>
  <si>
    <t>Scattering loose soil with spade, in uniform layers of 10-30 cm thickness, in a 3 m throw from pile, including breaking the clods, soil from middle ground</t>
  </si>
  <si>
    <t>Manual punning of piles executed in horizontal or inclined digging at 1/4, including watering each layer of ground in part, having 10 cm thickness cohesive soil</t>
  </si>
  <si>
    <t xml:space="preserve">Chapter 2. Foundation </t>
  </si>
  <si>
    <t>Boards from reusable panels, made from resinous short and super short boards to pour the concrete in forms, glass-shaped foundations and platforms for equipment including supports</t>
  </si>
  <si>
    <t>Hydro insulation made from liquid glass cement mortar in foundations and walls applied on horizontal surfaces</t>
  </si>
  <si>
    <t>Chapter 3. Wall</t>
  </si>
  <si>
    <t>Limestone masonry blocks (lime brick)  on walls with height up to 4 m, plain masonry</t>
  </si>
  <si>
    <t>Mounting welded meshes at height less or equal to 35 m, on walls and diaphragms, with weight of mesh up to 3 kg/mp  СГ-1</t>
  </si>
  <si>
    <t>Manufacture, mounting and installation of safety pipe through masonry, pipe having the diameter 273 x 3,5 mm (L=0,45 m)</t>
  </si>
  <si>
    <t>Link beam Прм 1, Прм 2</t>
  </si>
  <si>
    <t>Concrete poured in slabs, beams, pillars, prepared by concrete mixer or commercial concrete according to art. CA01 and pouring with classical means   В15</t>
  </si>
  <si>
    <t>Concrete poured in slabs, beams, pillars, prepared by concrete mixer or commercial concrete according to art. CA01 and pouring with classical means   В12,5</t>
  </si>
  <si>
    <t>Concrete steel fittings OB 37 prepared in site workshop, with bar diameter up to 8 mm including, and mounted in beams and pillars, at height less or equal to 35 m, excluding constructions executed with sliding plates</t>
  </si>
  <si>
    <t>Boards from reusable panels, made from resinous short and super short boards to pour concrete in pillars and frames excluding supports at height up to 20 m including</t>
  </si>
  <si>
    <t>Belt Пм1</t>
  </si>
  <si>
    <t>Breaking stone or reinforced concrete walls of 16 -25 cm thickness to embed pipes</t>
  </si>
  <si>
    <t>Chapter 5. Roof</t>
  </si>
  <si>
    <t>Dig trenches of up to 5 cm depth in stone or reinforced concrete walls of 5 x 50 cm2</t>
  </si>
  <si>
    <t>Mounting and fixing the embedded parts in monolith reinforced concrete: weight less than 4 kg</t>
  </si>
  <si>
    <t>Thermal insulation layer on terraces, roofs and flooring, made of mineral cotton type G 80 or G 100, made of mineral cotton type PIB, glued with bitumen on horizontal or inclined surfaces up to 40 % (mineral cotton Y=125 kg/m3, gr.150 mm)</t>
  </si>
  <si>
    <t>Additional ondutiss polymer layer mounted under the tile layer, corrugated or indented tiles  (hydro insulation sheet)</t>
  </si>
  <si>
    <t>Additional ondutiss polymer layer mounted under the tile layer, corrugated or indented tiles ( anti-condensation sheet)</t>
  </si>
  <si>
    <t>Antiseptic treatment of carpentry, on apparent surfaces with antiseptic: beams, wall plates.</t>
  </si>
  <si>
    <t>Fire-proofing of carpentry; mesh for covering and flooring.</t>
  </si>
  <si>
    <t>Mounting elements of beam frame (bars) with antiseptic treatment</t>
  </si>
  <si>
    <t>Fire-proofing of carpentry; Fire-proofing of carpentry farms, ackres, beams, rafters, wall plates</t>
  </si>
  <si>
    <t>Clogged gutter, with apparent corbel, from soft resinous boards and sanded on one side, with average width 0,4 m</t>
  </si>
  <si>
    <t>Antiseptic treatment of carpentry, on hidden surfaces with antiseptic: timber frame.</t>
  </si>
  <si>
    <t>Painting with lacquers and oil paint applied on wood carpentry, executed in 2 layers of enamel paint on floors</t>
  </si>
  <si>
    <t>Canopy К-1</t>
  </si>
  <si>
    <t xml:space="preserve">Manual priming with one layer of lead paint of technological equipment  </t>
  </si>
  <si>
    <t xml:space="preserve">Painting metallic articles and constructions with oil paint in 2 layers, executed from profiles with thickness between 8mm and 12mm including, with hand brush </t>
  </si>
  <si>
    <t>Concrete poured in straight walls, diaphragms, and different special constructions, situated above zero rate, at height up to 35 m including, prepared by concrete mixer or commercial concrete according to art.CA01 and pouring with classical means, reinforced concrete class... В15</t>
  </si>
  <si>
    <t>Chapter 6. Windows and doors</t>
  </si>
  <si>
    <t>Mounting PVC profiles: tilted (inclined, swing-out) with gap surface under 2 m2 in one frame</t>
  </si>
  <si>
    <t xml:space="preserve">Windowsills mounted on plastic windows, for windows and doors (PVC, b=250mm) </t>
  </si>
  <si>
    <t>Internal or external painting on metallic carpentry with alkyd enamel in 2 layers including priming</t>
  </si>
  <si>
    <t>Chapter 7. Flooring</t>
  </si>
  <si>
    <t>Compacting the ground with crushed stone</t>
  </si>
  <si>
    <t>Flooring from plain concrete class C 10/8 (Bc 7,5/B 100) in thickness de 10 cm, in continuous surface, plastered, poured on site, in rooms with surface larger than 16 mp (gr.8 cm)</t>
  </si>
  <si>
    <t>Mounting welded meshes at height less or equal to 35 m, plates (5 BpI- 100x100)</t>
  </si>
  <si>
    <t>Anti-vapour barrier executed on horizontal surfaces with a layer of bitumen cardboard, glued on the entire surface with bitumen membrane</t>
  </si>
  <si>
    <t>Chapter 8. Interior finishing</t>
  </si>
  <si>
    <t>Interior plastering of 5 mm thickness, manually executed, with dry mixture of plaster, on ceiling, manual preparation of mortar "Knauf"</t>
  </si>
  <si>
    <t>Priming of internal surfaces of walls and ceilings</t>
  </si>
  <si>
    <t xml:space="preserve">Plain painting with lime, made internally or externally on any support surface with two layers of lime </t>
  </si>
  <si>
    <t>Chapter 9. External finishing</t>
  </si>
  <si>
    <t>External plastering sprayed on brick or concrete walls (with brush or pump) of 3 cm thickness, manually executed, with lime cement mortar M 50-T for spritz and lime cement mortar M 25-T for prime and visible layer in continuous surface</t>
  </si>
  <si>
    <t>Internal and external plastering of rims, manually executed, with cement mortar M 50-T of 2 cm of average thickness, on concrete and brick walls, with flat surfaces</t>
  </si>
  <si>
    <t xml:space="preserve">Manual application of quartz primer "Gleta" in one layer, on outer walls </t>
  </si>
  <si>
    <t>External plastering of 2-3 mm. thickness, manually executed. with mixture "TINC" on walls</t>
  </si>
  <si>
    <t>Chapter 10. Other works</t>
  </si>
  <si>
    <t>Chapter 10.1. External stairs and ramp</t>
  </si>
  <si>
    <t>Flooring from plain concrete class C 10/8 (Bc 7,5/B 100) in thickness de 10 cm, in continuous surface, plastered, poured on site, in rooms with surface smaller or equal to 16 mp  (В15, gr.2 cm)</t>
  </si>
  <si>
    <t>Chapter 10.2. Fom 1 ... Fom 5</t>
  </si>
  <si>
    <t>Chapter 10.3. Support ОП2 (12 units)</t>
  </si>
  <si>
    <t>Chapter 10.4. Support ОП3 (1 unit)</t>
  </si>
  <si>
    <t>Chapter 10.6. Metal platform ПМ1 (1 unit)</t>
  </si>
  <si>
    <t>Metallic stairs, landings, bridges, bars and constructions to support technological equipment or metallic platforms for large aggregates delivered in ready-made sub-sets , at height up to 35 m, with weight up to 0,150 t, welded</t>
  </si>
  <si>
    <t xml:space="preserve">Painting metallic articles and constructions with oil paint in 3 layers, executed from profiles with thickness between 8mm and 12mm including, with hand brush </t>
  </si>
  <si>
    <t>Chapter 10.7. Chimney flue</t>
  </si>
  <si>
    <t>Chapter 10.8. Drywall</t>
  </si>
  <si>
    <t>Plain concrete  poured with classical means,  in foundations, basements, supporting walls, walls under zero rate, prepared by concrete mixer or commercial concrete according to art. CA01, poured with classical means, plain concrete class.... (B12,5)</t>
  </si>
  <si>
    <t>Plain concrete  poured with classical means,  in foundations, basements, supporting walls, walls under zero rate, prepared by concrete mixer or commercial concrete according to art. CA01, poured with classical means, plain concrete class....  B7,5</t>
  </si>
  <si>
    <t>Reinforced concrete poured with classical means,  in foundations, basements, supporting walls, walls under zero rate, prepared by concrete mixer or commercial concrete according to art. CA01, poured with classical means, reinforced concrete class...   В12,5</t>
  </si>
  <si>
    <t>Plain concrete  poured with classical means,  in foundations, basements, supporting walls, walls under zero rate, prepared by concrete mixer or commercial concrete according to art. CA01, poured with classical means, plain concrete class....  B12,5</t>
  </si>
  <si>
    <t>Concrete steel fittings OB 37 prepared in site workshop, with bar diameter more than 8 mm, mounted in beams and pillars,  at height less or equal to 35 m, excluding constructions executed with sliding plates</t>
  </si>
  <si>
    <t xml:space="preserve">Chapter 4. Overlapping </t>
  </si>
  <si>
    <t>Floor tiles and cover for constructions, in areas with earthquakes 7-8 with support on 2 sides at the height of the building up to 35 m, with surface up to 10 m2   Note: type of ready-made element will be included according to project (1ПК53-12-4,5-С7)</t>
  </si>
  <si>
    <t>Floor tiles and cover for constructions, in areas with earthquakes  7-8 with support on2 sides at the height of the building up to 35 m, with surface up to 10 m2   Note: type of ready-made element will be included according to project  (1ПК53-10-4,5-С7)</t>
  </si>
  <si>
    <t>Additional ondutiss polymer layer mounted under the tile layer, corrugated or indented tiles (vapour barrier sheet)</t>
  </si>
  <si>
    <t>Support layer of equalizer or protection for insulation, including related mouldings, executed with ready-made cement mortar  brand M50-T without lime, plastered, on horizontal or inclined surfaces up to 40 % including, applied in average thickness of 2 cm  (gr.4 cm)</t>
  </si>
  <si>
    <t>Mounting rafters with antiseptic treatment</t>
  </si>
  <si>
    <t>Roof covering or tile covering, eternal type plates etc., from unprocessed resinous boards (24 mm thickness) sanded on one side, in ordinary constructions</t>
  </si>
  <si>
    <t>Fire-proofing of carpentry; Fire-proofing of carpentry farms, acres, beams, rafters, wall plates</t>
  </si>
  <si>
    <t>Gutter systems brass type of anticorrosive protected tin Dn100 mm</t>
  </si>
  <si>
    <t>Covers from anticorrosive zinc or plane sheet, fixed with clips, executed in double nots in both directions,  executed on surfaces wider than 40 mp with tin sheets of 0,5 mm thickness, including execution of aprons, connection to chimneys etc. (painted sheet "LIDER")</t>
  </si>
  <si>
    <t>Covers from anticorrosive zinc or plane sheet, fixed with clips, executed in double nots in both directions,  executed on surfaces wider than 40 mp with tin sheets of 0,5 mm thickness, including execution of aprons, connection to chimneys, etc. (gr.0,8 mm)</t>
  </si>
  <si>
    <t>Covers from anticorrosive profiled tin, curled or wrinkled, mounted on metallic panels, executed on surfaces wider than 40 mp from profiled tin sheets connected with special clips or mechanical screws, of superior flange, including execution of aprons, connection to chimneys, etc. (profiled sheet "LIDER" ЛК-20)</t>
  </si>
  <si>
    <t>Covers from anticorrosive profiled tin, curled or wrinkled, mounted on metallic panels, executed on surfaces wider than 40 mp from profiled tin sheets connected with special clips or mechanical screws, of superior flange, including execution of aprons, connection to chimneys etc. (profiled sheet "LIDER" ЛК-20)</t>
  </si>
  <si>
    <t>Pipe systems brass type of anticorrosive protected tin Dn100 mm</t>
  </si>
  <si>
    <t>Suspended ceilings executed on site of PFL or melamine PAL with plastic profiles (veneer)</t>
  </si>
  <si>
    <t>Ready-made black tin ventilation grilles, with manually adjustable blinds, painted and mounted in masonry ( louvered grille Жр-1, 780x580)</t>
  </si>
  <si>
    <t>Windowsills on aluminium windows</t>
  </si>
  <si>
    <t>Metallic doors made from laminated steel profile, steel profiles prepared at cold temperatures, including fittings and accessories necessary to doors mounted in masonry of any nature in constructions with height up to 35 m including, in one frame, with surface sheath up to 7 mp including (ИД-1)</t>
  </si>
  <si>
    <t xml:space="preserve">Doors made of plastic profiles  including fittings and accessories necessary to doors mounted in masonry of any nature in constructions with height up to 35 m including, in one frame, with surface sheath up to 7 mp including  (PVC, ИД-2) </t>
  </si>
  <si>
    <t>Support layer for flooring executed from cement mortar M 150-T de 3 cm thickness with finely plastered surface (gr.2 cm)</t>
  </si>
  <si>
    <t>Flooring from ceramic tiles including supporting layer of adhesive mortar, executed on surfaces: larger than 16 m2  (gr.13 mm)</t>
  </si>
  <si>
    <t>Linear ceramic tiles applied with adhesive</t>
  </si>
  <si>
    <t>Interior plastering of 2 cm thickness, plastered, manually executed, on walls or pillars, on flat surfaces with lime cement mortar   brand M 100-T for spritz, prime and visible layer, on brick walls or small concrete blocks</t>
  </si>
  <si>
    <t>Interior painting with co-polymer vinyl in watering emulsion,  applied in 2 layers on existing putty, manually executed</t>
  </si>
  <si>
    <t>Concrete steel fittings OB 37 prepared in site workshop and mounted with bar diameter up to 8 mm including in isolated foundations</t>
  </si>
  <si>
    <t>Concrete steel fittings OB 37 prepared in site workshop and mounted with bar diameter more than  8 mm including in isolated foundations</t>
  </si>
  <si>
    <t>Manual digging of soil in limited spaces, having under 1,00 m or over 1,00 m width, executed without support, with vertical slope, in foundations, channels, basements, twinning steps, in non-cohesive soil or slightly cohesive soil at the depth &lt; 0,75 m middle ground</t>
  </si>
  <si>
    <t>Support layer for flooring executed from cement mortar M 150-T of 3 cm thickness with finely plastered surface (gr.5 cm)</t>
  </si>
  <si>
    <t>Support layer for flooring executed from cement mortar M 150-T of 3 cm thickness with finely plastered surface. The difference for each 0.5 cm of support layer of mortar M 150-T,  should be added or deducted</t>
  </si>
  <si>
    <t>100 unit</t>
  </si>
  <si>
    <t>10 unit</t>
  </si>
  <si>
    <t>Device or equipment dissembled before transportation</t>
  </si>
  <si>
    <t>Suspended cabinet (panel), height, width and depth, mm, up to (BZUM-TF-100-12)</t>
  </si>
  <si>
    <t>Meters mounted on prepared platform, mono phase (ZCG112AS)</t>
  </si>
  <si>
    <t>Suspended cabinet (panel), height, width and depth, box for 24 modules КМПн 2/24  IP55</t>
  </si>
  <si>
    <t>Connecting rail YNS20-3-063</t>
  </si>
  <si>
    <t>Rail  РЕ and N YNN10-14-100</t>
  </si>
  <si>
    <t>Suspended cabinet (panel), height, width and depth, (extensive box К654У2)</t>
  </si>
  <si>
    <t>Plug socket with grounding contact  IP54</t>
  </si>
  <si>
    <t>Flexible cable КГ (А) LS 3х10 mm2</t>
  </si>
  <si>
    <t>General magnetic starter, separated, mounted on wall or column, power up to 40 A  ПМА-0247</t>
  </si>
  <si>
    <t>Box with descending transformers ЯТП-0,25-220/12</t>
  </si>
  <si>
    <t>Illuminating devices with fluorescent lights, ceiling ALS.OPL 218 IP54</t>
  </si>
  <si>
    <t>Torch СГВ-2</t>
  </si>
  <si>
    <t xml:space="preserve">One button switch, open type, hidden Iн=10А, Uн=220В  IP43 </t>
  </si>
  <si>
    <t>Plug socket open type, open switch socket</t>
  </si>
  <si>
    <t xml:space="preserve">Earth plug, vertical, round steel, diameter 16 mm </t>
  </si>
  <si>
    <t>Earth binding conductors: Earth plug, horizontal, round steel, diameter 12 mm</t>
  </si>
  <si>
    <t>Copper wire cable  ВВГнг(A)-LS sect. 3х1,5 mm2</t>
  </si>
  <si>
    <t>Copper wire cable ВВГнг(A)-LS sect. 3х10 mm2</t>
  </si>
  <si>
    <t>Copper wire cable ВВГнг(A)-LS sect. 3х35 mm2</t>
  </si>
  <si>
    <t>Copper wire cable ВВГнг(A)-FRLS sect. 3х1,5 mm2</t>
  </si>
  <si>
    <t>Steel pipe on constructions installed in primed channels executed, on flooring support, diameter up to 20 mm (steel pipe 20 mm)</t>
  </si>
  <si>
    <t>Cable up to 35 kV, fixed with applied clips, mass 1 m up to: 0,5 kg  (ВВГнг(А)-LS sec. 3х1,5 mm2)</t>
  </si>
  <si>
    <t>Cable up to 35 kV in posed pipes, blocks and boxes, mass 1 m up to: 1 kg  (ВВГнг(А)-LS sec. 3х1,5 mm2)</t>
  </si>
  <si>
    <t>Cable up to 35 kV, fixed with applied clips, mass 1 m up to: 0,5 kg  (ВВГнг(А)-LS sec. 3х10 mm2)</t>
  </si>
  <si>
    <t>Cable up to 35 kV in posed pipes, blocks and boxes, mass 1 m up to: 1 kg  (ВВГнг(А)-LS sec. 3х10 mm2)</t>
  </si>
  <si>
    <t>Cable up to 35 kV in posed pipes, blocks and boxes, mass 1 m up to: 1 kg  (ВВГнг(А)-LS sec. 3х35 mm2)</t>
  </si>
  <si>
    <t>Cable up to 35 kV, fixed with applied clips, mass 1 m up to: 0,5 kg  (ВВГнг(А)-LS sec. 3х35 mm2)</t>
  </si>
  <si>
    <t>Cable up to 35 kV, fixed with applied clips, mass 1 m up to: 0,5 kg  (ВВГнг-FRLS sec. 3x1,5 mm2)</t>
  </si>
  <si>
    <t>Metallic hose, outer diameter up to 15 mm (metallic sleeve РЗ-ЦХ-Д20 mm)</t>
  </si>
  <si>
    <t>Different works: cable protection with plastic gutters, on brick or wood walls box 40х20</t>
  </si>
  <si>
    <t xml:space="preserve">Manual digging of soil in limited spaces, under 1,00 m or over 1,00 m in width, executed without support, with vertical slope, in foundations, channels, drainages, twinning steps, in non-cohesive soil or lightly cohesive soil depth &lt; 0,75 m light soil                                                               </t>
  </si>
  <si>
    <t>Automatic switch  ВА47-29/1/С32</t>
  </si>
  <si>
    <t>Automatic switch  ВА47-29/1/С25</t>
  </si>
  <si>
    <t>Control panel "BZUM-TF-100-12"</t>
  </si>
  <si>
    <t>Switch  ВН 32-1Р/32</t>
  </si>
  <si>
    <t>Active electrical energy meter ZCG 112 AS, Iн=5-40А, U=220В</t>
  </si>
  <si>
    <t>Box for 24 modules КМПн 2/24 IP55</t>
  </si>
  <si>
    <t>Commutator  ПП-1P-25</t>
  </si>
  <si>
    <t>Automatic switch with one pole ВА47-29/1/С6</t>
  </si>
  <si>
    <t>Automatic switch with one poleВА47-29/1/C4</t>
  </si>
  <si>
    <t>Automatic switch with one poleВА47-29/1/В4</t>
  </si>
  <si>
    <t>Automatic switch with one poleВА47-29/1/С2</t>
  </si>
  <si>
    <t>Automatic switch with one poleВА47-29/1/В2</t>
  </si>
  <si>
    <t>Box with connector plug-in К654У2</t>
  </si>
  <si>
    <t>Power switch ВН-32-1Р-25А</t>
  </si>
  <si>
    <t>Contactor - Magnetic release ПМА-0247  Uн=220В</t>
  </si>
  <si>
    <t xml:space="preserve">Mobile diesel engine power generator 220V/50Hz, 7,0 кVA, equipped with automatic power block </t>
  </si>
  <si>
    <t>Source of light with luminescent light bulbs mounted separately on pivots, number of light bulbs, in Source of light, 2  ALS.OPL  218  IP54</t>
  </si>
  <si>
    <t>Source of light with luminescent light bulbs mounted separately on pivots, number of light bulbs, in Source of light, 2  СД 218</t>
  </si>
  <si>
    <t>luminescent light bulbs ЛЛ-18</t>
  </si>
  <si>
    <t>Compact luminescent light bulbs  ЛЛК-18</t>
  </si>
  <si>
    <t>Illuminating devices with compact fluorescent lights, ceiling CD 218 IP54</t>
  </si>
  <si>
    <t>Earth binding conductor hidden in flooring, of steel sheet, section 100 mm2 (flat steel)</t>
  </si>
  <si>
    <t>Cable up to 35 kV suspended on steel cable, mass 1 m up to: 1 kg  (ВВГнг(A)-LS sec. 3х35 mm2)</t>
  </si>
  <si>
    <t>Mounting telephone poles: one pair (communications mast H=3,0m  Dn40 mm)</t>
  </si>
  <si>
    <t xml:space="preserve">Scattering with shovel of loose soil, in uniform layers, of 10-30 cm thickness, with a throw of up to 3 m from piles, including smashing the clods, soil from middle ground </t>
  </si>
  <si>
    <t>100 unit.</t>
  </si>
  <si>
    <t>Electrical grid through tubes in panels and consoles: steel tubes  D=15mm</t>
  </si>
  <si>
    <t>Steel pipe on constructions installed in priming channels executed on flooring support, diameter up to 20 mm</t>
  </si>
  <si>
    <t>Connection of electrical grid through pipes to devices: water-gas pipelines, diameter of conventional section, up to 15 mm</t>
  </si>
  <si>
    <t>Metallic hose D=15mm</t>
  </si>
  <si>
    <t>Metallic hose, outer diameter up to 15 mm (РЗ-ЦХ-Ш15)</t>
  </si>
  <si>
    <t xml:space="preserve">Various works: cable protection with plastic covers on wood or brick walls </t>
  </si>
  <si>
    <t>Warning and control panel ЩУС -  box ЯУЭ-1263 dim. 1200x600x350</t>
  </si>
  <si>
    <t>Material costs</t>
  </si>
  <si>
    <t>Selection device Г-16-225, В-16-225</t>
  </si>
  <si>
    <t>Selection device Г16-80, В-16-80, 955-2</t>
  </si>
  <si>
    <t>Steel pipe D=15mm</t>
  </si>
  <si>
    <t>Steel pipe D=20mm</t>
  </si>
  <si>
    <t>Cable channel</t>
  </si>
  <si>
    <t>Cable КВВГнг-LS sect. 4х1,5mm2</t>
  </si>
  <si>
    <t>Cable КВВГнг-LS sect. 7х1,5mm2</t>
  </si>
  <si>
    <t>Conductor  ПВ1-0,38sec. 1x1,5mm2</t>
  </si>
  <si>
    <t>Thermometer ТТУ, ТТП</t>
  </si>
  <si>
    <t>Thermometer ТПГ100эк-М1</t>
  </si>
  <si>
    <t>Sensor relay level РОС-301</t>
  </si>
  <si>
    <t>Manometer МП4-У, МВП-Ух0,6</t>
  </si>
  <si>
    <t>Manometer ДМ2010С</t>
  </si>
  <si>
    <t>Device to measure circulation ТНМП-52-М1</t>
  </si>
  <si>
    <t>Sound alarm СС-1</t>
  </si>
  <si>
    <t>Electronic temperature regulator Danfoss</t>
  </si>
  <si>
    <t>Control panel and alarm  ЩУС-ЯУЭ-1263  1200x600x350mm  IP54</t>
  </si>
  <si>
    <t>Automatic switch ВА47-29/1/С2</t>
  </si>
  <si>
    <t>Relay ПЭ37</t>
  </si>
  <si>
    <t>Relay РСВ19-11</t>
  </si>
  <si>
    <t>Relay РСВ19-31</t>
  </si>
  <si>
    <t>Button ABLFS-22</t>
  </si>
  <si>
    <t>Warning device  АD-22DS</t>
  </si>
  <si>
    <t>Diode Д246</t>
  </si>
  <si>
    <t>Thermal block Бз24-4П</t>
  </si>
  <si>
    <t>Device installed on flange mix, mass, kg, up to: 1,5  ТТУ, ТТП, ТПГ100эк</t>
  </si>
  <si>
    <t>Device installed on threaded mix, mass, kg, up to: 1,5,  (МП4, МВП, ДМ2010)</t>
  </si>
  <si>
    <t>Device installed on threaded mix, mass, kg, up to: 1,5,  (draft gauge ТНМП-52-М2)</t>
  </si>
  <si>
    <t>Device installed on threaded mix, mass, kg, up to: 1,5    (oxide detector RGD COO MP1)</t>
  </si>
  <si>
    <t>Device installed on threaded mix, mass, kg, up to: 1,5    (electronic regulator Danfoss)</t>
  </si>
  <si>
    <t>Device installed on flange mix, mass, kg, up to: 1,5  detection device ESM-10</t>
  </si>
  <si>
    <t>Device installed on flange mix, mass, kg, up to: 1,5  detection device EMSU-10</t>
  </si>
  <si>
    <t>Constructions for device installations, mass, kg, up to: 1 (armour)</t>
  </si>
  <si>
    <t>Warning siren CC-1</t>
  </si>
  <si>
    <t>Devices, installed on metallic constructions, panels and console: device, mass, kg, up to: 5 (detection device РОС-301)</t>
  </si>
  <si>
    <t>Constructions for device installations, mass, kg, up to: 1 (tap)</t>
  </si>
  <si>
    <t xml:space="preserve">Cable up to 35 kV in pipes, blocks and boxes, mass 1 m up to: 1 kg </t>
  </si>
  <si>
    <t>Introduce conductors in posed metallic pipes and hoses: each following mono- or multi-wire conductor in general mesh, summary section up to 6 mm2  ПВ1-0,38 sec.1x1,5 mm2</t>
  </si>
  <si>
    <t>Panel, mass, kg, up to: 100 size 1200х600х350 ЯУЭ1263</t>
  </si>
  <si>
    <t xml:space="preserve">Connection of electrical grids to devices by glue </t>
  </si>
  <si>
    <t>Cable КВВГнг-LS sect. 5х1,5mm2</t>
  </si>
  <si>
    <t xml:space="preserve">External water supply pipelines </t>
  </si>
  <si>
    <t>Chapter 1. Mounting pipelines</t>
  </si>
  <si>
    <t>Mechanical digging with excavator of 0,40-0,70 mc, with internal combustion engine and hydraulic control, in ground with natural humidity, unloading in piles ground category II</t>
  </si>
  <si>
    <t>Scattering loose soil from ground category I or II, executed by bulldozer on tracks 65-80 CP, in layers of 15-20 cm thickness</t>
  </si>
  <si>
    <t>Mechanical compacting with rammer of 150-200 kg of piles in successive layers of 20-30 cm thickness, excluding watering each layer in part, filling made of non-cohesive soil</t>
  </si>
  <si>
    <t>Scattering loose soil with spade, in uniform layers, of 10-30 cm thickness, in one throw up to 3 m from piles, including breaking the clots, soil from middle ground</t>
  </si>
  <si>
    <t>Polyethylene pipe, for water pipes embedded in trench, with diameter 20 mm. Note: type of polyethylene pipe and warning band will be included according to the project PE80 SDR17,6 PN6</t>
  </si>
  <si>
    <t>Tightness test of polyethylene pipes mounted in trenches for water and sewage pipelines, with diameter up to 100 mm</t>
  </si>
  <si>
    <t>Mounting fittings with manual or mechanical functioning (tubs, taps, vents), in water and sewage pipes, with diameter 15 mm (flange lock vent 15ч9р)</t>
  </si>
  <si>
    <t>Polyethylene pipe, for water pipes embedded in trench, with diameter 20 mm. Note: type of polyethylene pipe and warning band will be included according to the project PE80 SDR21 PN6</t>
  </si>
  <si>
    <t>Connecting the joint parts with flanges, flanges, including blind flanges and fittings, with diameter 15 mm  (free flange)</t>
  </si>
  <si>
    <t>Manufacture, mounting and cementing the pipes through walls, pipe with diameter 89х3,7 mm (sleeve L=0,30 m)</t>
  </si>
  <si>
    <t>External sewage pipelines</t>
  </si>
  <si>
    <t>Execution of manholes from ready-made reinforced concrete, for sewage, circular (rings) with diameter 1,5 m, in ground without underground water</t>
  </si>
  <si>
    <t>Ready-made reinforced concrete elements, of manholes, circular (rings) with diameter 1,5 m, for sewage, in ground without underground water. Note: zero 0,00 norm resource is according to the project</t>
  </si>
  <si>
    <t>Plain brick masonry, format 250 x 120 x 65 in external walls with height up to 4 m</t>
  </si>
  <si>
    <t>Broken stone foundation layer</t>
  </si>
  <si>
    <t>Mounting in the ground, outside buildings, PVC pipes type 4(G) or 3(M), with diameter 110 mm  SN4 SDR41</t>
  </si>
  <si>
    <t>Pipeline</t>
  </si>
  <si>
    <t>Chapter 1. Sanitary works</t>
  </si>
  <si>
    <t>Water level measuring without meter, having the diameter of the branch 15 mm</t>
  </si>
  <si>
    <t>Straight-way valve with threaded sockets, with diameter 15 mm (stop valve 15Б1бк)</t>
  </si>
  <si>
    <t>Garden hose pipe, mounted in the ground with diameter 15 mm</t>
  </si>
  <si>
    <t>Galvanized steel pipe for installations, mounted in industrial constructions, with diameter 15 mm</t>
  </si>
  <si>
    <t>Washing hot or cold water pipelines, executed from steel, zinc pipes,  with diameter 3/8"-2"</t>
  </si>
  <si>
    <t>Painting tin covers of pipelines and devices with oil paint in 2 layers, including priming</t>
  </si>
  <si>
    <t>Straight-way valve with threaded sockets, with diameter  15 mm (water valve)</t>
  </si>
  <si>
    <t>Plain concrete  poured with classical means,  in foundations, basements, supporting walls, walls under zero rate, prepared by concrete mixer or commercial concrete according to art. CA01, poured with classical means, Plain concrete class....   В7.5</t>
  </si>
  <si>
    <t>Cold water meter Dn15 mm</t>
  </si>
  <si>
    <t>Sewage pipe</t>
  </si>
  <si>
    <t>Pipe from plastic material for sewage, connected with rubber set, mounted apparently or under the flooring, with diameter 100 mm   polypropylene</t>
  </si>
  <si>
    <t>Pipe from plastic material for sewage, connected with rubber set, mounted apparently or under the flooring, with diameter 50 mm   polypropylene</t>
  </si>
  <si>
    <t>Pipe from plastic material for sewage, connected with rubber set, mounted apparently or under the flooring, with diameter 100 mm  (polypropylene fittings 15%)</t>
  </si>
  <si>
    <t>Pipe from plastic material for sewage, connected with rubber set, mounted apparently or under the flooring, with diameter 50 mm (polypropylene fittings 15%)</t>
  </si>
  <si>
    <t>Connecting part (plain ramification) from plastic material for sewage, combined with rubber, with diameter 100 mm (polyethylene review)</t>
  </si>
  <si>
    <t>Connecting part (plain ramification) from plastic material for sewage, combined with rubber, with diameter 50 mm (polyethylene review)</t>
  </si>
  <si>
    <t>Mounting through electric welding of connecting parts, of steel, in position, with diameter 100x50 mm (steel cone)</t>
  </si>
  <si>
    <t>Connecting part (plain ramification) from plastic material for sewage, combined with rubber, with diameter 50 mm  (soda-review)</t>
  </si>
  <si>
    <t>Non-plasticised PVC pipe of light type (U) for sewage, connected with glue , mounted apparently or under flooring, with diameter 110 mm  polyvynichloride</t>
  </si>
  <si>
    <t>Installing anti-fire sockets fixed on the panel with dowels (anti-fire sleeve)</t>
  </si>
  <si>
    <t>Manual digging of soil, in slopes, holes dug with excavator or scraper, to fill in the digging of slope profile, in middle ground</t>
  </si>
  <si>
    <t>Filling the trenches for water and sewage pipelines, as sub-layer, protection layer, isolation layer or flange layer for drainage tubes, executed with sand</t>
  </si>
  <si>
    <t>Filling the trenches for water and sewage pipelines, as sub-layer, protection layer, isolation layer or filger layer for drainage tubes, executed with sand</t>
  </si>
  <si>
    <t>Washing PVC, cast, cement, polyethylene pipes etc 20-75 mm, for drinking water after mounting and combining, before reception</t>
  </si>
  <si>
    <t>Electrofusion mounting of fittings. Electro-fusion welding between polyethylene pipe and fitting (plugs, Tees, elbows)pipe with diameter 20x20 mm. Note: type of polyethylene fitting (plugs, Tees, elbows)  will be included according to the project (saddle junction VALROM)</t>
  </si>
  <si>
    <t xml:space="preserve">Painting metallic articles and constructions with oil paint in 2 layers, executed in profiles, with thickness between 8mm and 12mm inclusive, with hand brush </t>
  </si>
  <si>
    <t>Expansion vessel covered with membrane, with capacity up to 50 l (membrane container Zilmet Ultra-Pro)</t>
  </si>
  <si>
    <t>Tightening and functioning test of sewage system made of cast tubes, for drainage, vynil polychrome pipe, non-plasticised, light or from plastic material, ductile iron pipe with diameter up to 100 mm inclusive</t>
  </si>
  <si>
    <t>Enamel iron flooring, simple, with diameter 100 mm  (iron trap)</t>
  </si>
  <si>
    <t>Light dropper (one chamber) for vessels of enamel cast, enamel tin, stainless steel, etc., with drainage pipe made of plastic material mounted on consoles fixed on brick walls (enamel iron cast sink with soda-revision)</t>
  </si>
  <si>
    <t>Automatic alarm PC: thermal, smoke, light, protection against explosion    ИП-105-2/1</t>
  </si>
  <si>
    <t>Automatic OC alarm: crash, without electromagnetic or piezoelectric contact, installed on glass   ИПР-2-01</t>
  </si>
  <si>
    <t>Receiving devices: Devices "ПС" for reception and control, warning. Concentrator: 4 ways main block  (Varta 1/2 GSM)</t>
  </si>
  <si>
    <t>Various electric clock equipment: Wall mounted ramification box</t>
  </si>
  <si>
    <t>Warning device with the capacity SA-913F</t>
  </si>
  <si>
    <t>Cable up to 35 kV in pipes, blocks or boxes posed, mass 1 m up to: 1 kg     КПСЭСнг(А)-FRLS 2x2x0,2</t>
  </si>
  <si>
    <t>Cable up to 35 kV in pipes, blocks or boxes posed, mass 1 m up to: 1 kg  ВВГнг-FRLS sec. 2х1,5mm2</t>
  </si>
  <si>
    <t>Stationary acid accumulator, type: С-1, СК-1 1270 ВАТТ</t>
  </si>
  <si>
    <t>Various electric clock equipment: Wall mounted ramification box УК-2П</t>
  </si>
  <si>
    <t>Various works: cable protection with plastic gutters, on wood or brick walls   ТМК-1020</t>
  </si>
  <si>
    <t>Heat and fire detectors (10% reserve) ИП-105-2/1</t>
  </si>
  <si>
    <t>Fire detectors  ИПР-2-01</t>
  </si>
  <si>
    <t>Fire signal reception device Varta 1/2 GSM</t>
  </si>
  <si>
    <t>Metallic box</t>
  </si>
  <si>
    <t>Alarm system with flashing lights, 12V,  SA-913F</t>
  </si>
  <si>
    <t>Accumulator  12V7Ah</t>
  </si>
  <si>
    <t>Fire extinguisher ОП-5</t>
  </si>
  <si>
    <t>Description of works</t>
  </si>
  <si>
    <t xml:space="preserve">Training of operators </t>
  </si>
  <si>
    <t>Measure the emissions</t>
  </si>
  <si>
    <t>Measure performance indicators</t>
  </si>
  <si>
    <t xml:space="preserve">Commissioning integral system </t>
  </si>
  <si>
    <t>course</t>
  </si>
  <si>
    <t>Total excluding VAT:</t>
  </si>
  <si>
    <t xml:space="preserve">Maintenance works and commissioning of heating system at the beginning of heating season </t>
  </si>
  <si>
    <t>annual</t>
  </si>
  <si>
    <t xml:space="preserve">Periodic maintenance works at the end of heating season </t>
  </si>
  <si>
    <t xml:space="preserve">Intervention and reparation of equipment in case of emergency </t>
  </si>
  <si>
    <t>case</t>
  </si>
  <si>
    <t xml:space="preserve">Telephonic assistance in using the system </t>
  </si>
  <si>
    <t>Total  excluding VAT :</t>
  </si>
  <si>
    <t>Description of item</t>
  </si>
  <si>
    <t xml:space="preserve">Periodicity  </t>
  </si>
  <si>
    <t>Quantity for 3 years</t>
  </si>
  <si>
    <t xml:space="preserve">Minimum specifications of boiler </t>
  </si>
  <si>
    <t>Requirements</t>
  </si>
  <si>
    <t xml:space="preserve">Suggested requirements </t>
  </si>
  <si>
    <t xml:space="preserve">Quantity </t>
  </si>
  <si>
    <t>Unit price
USD</t>
  </si>
  <si>
    <t>Boiler model:</t>
  </si>
  <si>
    <t>Fuel type: agro-briquettes, type E, EN 14961-6 (according to Technical Specifications description) *</t>
  </si>
  <si>
    <t>Limits of emission: EN 303-5:2012   Class 3</t>
  </si>
  <si>
    <t>Productivity: minimum 80% ****</t>
  </si>
  <si>
    <t>Work pressure: ≥1.5 bar</t>
  </si>
  <si>
    <t>Maximum admitted temperature at operation: ≥85 °C</t>
  </si>
  <si>
    <t>Power tension: 230V/50Hz</t>
  </si>
  <si>
    <t>Warranty for active components: 3 years</t>
  </si>
  <si>
    <t>Warranty for passive components: 5 years</t>
  </si>
  <si>
    <t>Burner cleaning: automatic cleaning system of burner through mechanical means</t>
  </si>
  <si>
    <t xml:space="preserve">Capacity of fuel tank: </t>
  </si>
  <si>
    <t>Boiler assembling scheme in existing boiler room in accordance with the normative in force *****</t>
  </si>
  <si>
    <t xml:space="preserve">Boiler </t>
  </si>
  <si>
    <t xml:space="preserve">* Specify type of fuel in accordance with the producer's recommendation </t>
  </si>
  <si>
    <t>**** Specify only numerical value. Do not include text</t>
  </si>
  <si>
    <t xml:space="preserve">***** The bidder will include an illustration to show the location of boilers in the boiler room by indicating main dimensions </t>
  </si>
  <si>
    <t>Solid biomass heating system at the Gymnasium of Mosana village, Donduseni district</t>
  </si>
  <si>
    <t xml:space="preserve">Solar hot water production system </t>
  </si>
  <si>
    <t xml:space="preserve">Automated control and regulation system </t>
  </si>
  <si>
    <t>Net calorific value of the fuel</t>
  </si>
  <si>
    <t xml:space="preserve">Current value (VC) of fuel </t>
  </si>
  <si>
    <t>Insulation of pipes with glass wool mattresses, mineral cotton type I or type P stitched on one side, based on zinc wire, made on site, with thickness 20; 30; 40; 50 or 60 mm, on pipes with circumference over thermal insulation over 30 mm  (fiber optic mat, covered with armored aluminium foil 50 mm thick ISOVER-KIM-AL)</t>
  </si>
  <si>
    <t>Underground laying</t>
  </si>
  <si>
    <t>Mounting ready-made concrete elements. Block-wall for basement,  weight up to 1 t. Note: type of ready-made element will be included in the project  ФС-4-8m</t>
  </si>
  <si>
    <t>Stairs, parapets, platforms, landings, lattice panes, metallic bars and constructions to support technological equipment or metallic platforms for huge aggregates delivered in ready-made sub-sets , at height up to 35 m, with weight up to 0,150 t, assembled by welding</t>
  </si>
  <si>
    <t>Covers from galvanized plane tin or anticorrosive treated plane tin,fixed with clips, executed with two way dual joints,  executed on surfaces wider than 40 mp with tin sheets 0,4 mm thickness, inclusive execution of roofs, aprons, chimney connections etc.</t>
  </si>
  <si>
    <t xml:space="preserve">Removing and restoring the concrete coat </t>
  </si>
  <si>
    <t>Boards from reusable panels, made from resinous short and super short boards to pour concrete in plates and beams excluding supports at height up to 20 m including</t>
  </si>
  <si>
    <t>Plain concrete poured in equalizers, slopes at height up to 35 m including, prepared by concrete mixer according to art. CA01 or commercial concrete, poured with classical means B3,5</t>
  </si>
  <si>
    <t>Plain concrete poured in equalizers, slopes at height up to 35 m including, prepared by concrete mixer according to art. CA01 or commercial concrete, poured with classical means  B12,5</t>
  </si>
  <si>
    <t>Asphalt concrete coat with small aggregates, executed at warm temperatures, in 2,5 cm thick manual laying</t>
  </si>
  <si>
    <t>Tightness test under pressure of hot or cold pipeline executed on steel, zinc pipelines, for installations, longitudinally welded, with diameter 3/8"-2"</t>
  </si>
  <si>
    <t>Manual digging of soil in limited spaces, under 1,00 m width, executed without supports, at inclined slope in foundations, trenches, etc., ground with average cohesion or very cohesive, up to 1,5 m depth middle ground</t>
  </si>
  <si>
    <t>The bidder is responsible for any item that was not assigned a unit price and will be provided without additional costs for the UNDP</t>
  </si>
  <si>
    <t xml:space="preserve">** Based on E type biofuel in accordance with the Technical Specifications Description. </t>
  </si>
  <si>
    <t xml:space="preserve">*** The bidder may suggest a boiler with higher or lower diameter than specified in project documentation, provided that the smoke chimney is compatible with the boiler and ensures its optimal operation, and the costs are adjusted accordingly in financial offer. </t>
  </si>
  <si>
    <t>Motopump to extinguish the fire with water refilling debit 36 m3/hour and vacuum depth of 6 m, equipped with hose pipe d=50mm and length 60m, МН-13/60 or similar</t>
  </si>
  <si>
    <t>Q= 90 kW**</t>
  </si>
  <si>
    <t xml:space="preserve">Diameter of smoke chimney  300mm***: </t>
  </si>
  <si>
    <t>Metal chimney with dual walls (made from stainless steel - for solid biofuel boilers) inner diameter 350 mm, H = 12,0 m, with thermal insulation - 50 mm, in set:</t>
  </si>
  <si>
    <t xml:space="preserve">Monobloc steel heating boiler (hot water 90/70 grades), with caloric power 90 kW, with solid biofuel burning - briquettes, in set with control panel, productivity min 80%, Рnom = 1,5 bar,   class 3, ЕН 303-5,2012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</si>
</sst>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5"/>
      <color indexed="9"/>
      <name val="Calibri"/>
      <family val="2"/>
      <charset val="238"/>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s>
  <cellStyleXfs count="15">
    <xf numFmtId="0" fontId="0" fillId="0" borderId="0"/>
    <xf numFmtId="0" fontId="18" fillId="5" borderId="7" applyNumberFormat="0" applyAlignment="0" applyProtection="0"/>
    <xf numFmtId="165" fontId="8" fillId="0" borderId="0" applyFont="0" applyFill="0" applyBorder="0" applyAlignment="0" applyProtection="0"/>
    <xf numFmtId="0" fontId="19" fillId="0" borderId="8" applyNumberFormat="0" applyFill="0" applyAlignment="0" applyProtection="0"/>
    <xf numFmtId="0" fontId="22" fillId="7" borderId="1">
      <alignment vertical="center"/>
    </xf>
    <xf numFmtId="4" fontId="28" fillId="2" borderId="1" applyFont="0" applyFill="0" applyBorder="0">
      <alignment horizontal="center" vertical="center" wrapText="1"/>
    </xf>
    <xf numFmtId="0" fontId="21" fillId="5" borderId="1" applyNumberFormat="0" applyFill="0" applyAlignment="0">
      <alignment horizontal="center" wrapText="1"/>
    </xf>
    <xf numFmtId="0" fontId="31" fillId="8" borderId="9" applyNumberFormat="0" applyAlignment="0" applyProtection="0"/>
    <xf numFmtId="0" fontId="32" fillId="9" borderId="0" applyNumberFormat="0" applyBorder="0" applyAlignment="0" applyProtection="0"/>
    <xf numFmtId="0" fontId="30" fillId="10" borderId="0" applyNumberFormat="0" applyBorder="0" applyAlignment="0" applyProtection="0"/>
    <xf numFmtId="0" fontId="32" fillId="11" borderId="0" applyNumberFormat="0" applyBorder="0" applyAlignment="0" applyProtection="0"/>
    <xf numFmtId="9" fontId="30" fillId="0" borderId="0" applyFont="0" applyFill="0" applyBorder="0" applyAlignment="0" applyProtection="0"/>
    <xf numFmtId="0" fontId="24" fillId="15" borderId="16" applyNumberFormat="0">
      <alignment vertical="center"/>
    </xf>
    <xf numFmtId="0" fontId="25" fillId="16" borderId="1" applyAlignment="0">
      <alignment horizontal="center"/>
    </xf>
    <xf numFmtId="0" fontId="26" fillId="17" borderId="16" applyNumberFormat="0">
      <alignment vertical="center"/>
    </xf>
  </cellStyleXfs>
  <cellXfs count="154">
    <xf numFmtId="0" fontId="0" fillId="0" borderId="0" xfId="0"/>
    <xf numFmtId="4" fontId="26" fillId="17" borderId="16" xfId="14" applyNumberFormat="1">
      <alignment vertical="center"/>
    </xf>
    <xf numFmtId="0" fontId="4" fillId="0" borderId="0" xfId="0" applyFont="1" applyAlignment="1">
      <alignment vertical="center"/>
    </xf>
    <xf numFmtId="0" fontId="9" fillId="0" borderId="0" xfId="0" applyFont="1"/>
    <xf numFmtId="0" fontId="10" fillId="0" borderId="0" xfId="3" applyNumberFormat="1" applyFont="1" applyBorder="1" applyAlignment="1">
      <alignment vertical="top" wrapText="1" readingOrder="1"/>
    </xf>
    <xf numFmtId="0" fontId="0" fillId="0" borderId="0" xfId="0" applyBorder="1"/>
    <xf numFmtId="0" fontId="21" fillId="6" borderId="1" xfId="6" applyFill="1" applyBorder="1" applyAlignment="1" applyProtection="1">
      <alignment horizontal="center" vertical="center" wrapText="1"/>
    </xf>
    <xf numFmtId="0" fontId="21" fillId="0" borderId="1" xfId="6" applyFill="1" applyAlignment="1" applyProtection="1">
      <alignment vertical="center" wrapText="1"/>
    </xf>
    <xf numFmtId="0" fontId="21" fillId="6" borderId="1" xfId="6" applyFill="1" applyAlignment="1" applyProtection="1">
      <alignment horizontal="center" vertical="center" wrapText="1"/>
    </xf>
    <xf numFmtId="0" fontId="21" fillId="6" borderId="5" xfId="6" applyFill="1" applyBorder="1" applyAlignment="1" applyProtection="1">
      <alignment horizontal="center" vertical="center" wrapText="1"/>
    </xf>
    <xf numFmtId="0" fontId="22" fillId="7" borderId="2" xfId="4" applyBorder="1" applyAlignment="1" applyProtection="1">
      <alignment vertical="center"/>
    </xf>
    <xf numFmtId="0" fontId="22" fillId="7" borderId="4" xfId="4" applyBorder="1" applyAlignment="1" applyProtection="1">
      <alignment vertical="center"/>
    </xf>
    <xf numFmtId="0" fontId="22" fillId="7" borderId="6" xfId="4" applyBorder="1" applyAlignment="1" applyProtection="1">
      <alignment vertical="center"/>
    </xf>
    <xf numFmtId="0" fontId="37" fillId="0" borderId="0" xfId="0" applyFont="1" applyAlignment="1" applyProtection="1">
      <alignment horizontal="left" vertical="top"/>
    </xf>
    <xf numFmtId="0" fontId="26" fillId="17" borderId="16" xfId="14">
      <alignment vertical="center"/>
    </xf>
    <xf numFmtId="0" fontId="21" fillId="0" borderId="1" xfId="6" applyFill="1" applyBorder="1" applyAlignment="1" applyProtection="1">
      <alignment horizontal="center" vertical="center" wrapText="1"/>
      <protection locked="0"/>
    </xf>
    <xf numFmtId="0" fontId="21" fillId="0" borderId="1" xfId="6" applyFont="1" applyFill="1" applyBorder="1" applyAlignment="1" applyProtection="1">
      <alignment vertical="center" wrapText="1"/>
    </xf>
    <xf numFmtId="166" fontId="21" fillId="0" borderId="1" xfId="11" applyNumberFormat="1" applyFont="1" applyFill="1" applyBorder="1" applyAlignment="1" applyProtection="1">
      <alignment horizontal="center" vertical="center" wrapText="1"/>
      <protection locked="0"/>
    </xf>
    <xf numFmtId="4" fontId="9" fillId="0" borderId="1" xfId="5" applyFont="1" applyFill="1" applyBorder="1">
      <alignment horizontal="center" vertical="center" wrapText="1"/>
    </xf>
    <xf numFmtId="4" fontId="21" fillId="0" borderId="1" xfId="5" applyFont="1" applyFill="1">
      <alignment horizontal="center" vertical="center" wrapText="1"/>
    </xf>
    <xf numFmtId="4" fontId="21" fillId="0" borderId="1" xfId="5" applyFont="1" applyFill="1" applyProtection="1">
      <alignment horizontal="center" vertical="center" wrapText="1"/>
      <protection locked="0"/>
    </xf>
    <xf numFmtId="2" fontId="35" fillId="0" borderId="1" xfId="0" applyNumberFormat="1" applyFont="1" applyFill="1" applyBorder="1" applyAlignment="1" applyProtection="1">
      <alignment horizontal="center" vertical="center"/>
      <protection locked="0"/>
    </xf>
    <xf numFmtId="0" fontId="0" fillId="0" borderId="0" xfId="0" applyProtection="1"/>
    <xf numFmtId="0" fontId="4" fillId="0" borderId="0" xfId="0" applyFont="1" applyAlignment="1" applyProtection="1">
      <alignment vertical="center"/>
    </xf>
    <xf numFmtId="4" fontId="9"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9" fillId="5" borderId="1" xfId="1" applyFont="1" applyBorder="1" applyAlignment="1" applyProtection="1">
      <alignment horizontal="center" wrapText="1"/>
    </xf>
    <xf numFmtId="0" fontId="23" fillId="0" borderId="1" xfId="1" applyFont="1" applyFill="1" applyBorder="1" applyAlignment="1" applyProtection="1">
      <alignment horizontal="center" wrapText="1"/>
    </xf>
    <xf numFmtId="0" fontId="0" fillId="0" borderId="0" xfId="0" applyAlignment="1" applyProtection="1"/>
    <xf numFmtId="0" fontId="22" fillId="7" borderId="2" xfId="4" applyBorder="1" applyAlignment="1" applyProtection="1">
      <alignment vertical="center" wrapText="1"/>
    </xf>
    <xf numFmtId="0" fontId="22" fillId="7" borderId="4" xfId="4" applyBorder="1" applyAlignment="1" applyProtection="1">
      <alignment vertical="center" wrapText="1"/>
    </xf>
    <xf numFmtId="0" fontId="22" fillId="7" borderId="6" xfId="4" applyBorder="1" applyAlignment="1" applyProtection="1">
      <alignment vertical="center" wrapText="1"/>
    </xf>
    <xf numFmtId="0" fontId="34" fillId="0" borderId="0" xfId="0" applyFont="1" applyAlignment="1" applyProtection="1"/>
    <xf numFmtId="0" fontId="20" fillId="0" borderId="0" xfId="0" applyFont="1" applyAlignment="1" applyProtection="1">
      <alignment horizontal="center" wrapText="1"/>
    </xf>
    <xf numFmtId="0" fontId="20" fillId="0" borderId="0" xfId="0" applyFont="1" applyAlignment="1" applyProtection="1">
      <alignment wrapText="1"/>
    </xf>
    <xf numFmtId="0" fontId="0" fillId="0" borderId="0" xfId="0" applyAlignment="1" applyProtection="1">
      <alignment horizontal="center" wrapText="1"/>
    </xf>
    <xf numFmtId="0" fontId="33" fillId="0" borderId="1" xfId="0" applyFont="1" applyBorder="1" applyAlignment="1">
      <alignment wrapText="1"/>
    </xf>
    <xf numFmtId="0" fontId="21" fillId="0" borderId="1" xfId="6" applyFont="1" applyFill="1" applyBorder="1" applyAlignment="1" applyProtection="1">
      <alignment vertical="center" wrapText="1"/>
      <protection locked="0"/>
    </xf>
    <xf numFmtId="0" fontId="20" fillId="0" borderId="0" xfId="0" applyFont="1" applyAlignment="1" applyProtection="1">
      <alignment horizontal="center" vertical="center" wrapText="1"/>
    </xf>
    <xf numFmtId="0" fontId="20" fillId="0" borderId="0" xfId="0" applyFont="1" applyAlignment="1" applyProtection="1">
      <alignment horizontal="left" vertical="top"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4" fontId="20" fillId="0" borderId="0" xfId="5" applyFont="1" applyFill="1" applyBorder="1" applyProtection="1">
      <alignment horizontal="center" vertical="center" wrapText="1"/>
      <protection locked="0"/>
    </xf>
    <xf numFmtId="4" fontId="20" fillId="0" borderId="0" xfId="5" applyFont="1" applyFill="1" applyBorder="1" applyProtection="1">
      <alignment horizontal="center" vertical="center" wrapText="1"/>
    </xf>
    <xf numFmtId="0" fontId="0" fillId="0" borderId="0" xfId="0" applyProtection="1">
      <protection locked="0"/>
    </xf>
    <xf numFmtId="0" fontId="20" fillId="0" borderId="0" xfId="0" applyFont="1" applyAlignment="1" applyProtection="1">
      <alignment horizontal="center" wrapText="1"/>
      <protection locked="0"/>
    </xf>
    <xf numFmtId="0" fontId="20" fillId="0" borderId="0" xfId="0" applyFont="1" applyAlignment="1" applyProtection="1">
      <alignment wrapText="1"/>
      <protection locked="0"/>
    </xf>
    <xf numFmtId="0" fontId="6" fillId="0" borderId="1" xfId="0" applyFont="1" applyBorder="1" applyAlignment="1" applyProtection="1">
      <alignment vertical="center" wrapText="1"/>
    </xf>
    <xf numFmtId="0" fontId="21" fillId="0" borderId="1" xfId="6" applyFill="1" applyAlignment="1" applyProtection="1">
      <alignment horizontal="center" vertical="center" wrapText="1"/>
    </xf>
    <xf numFmtId="4" fontId="21" fillId="0" borderId="1" xfId="5" applyFont="1" applyFill="1" applyProtection="1">
      <alignment horizontal="center" vertical="center" wrapText="1"/>
    </xf>
    <xf numFmtId="0" fontId="6" fillId="0" borderId="1" xfId="0" applyFont="1" applyFill="1" applyBorder="1" applyAlignment="1" applyProtection="1">
      <alignment horizontal="right"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center" vertical="center" wrapText="1"/>
    </xf>
    <xf numFmtId="4" fontId="6" fillId="0" borderId="1" xfId="5" applyFont="1" applyFill="1" applyBorder="1" applyAlignment="1" applyProtection="1">
      <alignment horizontal="center" vertical="center" wrapText="1"/>
    </xf>
    <xf numFmtId="0" fontId="6" fillId="0" borderId="1"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34" fillId="0" borderId="0" xfId="0" applyFont="1" applyProtection="1">
      <protection hidden="1"/>
    </xf>
    <xf numFmtId="0" fontId="34" fillId="0" borderId="0" xfId="0" applyFont="1" applyProtection="1">
      <protection locked="0" hidden="1"/>
    </xf>
    <xf numFmtId="0" fontId="0" fillId="0" borderId="0" xfId="0" applyProtection="1">
      <protection hidden="1"/>
    </xf>
    <xf numFmtId="0" fontId="11" fillId="14" borderId="1" xfId="1" applyFont="1" applyFill="1" applyBorder="1" applyAlignment="1" applyProtection="1">
      <alignment horizontal="center" vertical="center"/>
      <protection hidden="1"/>
    </xf>
    <xf numFmtId="0" fontId="12" fillId="0" borderId="1" xfId="1" applyFont="1" applyFill="1" applyBorder="1" applyAlignment="1" applyProtection="1">
      <alignment horizontal="center" vertical="center"/>
      <protection hidden="1"/>
    </xf>
    <xf numFmtId="0" fontId="5"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6" fillId="0" borderId="1" xfId="0" applyNumberFormat="1" applyFont="1" applyBorder="1" applyAlignment="1" applyProtection="1">
      <alignment vertical="center" wrapText="1"/>
      <protection hidden="1"/>
    </xf>
    <xf numFmtId="165" fontId="6" fillId="0" borderId="1" xfId="2"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165" fontId="16" fillId="14" borderId="1" xfId="2" applyFont="1" applyFill="1" applyBorder="1" applyAlignment="1" applyProtection="1">
      <alignment vertical="center" wrapText="1"/>
      <protection hidden="1"/>
    </xf>
    <xf numFmtId="0" fontId="33"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0" fillId="13" borderId="1" xfId="9" applyFill="1" applyBorder="1" applyAlignment="1" applyProtection="1">
      <alignment horizontal="center" vertical="center"/>
      <protection hidden="1"/>
    </xf>
    <xf numFmtId="0" fontId="34" fillId="13" borderId="1" xfId="9" applyFont="1" applyFill="1" applyBorder="1" applyAlignment="1" applyProtection="1">
      <alignment horizontal="center" vertical="center"/>
      <protection hidden="1"/>
    </xf>
    <xf numFmtId="0" fontId="36" fillId="14" borderId="1" xfId="10" applyFont="1" applyFill="1" applyBorder="1" applyAlignment="1" applyProtection="1">
      <alignment horizontal="center"/>
      <protection hidden="1"/>
    </xf>
    <xf numFmtId="0" fontId="41" fillId="0" borderId="0" xfId="0" applyFont="1" applyBorder="1" applyAlignment="1" applyProtection="1">
      <alignment wrapText="1"/>
      <protection locked="0" hidden="1"/>
    </xf>
    <xf numFmtId="0" fontId="40" fillId="0" borderId="0" xfId="0" applyFont="1" applyBorder="1" applyAlignment="1" applyProtection="1">
      <protection hidden="1"/>
    </xf>
    <xf numFmtId="0" fontId="0" fillId="0" borderId="14" xfId="0" applyBorder="1" applyAlignment="1" applyProtection="1">
      <protection hidden="1"/>
    </xf>
    <xf numFmtId="10" fontId="31"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0"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4" fillId="13" borderId="1" xfId="9" applyNumberFormat="1" applyFont="1" applyFill="1" applyBorder="1" applyAlignment="1" applyProtection="1">
      <alignment vertical="center"/>
    </xf>
    <xf numFmtId="165" fontId="36" fillId="14" borderId="1" xfId="2" applyFont="1" applyFill="1" applyBorder="1" applyProtection="1"/>
    <xf numFmtId="0" fontId="33" fillId="0" borderId="1" xfId="0" applyFont="1" applyBorder="1" applyAlignment="1" applyProtection="1">
      <alignment wrapText="1"/>
      <protection locked="0"/>
    </xf>
    <xf numFmtId="4" fontId="42" fillId="0" borderId="0" xfId="2" applyNumberFormat="1" applyFont="1" applyFill="1" applyBorder="1" applyAlignment="1" applyProtection="1">
      <alignment horizontal="center" vertical="center" wrapText="1"/>
    </xf>
    <xf numFmtId="4" fontId="20" fillId="0" borderId="0" xfId="2" applyNumberFormat="1" applyFont="1" applyFill="1" applyBorder="1" applyAlignment="1" applyProtection="1">
      <alignment horizontal="center" vertical="center" wrapText="1"/>
    </xf>
    <xf numFmtId="4" fontId="20" fillId="0" borderId="0" xfId="5" applyNumberFormat="1" applyFont="1" applyFill="1" applyBorder="1" applyProtection="1">
      <alignment horizontal="center" vertical="center" wrapText="1"/>
    </xf>
    <xf numFmtId="4" fontId="20" fillId="0" borderId="0" xfId="5" applyFont="1" applyFill="1" applyBorder="1">
      <alignment horizontal="center" vertical="center" wrapText="1"/>
    </xf>
    <xf numFmtId="4" fontId="42" fillId="0" borderId="0" xfId="5" applyFont="1" applyFill="1" applyBorder="1">
      <alignment horizontal="center" vertical="center" wrapText="1"/>
    </xf>
    <xf numFmtId="4" fontId="3" fillId="0" borderId="0" xfId="2" applyNumberFormat="1" applyFont="1" applyFill="1" applyAlignment="1" applyProtection="1">
      <alignment horizontal="center" vertical="center" wrapText="1"/>
    </xf>
    <xf numFmtId="0" fontId="3" fillId="0" borderId="0" xfId="0" applyFont="1" applyAlignment="1" applyProtection="1">
      <alignment horizontal="left" vertical="top"/>
    </xf>
    <xf numFmtId="0" fontId="3" fillId="0" borderId="0" xfId="0" applyFont="1" applyAlignment="1" applyProtection="1">
      <alignment wrapText="1"/>
    </xf>
    <xf numFmtId="4" fontId="3" fillId="0" borderId="0"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top" wrapText="1"/>
    </xf>
    <xf numFmtId="4" fontId="3" fillId="0" borderId="0" xfId="5" applyFont="1" applyFill="1" applyBorder="1" applyProtection="1">
      <alignment horizontal="center" vertical="center" wrapText="1"/>
    </xf>
    <xf numFmtId="4" fontId="3" fillId="0" borderId="0" xfId="5" applyFont="1" applyFill="1" applyBorder="1" applyProtection="1">
      <alignment horizontal="center" vertical="center" wrapText="1"/>
      <protection locked="0"/>
    </xf>
    <xf numFmtId="4" fontId="3" fillId="0" borderId="0" xfId="2" applyNumberFormat="1" applyFont="1" applyAlignment="1" applyProtection="1">
      <alignment wrapText="1"/>
    </xf>
    <xf numFmtId="4" fontId="3" fillId="0" borderId="0" xfId="2" applyNumberFormat="1" applyFont="1" applyFill="1" applyBorder="1" applyAlignment="1" applyProtection="1">
      <alignment horizontal="center" vertical="center" wrapText="1"/>
    </xf>
    <xf numFmtId="0" fontId="3" fillId="0" borderId="0" xfId="0" applyFont="1" applyAlignment="1" applyProtection="1">
      <alignment wrapText="1"/>
      <protection locked="0"/>
    </xf>
    <xf numFmtId="0" fontId="3"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2" fillId="0" borderId="0" xfId="0" applyFont="1" applyAlignment="1" applyProtection="1">
      <alignment horizontal="left" vertical="top" wrapText="1"/>
    </xf>
    <xf numFmtId="0" fontId="1" fillId="0" borderId="0" xfId="0" applyFont="1" applyAlignment="1" applyProtection="1">
      <alignment horizontal="left" vertical="top" wrapText="1"/>
    </xf>
    <xf numFmtId="0" fontId="38" fillId="0" borderId="0" xfId="0" applyFont="1" applyAlignment="1" applyProtection="1">
      <alignment horizontal="left" vertical="top" wrapText="1"/>
      <protection hidden="1"/>
    </xf>
    <xf numFmtId="0" fontId="6" fillId="0" borderId="1" xfId="0" applyFont="1" applyBorder="1" applyAlignment="1" applyProtection="1">
      <alignment vertical="center" wrapText="1"/>
      <protection hidden="1"/>
    </xf>
    <xf numFmtId="0" fontId="16" fillId="14" borderId="1" xfId="0" applyFont="1" applyFill="1" applyBorder="1" applyAlignment="1" applyProtection="1">
      <alignment vertical="center" wrapText="1"/>
      <protection hidden="1"/>
    </xf>
    <xf numFmtId="0" fontId="6" fillId="0" borderId="2"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6" fillId="0" borderId="6" xfId="0" applyFont="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4" fillId="13" borderId="2" xfId="9" applyFont="1" applyFill="1" applyBorder="1" applyAlignment="1" applyProtection="1">
      <alignment vertical="center"/>
      <protection hidden="1"/>
    </xf>
    <xf numFmtId="0" fontId="34" fillId="13" borderId="6" xfId="9" applyFont="1" applyFill="1" applyBorder="1" applyAlignment="1" applyProtection="1">
      <alignment vertical="center"/>
      <protection hidden="1"/>
    </xf>
    <xf numFmtId="0" fontId="36" fillId="14" borderId="2" xfId="10" applyFont="1" applyFill="1" applyBorder="1" applyAlignment="1" applyProtection="1">
      <alignment horizontal="center"/>
      <protection hidden="1"/>
    </xf>
    <xf numFmtId="0" fontId="36" fillId="14" borderId="4" xfId="10" applyFont="1" applyFill="1" applyBorder="1" applyAlignment="1" applyProtection="1">
      <alignment horizontal="center"/>
      <protection hidden="1"/>
    </xf>
    <xf numFmtId="0" fontId="36" fillId="14" borderId="6" xfId="10" applyFont="1" applyFill="1" applyBorder="1" applyAlignment="1" applyProtection="1">
      <alignment horizontal="center"/>
      <protection hidden="1"/>
    </xf>
    <xf numFmtId="0" fontId="40" fillId="0" borderId="0" xfId="0" applyFont="1" applyAlignment="1" applyProtection="1">
      <alignment horizontal="left"/>
      <protection hidden="1"/>
    </xf>
    <xf numFmtId="0" fontId="43" fillId="14" borderId="10" xfId="3" applyNumberFormat="1" applyFont="1" applyFill="1" applyBorder="1" applyAlignment="1" applyProtection="1">
      <alignment vertical="center" wrapText="1" readingOrder="1"/>
      <protection locked="0" hidden="1"/>
    </xf>
    <xf numFmtId="0" fontId="43" fillId="14" borderId="11" xfId="3" applyNumberFormat="1" applyFont="1" applyFill="1" applyBorder="1" applyAlignment="1" applyProtection="1">
      <alignment vertical="center" wrapText="1" readingOrder="1"/>
      <protection locked="0" hidden="1"/>
    </xf>
    <xf numFmtId="0" fontId="43" fillId="14" borderId="12" xfId="3" applyNumberFormat="1" applyFont="1" applyFill="1" applyBorder="1" applyAlignment="1" applyProtection="1">
      <alignment vertical="center" wrapText="1" readingOrder="1"/>
      <protection locked="0" hidden="1"/>
    </xf>
    <xf numFmtId="0" fontId="43" fillId="14" borderId="13" xfId="3" applyNumberFormat="1" applyFont="1" applyFill="1" applyBorder="1" applyAlignment="1" applyProtection="1">
      <alignment vertical="center" wrapText="1" readingOrder="1"/>
      <protection locked="0" hidden="1"/>
    </xf>
    <xf numFmtId="0" fontId="43" fillId="14" borderId="14" xfId="3" applyNumberFormat="1" applyFont="1" applyFill="1" applyBorder="1" applyAlignment="1" applyProtection="1">
      <alignment vertical="center" wrapText="1" readingOrder="1"/>
      <protection locked="0" hidden="1"/>
    </xf>
    <xf numFmtId="0" fontId="43" fillId="14" borderId="15" xfId="3" applyNumberFormat="1" applyFont="1" applyFill="1" applyBorder="1" applyAlignment="1" applyProtection="1">
      <alignment vertical="center" wrapText="1" readingOrder="1"/>
      <protection locked="0" hidden="1"/>
    </xf>
    <xf numFmtId="0" fontId="0" fillId="13" borderId="2" xfId="9" applyFont="1" applyFill="1" applyBorder="1" applyAlignment="1" applyProtection="1">
      <alignment vertical="center"/>
      <protection hidden="1"/>
    </xf>
    <xf numFmtId="0" fontId="30" fillId="13" borderId="6" xfId="9" applyFill="1" applyBorder="1" applyAlignment="1" applyProtection="1">
      <alignment vertical="center"/>
      <protection hidden="1"/>
    </xf>
    <xf numFmtId="0" fontId="33" fillId="12" borderId="2" xfId="8" applyFont="1" applyFill="1" applyBorder="1" applyAlignment="1" applyProtection="1">
      <alignment horizontal="center"/>
      <protection hidden="1"/>
    </xf>
    <xf numFmtId="0" fontId="33" fillId="12" borderId="6" xfId="8" applyFont="1" applyFill="1" applyBorder="1" applyAlignment="1" applyProtection="1">
      <alignment horizontal="center"/>
      <protection hidden="1"/>
    </xf>
    <xf numFmtId="0" fontId="5" fillId="3" borderId="1" xfId="0" applyFont="1" applyFill="1" applyBorder="1" applyAlignment="1" applyProtection="1">
      <alignment vertical="center" wrapText="1"/>
      <protection hidden="1"/>
    </xf>
    <xf numFmtId="0" fontId="5" fillId="0" borderId="1" xfId="0" applyFont="1" applyBorder="1" applyAlignment="1" applyProtection="1">
      <alignment horizontal="left" vertical="center" wrapText="1"/>
      <protection hidden="1"/>
    </xf>
    <xf numFmtId="0" fontId="6" fillId="0" borderId="2" xfId="0" applyFont="1" applyBorder="1" applyAlignment="1" applyProtection="1">
      <alignment horizontal="left" vertical="top" wrapText="1"/>
      <protection hidden="1"/>
    </xf>
    <xf numFmtId="0" fontId="6" fillId="0" borderId="4" xfId="0" applyFont="1" applyBorder="1" applyAlignment="1" applyProtection="1">
      <alignment horizontal="left" vertical="top" wrapText="1"/>
      <protection hidden="1"/>
    </xf>
    <xf numFmtId="0" fontId="6" fillId="0" borderId="6" xfId="0" applyFont="1" applyBorder="1" applyAlignment="1" applyProtection="1">
      <alignment horizontal="left" vertical="top" wrapText="1"/>
      <protection hidden="1"/>
    </xf>
    <xf numFmtId="0" fontId="29" fillId="4" borderId="1" xfId="0"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xf numFmtId="0" fontId="39" fillId="0" borderId="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29" fillId="4" borderId="3"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2" fillId="7" borderId="1" xfId="4" applyBorder="1" applyProtection="1">
      <alignment vertical="center"/>
    </xf>
    <xf numFmtId="0" fontId="14" fillId="0" borderId="0" xfId="0" quotePrefix="1" applyFont="1" applyAlignment="1">
      <alignment horizontal="left" vertical="top" wrapText="1"/>
    </xf>
    <xf numFmtId="0" fontId="35" fillId="0" borderId="0" xfId="0" applyFont="1" applyAlignment="1">
      <alignment horizontal="left" vertical="top"/>
    </xf>
    <xf numFmtId="0" fontId="35" fillId="0" borderId="0" xfId="0" applyFont="1" applyAlignment="1">
      <alignment horizontal="left" vertical="top" wrapText="1"/>
    </xf>
    <xf numFmtId="0" fontId="13" fillId="4" borderId="1" xfId="0" applyFont="1" applyFill="1" applyBorder="1" applyAlignment="1" applyProtection="1">
      <alignment horizontal="center" vertical="center" wrapText="1"/>
    </xf>
    <xf numFmtId="0" fontId="22" fillId="7" borderId="1" xfId="4">
      <alignment vertical="center"/>
    </xf>
    <xf numFmtId="4" fontId="21" fillId="0" borderId="1" xfId="5" applyFont="1" applyFill="1" applyBorder="1">
      <alignment horizontal="center" vertical="center" wrapText="1"/>
    </xf>
    <xf numFmtId="4" fontId="21" fillId="0" borderId="1" xfId="5" applyFont="1" applyFill="1" applyBorder="1" applyProtection="1">
      <alignment horizontal="center" vertical="center" wrapText="1"/>
      <protection locked="0"/>
    </xf>
    <xf numFmtId="0" fontId="21" fillId="0" borderId="1" xfId="6" applyFill="1" applyBorder="1" applyAlignment="1" applyProtection="1">
      <alignment horizontal="center" vertical="center" wrapText="1"/>
    </xf>
    <xf numFmtId="0" fontId="21"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303">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302"/>
      <tableStyleElement type="headerRow" dxfId="301"/>
      <tableStyleElement type="totalRow" dxfId="300"/>
      <tableStyleElement type="lastColumn" dxfId="299"/>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esaComan/Downloads/BoQ%20Copceac%20ST.%20VODA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D5" t="str">
            <v>Unit of Measure</v>
          </cell>
          <cell r="E5" t="str">
            <v>Quantity</v>
          </cell>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e1" displayName="Table1" ref="A6:G43" totalsRowCount="1" headerRowDxfId="270" dataDxfId="268" totalsRowDxfId="266" headerRowBorderDxfId="269" tableBorderDxfId="267" headerRowCellStyle="1.Style Font">
  <tableColumns count="7">
    <tableColumn id="1" name="1" totalsRowLabel="Total VAT 0 rate" totalsRowDxfId="265"/>
    <tableColumn id="2" name="2" totalsRowDxfId="264"/>
    <tableColumn id="3" name="3" totalsRowDxfId="263"/>
    <tableColumn id="4" name="4" totalsRowDxfId="262"/>
    <tableColumn id="5" name="5" totalsRowDxfId="261" dataCellStyle="2.Number Style"/>
    <tableColumn id="6" name="6" totalsRowDxfId="260" dataCellStyle="2.Number Style"/>
    <tableColumn id="7" name="7" totalsRowFunction="custom" dataDxfId="259" totalsRowDxfId="258"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42" dataDxfId="40" totalsRowDxfId="38" headerRowBorderDxfId="41" tableBorderDxfId="39" headerRowCellStyle="1.Style Font">
  <tableColumns count="7">
    <tableColumn id="1" name="1" totalsRowLabel="Total VAT 0 rate" dataDxfId="37" totalsRowDxfId="36"/>
    <tableColumn id="2" name="2" dataDxfId="35" totalsRowDxfId="34"/>
    <tableColumn id="3" name="3" dataDxfId="33" totalsRowDxfId="32"/>
    <tableColumn id="4" name="4" dataDxfId="31" totalsRowDxfId="30"/>
    <tableColumn id="5" name="5" dataDxfId="29" totalsRowDxfId="28" dataCellStyle="2.Number Style"/>
    <tableColumn id="6" name="6" dataDxfId="27" totalsRowDxfId="26" dataCellStyle="2.Number Style"/>
    <tableColumn id="7" name="7" totalsRowFunction="custom" dataDxfId="25" totalsRowDxfId="24"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88" totalsRowCount="1" headerRowDxfId="250" dataDxfId="248" totalsRowDxfId="246" headerRowBorderDxfId="249" tableBorderDxfId="247" headerRowCellStyle="1.Style Font">
  <tableColumns count="7">
    <tableColumn id="1" name="1" totalsRowLabel="Total VAT 0 rate" dataDxfId="245" totalsRowDxfId="244"/>
    <tableColumn id="2" name="2" dataDxfId="243" totalsRowDxfId="242"/>
    <tableColumn id="3" name="3" dataDxfId="241" totalsRowDxfId="240"/>
    <tableColumn id="4" name="4" dataDxfId="239" totalsRowDxfId="238"/>
    <tableColumn id="5" name="5" dataDxfId="237" totalsRowDxfId="236" dataCellStyle="2.Number Style"/>
    <tableColumn id="6" name="6" dataDxfId="235" totalsRowDxfId="234" dataCellStyle="2.Number Style"/>
    <tableColumn id="7" name="7" totalsRowFunction="custom" dataDxfId="233" totalsRowDxfId="232"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9" totalsRowCount="1" headerRowDxfId="224" dataDxfId="222" totalsRowDxfId="220" headerRowBorderDxfId="223" tableBorderDxfId="221" headerRowCellStyle="1.Style Font">
  <tableColumns count="7">
    <tableColumn id="1" name="1" totalsRowLabel="Total VAT 0 rte" dataDxfId="219" totalsRowDxfId="218"/>
    <tableColumn id="2" name="2" dataDxfId="217" totalsRowDxfId="216"/>
    <tableColumn id="3" name="3" dataDxfId="215" totalsRowDxfId="214"/>
    <tableColumn id="4" name="4" dataDxfId="213" totalsRowDxfId="212"/>
    <tableColumn id="5" name="5" dataDxfId="211" totalsRowDxfId="210" dataCellStyle="2.Number Style"/>
    <tableColumn id="6" name="6" dataDxfId="209" totalsRowDxfId="208" dataCellStyle="2.Number Style"/>
    <tableColumn id="7" name="7" totalsRowFunction="custom" dataDxfId="207" totalsRowDxfId="206"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02" totalsRowCount="1" headerRowDxfId="198" dataDxfId="196" totalsRowDxfId="194" headerRowBorderDxfId="197" tableBorderDxfId="195" headerRowCellStyle="1.Style Font">
  <tableColumns count="7">
    <tableColumn id="1" name="1" totalsRowLabel="Total VAT 0 rate" dataDxfId="193" totalsRowDxfId="192"/>
    <tableColumn id="2" name="2" dataDxfId="191" totalsRowDxfId="190"/>
    <tableColumn id="3" name="3" dataDxfId="189" totalsRowDxfId="188"/>
    <tableColumn id="4" name="4" dataDxfId="187" totalsRowDxfId="186"/>
    <tableColumn id="5" name="5" dataDxfId="185" totalsRowDxfId="184" dataCellStyle="2.Number Style"/>
    <tableColumn id="6" name="6" dataDxfId="183" totalsRowDxfId="182" dataCellStyle="2.Number Style"/>
    <tableColumn id="7" name="7" totalsRowFunction="custom" dataDxfId="181" totalsRowDxfId="180"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45" totalsRowCount="1" headerRowDxfId="172" dataDxfId="170" totalsRowDxfId="168" headerRowBorderDxfId="171" tableBorderDxfId="169" headerRowCellStyle="1.Style Font">
  <tableColumns count="7">
    <tableColumn id="1" name="1" totalsRowLabel="Total VAT 0 rate" dataDxfId="167" totalsRowDxfId="166"/>
    <tableColumn id="2" name="2" dataDxfId="165" totalsRowDxfId="164"/>
    <tableColumn id="3" name="3" dataDxfId="163" totalsRowDxfId="162"/>
    <tableColumn id="4" name="4" dataDxfId="161" totalsRowDxfId="160"/>
    <tableColumn id="5" name="5" dataDxfId="159" totalsRowDxfId="158" dataCellStyle="2.Number Style"/>
    <tableColumn id="6" name="6" dataDxfId="157" totalsRowDxfId="156" dataCellStyle="2.Number Style"/>
    <tableColumn id="7" name="7" totalsRowFunction="custom" dataDxfId="155" totalsRowDxfId="154"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71" totalsRowCount="1" headerRowDxfId="146" dataDxfId="144" totalsRowDxfId="142" headerRowBorderDxfId="145" tableBorderDxfId="143" headerRowCellStyle="1.Style Font">
  <tableColumns count="7">
    <tableColumn id="1" name="1" totalsRowLabel="Total VAT 0 rate" dataDxfId="141" totalsRowDxfId="140"/>
    <tableColumn id="2" name="2" dataDxfId="139" totalsRowDxfId="138"/>
    <tableColumn id="3" name="3" dataDxfId="137" totalsRowDxfId="136"/>
    <tableColumn id="4" name="4" dataDxfId="135" totalsRowDxfId="134"/>
    <tableColumn id="5" name="5" dataDxfId="133" totalsRowDxfId="132" dataCellStyle="2.Number Style"/>
    <tableColumn id="6" name="6" dataDxfId="131" totalsRowDxfId="130" dataCellStyle="2.Number Style"/>
    <tableColumn id="7" name="7" totalsRowFunction="custom" dataDxfId="129" totalsRowDxfId="128"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1" totalsRowCount="1" headerRowDxfId="120" dataDxfId="118" totalsRowDxfId="116" headerRowBorderDxfId="119" tableBorderDxfId="117" headerRowCellStyle="1.Style Font">
  <tableColumns count="7">
    <tableColumn id="1" name="1" totalsRowLabel="Total VAT 0 rate" dataDxfId="115" totalsRowDxfId="114"/>
    <tableColumn id="2" name="2" dataDxfId="113" totalsRowDxfId="112"/>
    <tableColumn id="3" name="3" dataDxfId="111" totalsRowDxfId="110"/>
    <tableColumn id="4" name="4" dataDxfId="109" totalsRowDxfId="108"/>
    <tableColumn id="5" name="5" dataDxfId="107" totalsRowDxfId="106" dataCellStyle="2.Number Style"/>
    <tableColumn id="6" name="6" dataDxfId="105" totalsRowDxfId="104" dataCellStyle="2.Number Style"/>
    <tableColumn id="7" name="7" totalsRowFunction="custom" dataDxfId="103" totalsRowDxfId="102"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76" totalsRowCount="1" headerRowDxfId="94" dataDxfId="92" totalsRowDxfId="90" headerRowBorderDxfId="93" tableBorderDxfId="91" headerRowCellStyle="1.Style Font">
  <tableColumns count="7">
    <tableColumn id="1" name="1" totalsRowLabel="Total VAT 0 rate" dataDxfId="89" totalsRowDxfId="88"/>
    <tableColumn id="2" name="2" dataDxfId="87" totalsRowDxfId="86"/>
    <tableColumn id="3" name="3" dataDxfId="85" totalsRowDxfId="84"/>
    <tableColumn id="4" name="4" dataDxfId="83" totalsRowDxfId="82"/>
    <tableColumn id="5" name="5" dataDxfId="81" totalsRowDxfId="80" dataCellStyle="2.Number Style"/>
    <tableColumn id="6" name="6" dataDxfId="79" totalsRowDxfId="78" dataCellStyle="2.Number Style"/>
    <tableColumn id="7" name="7" totalsRowFunction="custom" dataDxfId="77" totalsRowDxfId="76"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68" dataDxfId="66" totalsRowDxfId="64" headerRowBorderDxfId="67" tableBorderDxfId="65" headerRowCellStyle="1.Style Font">
  <tableColumns count="7">
    <tableColumn id="1" name="1" totalsRowLabel="Total VAT 0 rate" dataDxfId="63" totalsRowDxfId="62"/>
    <tableColumn id="2" name="2" dataDxfId="61" totalsRowDxfId="60"/>
    <tableColumn id="3" name="3" dataDxfId="59" totalsRowDxfId="58"/>
    <tableColumn id="4" name="4" dataDxfId="57" totalsRowDxfId="56"/>
    <tableColumn id="5" name="5" dataDxfId="55" totalsRowDxfId="54" dataCellStyle="2.Number Style"/>
    <tableColumn id="6" name="6" dataDxfId="53" totalsRowDxfId="52" dataCellStyle="2.Number Style"/>
    <tableColumn id="7" name="7" totalsRowFunction="custom" dataDxfId="51" totalsRowDxfId="50"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view="pageBreakPreview" zoomScale="115" zoomScaleSheetLayoutView="115" workbookViewId="0">
      <selection activeCell="B14" sqref="B14:D14"/>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8" t="s">
        <v>11</v>
      </c>
      <c r="B1" s="59" t="s">
        <v>12</v>
      </c>
      <c r="C1" s="58"/>
      <c r="D1" s="60"/>
      <c r="E1" s="60"/>
    </row>
    <row r="2" spans="1:7" ht="30" customHeight="1" x14ac:dyDescent="0.25">
      <c r="A2" s="61" t="s">
        <v>1</v>
      </c>
      <c r="B2" s="62" t="s">
        <v>13</v>
      </c>
      <c r="C2" s="122" t="s">
        <v>800</v>
      </c>
      <c r="D2" s="123"/>
      <c r="E2" s="124"/>
      <c r="F2" s="4"/>
      <c r="G2" s="4"/>
    </row>
    <row r="3" spans="1:7" ht="30" customHeight="1" x14ac:dyDescent="0.25">
      <c r="A3" s="61" t="s">
        <v>2</v>
      </c>
      <c r="B3" s="62" t="s">
        <v>14</v>
      </c>
      <c r="C3" s="125"/>
      <c r="D3" s="126"/>
      <c r="E3" s="127"/>
      <c r="F3" s="5"/>
      <c r="G3" s="5"/>
    </row>
    <row r="4" spans="1:7" ht="45" customHeight="1" x14ac:dyDescent="0.25">
      <c r="A4" s="133" t="s">
        <v>253</v>
      </c>
      <c r="B4" s="133"/>
      <c r="C4" s="133"/>
      <c r="D4" s="133"/>
      <c r="E4" s="63" t="s">
        <v>254</v>
      </c>
    </row>
    <row r="5" spans="1:7" ht="16.5" customHeight="1" x14ac:dyDescent="0.25">
      <c r="A5" s="132" t="s">
        <v>255</v>
      </c>
      <c r="B5" s="132"/>
      <c r="C5" s="132"/>
      <c r="D5" s="132"/>
      <c r="E5" s="64"/>
    </row>
    <row r="6" spans="1:7" ht="15.6" customHeight="1" x14ac:dyDescent="0.25">
      <c r="A6" s="65">
        <v>1</v>
      </c>
      <c r="B6" s="109" t="s">
        <v>256</v>
      </c>
      <c r="C6" s="109"/>
      <c r="D6" s="109"/>
      <c r="E6" s="66">
        <f>LOOKUP(2,1/(1-ISBLANK(TA!G:G)),TA!G:G)</f>
        <v>0</v>
      </c>
    </row>
    <row r="7" spans="1:7" ht="15.6" customHeight="1" x14ac:dyDescent="0.25">
      <c r="A7" s="65">
        <v>2</v>
      </c>
      <c r="B7" s="111" t="s">
        <v>257</v>
      </c>
      <c r="C7" s="112"/>
      <c r="D7" s="113"/>
      <c r="E7" s="66">
        <f>LOOKUP(2,1/(1-ISBLANK(TM!G:G)),TM!G:G)</f>
        <v>0</v>
      </c>
    </row>
    <row r="8" spans="1:7" ht="15.6" customHeight="1" x14ac:dyDescent="0.25">
      <c r="A8" s="65">
        <v>3</v>
      </c>
      <c r="B8" s="111" t="s">
        <v>801</v>
      </c>
      <c r="C8" s="112"/>
      <c r="D8" s="113"/>
      <c r="E8" s="66">
        <f>LOOKUP(2,1/(1-ISBLANK(TMS!G:G)),TMS!G:G)</f>
        <v>0</v>
      </c>
    </row>
    <row r="9" spans="1:7" ht="15.6" customHeight="1" x14ac:dyDescent="0.25">
      <c r="A9" s="65">
        <v>4</v>
      </c>
      <c r="B9" s="111" t="s">
        <v>258</v>
      </c>
      <c r="C9" s="112"/>
      <c r="D9" s="113"/>
      <c r="E9" s="66">
        <f>LOOKUP(2,1/(1-ISBLANK(HV!G:G)),HV!G:G)</f>
        <v>0</v>
      </c>
    </row>
    <row r="10" spans="1:7" ht="15.6" customHeight="1" x14ac:dyDescent="0.25">
      <c r="A10" s="65">
        <v>5</v>
      </c>
      <c r="B10" s="111" t="s">
        <v>259</v>
      </c>
      <c r="C10" s="112"/>
      <c r="D10" s="113"/>
      <c r="E10" s="66">
        <f>LOOKUP(2,1/(1-ISBLANK(GCW!G:G)),GCW!G:G)</f>
        <v>0</v>
      </c>
    </row>
    <row r="11" spans="1:7" ht="15.6" customHeight="1" x14ac:dyDescent="0.25">
      <c r="A11" s="65">
        <v>6</v>
      </c>
      <c r="B11" s="111" t="s">
        <v>260</v>
      </c>
      <c r="C11" s="112"/>
      <c r="D11" s="113"/>
      <c r="E11" s="66">
        <f>LOOKUP(2,1/(1-ISBLANK(EEF!G:G)),EEF!G:G)</f>
        <v>0</v>
      </c>
    </row>
    <row r="12" spans="1:7" ht="15.6" customHeight="1" x14ac:dyDescent="0.25">
      <c r="A12" s="65">
        <v>7</v>
      </c>
      <c r="B12" s="111" t="s">
        <v>802</v>
      </c>
      <c r="C12" s="112"/>
      <c r="D12" s="113"/>
      <c r="E12" s="66">
        <f>LOOKUP(2,1/(1-ISBLANK(ATM!G:G)),ATM!G:G)</f>
        <v>0</v>
      </c>
    </row>
    <row r="13" spans="1:7" ht="15.6" customHeight="1" x14ac:dyDescent="0.25">
      <c r="A13" s="65">
        <v>8</v>
      </c>
      <c r="B13" s="111" t="s">
        <v>261</v>
      </c>
      <c r="C13" s="112"/>
      <c r="D13" s="113"/>
      <c r="E13" s="66">
        <f>LOOKUP(2,1/(1-ISBLANK(BK!G:G)),BK!G:G)</f>
        <v>0</v>
      </c>
    </row>
    <row r="14" spans="1:7" ht="15.6" customHeight="1" x14ac:dyDescent="0.25">
      <c r="A14" s="65">
        <v>9</v>
      </c>
      <c r="B14" s="111" t="s">
        <v>262</v>
      </c>
      <c r="C14" s="112"/>
      <c r="D14" s="113"/>
      <c r="E14" s="66">
        <f>LOOKUP(2,1/(1-ISBLANK(SIP!G:G)),SIP!G:G)</f>
        <v>0</v>
      </c>
    </row>
    <row r="15" spans="1:7" ht="15.6" customHeight="1" x14ac:dyDescent="0.25">
      <c r="A15" s="65">
        <v>10</v>
      </c>
      <c r="B15" s="134" t="s">
        <v>284</v>
      </c>
      <c r="C15" s="135"/>
      <c r="D15" s="136"/>
      <c r="E15" s="66">
        <f>LOOKUP(2,1/(1-ISBLANK(FSS!G:G)),FSS!G:G)</f>
        <v>0</v>
      </c>
    </row>
    <row r="16" spans="1:7" ht="15.6" customHeight="1" x14ac:dyDescent="0.25">
      <c r="A16" s="65">
        <v>11</v>
      </c>
      <c r="B16" s="111" t="s">
        <v>263</v>
      </c>
      <c r="C16" s="112"/>
      <c r="D16" s="113"/>
      <c r="E16" s="66">
        <f>Commiss!G11</f>
        <v>0</v>
      </c>
    </row>
    <row r="17" spans="1:5" ht="15.6" customHeight="1" x14ac:dyDescent="0.25">
      <c r="A17" s="65">
        <v>12</v>
      </c>
      <c r="B17" s="111" t="s">
        <v>264</v>
      </c>
      <c r="C17" s="112"/>
      <c r="D17" s="113"/>
      <c r="E17" s="66">
        <f>Maintenance!G11</f>
        <v>0</v>
      </c>
    </row>
    <row r="18" spans="1:5" ht="31.5" customHeight="1" x14ac:dyDescent="0.25">
      <c r="A18" s="67"/>
      <c r="B18" s="110" t="s">
        <v>265</v>
      </c>
      <c r="C18" s="110"/>
      <c r="D18" s="110"/>
      <c r="E18" s="68">
        <f>SUM(E6:E17)</f>
        <v>0</v>
      </c>
    </row>
    <row r="19" spans="1:5" x14ac:dyDescent="0.25">
      <c r="A19" s="60"/>
      <c r="B19" s="60"/>
      <c r="C19" s="60"/>
      <c r="D19" s="60"/>
      <c r="E19" s="60"/>
    </row>
    <row r="20" spans="1:5" x14ac:dyDescent="0.25">
      <c r="A20" s="60"/>
      <c r="B20" s="60"/>
      <c r="C20" s="60"/>
      <c r="D20" s="60"/>
      <c r="E20" s="60"/>
    </row>
    <row r="21" spans="1:5" x14ac:dyDescent="0.25">
      <c r="A21" s="69" t="s">
        <v>3</v>
      </c>
      <c r="B21" s="130" t="s">
        <v>4</v>
      </c>
      <c r="C21" s="131"/>
      <c r="D21" s="69" t="s">
        <v>5</v>
      </c>
      <c r="E21" s="69" t="s">
        <v>6</v>
      </c>
    </row>
    <row r="22" spans="1:5" x14ac:dyDescent="0.25">
      <c r="A22" s="70">
        <v>1</v>
      </c>
      <c r="B22" s="114" t="s">
        <v>266</v>
      </c>
      <c r="C22" s="115"/>
      <c r="D22" s="70" t="s">
        <v>7</v>
      </c>
      <c r="E22" s="21">
        <v>367.39</v>
      </c>
    </row>
    <row r="23" spans="1:5" x14ac:dyDescent="0.25">
      <c r="A23" s="70">
        <v>2</v>
      </c>
      <c r="B23" s="114" t="s">
        <v>267</v>
      </c>
      <c r="C23" s="115"/>
      <c r="D23" s="70" t="s">
        <v>268</v>
      </c>
      <c r="E23" s="77">
        <f>Boiler!D11</f>
        <v>0</v>
      </c>
    </row>
    <row r="24" spans="1:5" x14ac:dyDescent="0.25">
      <c r="A24" s="70">
        <v>3</v>
      </c>
      <c r="B24" s="114" t="s">
        <v>269</v>
      </c>
      <c r="C24" s="115"/>
      <c r="D24" s="70" t="s">
        <v>7</v>
      </c>
      <c r="E24" s="78" t="str">
        <f>IFERROR(E22/E23,"")</f>
        <v/>
      </c>
    </row>
    <row r="25" spans="1:5" x14ac:dyDescent="0.25">
      <c r="A25" s="70">
        <v>4</v>
      </c>
      <c r="B25" s="114" t="s">
        <v>803</v>
      </c>
      <c r="C25" s="115"/>
      <c r="D25" s="70" t="s">
        <v>270</v>
      </c>
      <c r="E25" s="79">
        <v>15000</v>
      </c>
    </row>
    <row r="26" spans="1:5" x14ac:dyDescent="0.25">
      <c r="A26" s="70">
        <v>5</v>
      </c>
      <c r="B26" s="114" t="s">
        <v>803</v>
      </c>
      <c r="C26" s="115"/>
      <c r="D26" s="70" t="s">
        <v>271</v>
      </c>
      <c r="E26" s="80">
        <f>E25*0.277778/1000</f>
        <v>4.1666699999999999</v>
      </c>
    </row>
    <row r="27" spans="1:5" x14ac:dyDescent="0.25">
      <c r="A27" s="70">
        <v>6</v>
      </c>
      <c r="B27" s="114" t="s">
        <v>272</v>
      </c>
      <c r="C27" s="115"/>
      <c r="D27" s="70" t="s">
        <v>273</v>
      </c>
      <c r="E27" s="80" t="str">
        <f>IFERROR(E24/E26,"")</f>
        <v/>
      </c>
    </row>
    <row r="28" spans="1:5" x14ac:dyDescent="0.25">
      <c r="A28" s="70">
        <v>7</v>
      </c>
      <c r="B28" s="114" t="s">
        <v>274</v>
      </c>
      <c r="C28" s="115"/>
      <c r="D28" s="70" t="s">
        <v>275</v>
      </c>
      <c r="E28" s="78">
        <v>110</v>
      </c>
    </row>
    <row r="29" spans="1:5" x14ac:dyDescent="0.25">
      <c r="A29" s="71">
        <v>8</v>
      </c>
      <c r="B29" s="128" t="s">
        <v>276</v>
      </c>
      <c r="C29" s="129"/>
      <c r="D29" s="71" t="s">
        <v>8</v>
      </c>
      <c r="E29" s="81" t="str">
        <f>IFERROR(E28*E27,"")</f>
        <v/>
      </c>
    </row>
    <row r="30" spans="1:5" x14ac:dyDescent="0.25">
      <c r="A30" s="70">
        <v>9</v>
      </c>
      <c r="B30" s="114" t="s">
        <v>277</v>
      </c>
      <c r="C30" s="115"/>
      <c r="D30" s="70" t="s">
        <v>268</v>
      </c>
      <c r="E30" s="82">
        <v>0.1</v>
      </c>
    </row>
    <row r="31" spans="1:5" x14ac:dyDescent="0.25">
      <c r="A31" s="70">
        <v>10</v>
      </c>
      <c r="B31" s="114" t="s">
        <v>278</v>
      </c>
      <c r="C31" s="115"/>
      <c r="D31" s="70" t="s">
        <v>279</v>
      </c>
      <c r="E31" s="83">
        <v>10</v>
      </c>
    </row>
    <row r="32" spans="1:5" x14ac:dyDescent="0.25">
      <c r="A32" s="71">
        <v>11</v>
      </c>
      <c r="B32" s="116" t="s">
        <v>804</v>
      </c>
      <c r="C32" s="117"/>
      <c r="D32" s="72" t="s">
        <v>8</v>
      </c>
      <c r="E32" s="84" t="str">
        <f>IFERROR(PV(E30,E31,E29)*(-1),"")</f>
        <v/>
      </c>
    </row>
    <row r="33" spans="1:5" ht="15.75" x14ac:dyDescent="0.25">
      <c r="A33" s="118" t="s">
        <v>280</v>
      </c>
      <c r="B33" s="119"/>
      <c r="C33" s="120"/>
      <c r="D33" s="73" t="s">
        <v>8</v>
      </c>
      <c r="E33" s="85" t="str">
        <f>IFERROR(E18+E32,"")</f>
        <v/>
      </c>
    </row>
    <row r="34" spans="1:5" x14ac:dyDescent="0.25">
      <c r="A34" s="60"/>
      <c r="B34" s="60"/>
      <c r="C34" s="60"/>
      <c r="D34" s="60"/>
      <c r="E34" s="60"/>
    </row>
    <row r="35" spans="1:5" ht="30" customHeight="1" x14ac:dyDescent="0.25">
      <c r="A35" s="121" t="s">
        <v>281</v>
      </c>
      <c r="B35" s="121"/>
      <c r="C35" s="74"/>
      <c r="D35" s="75" t="s">
        <v>282</v>
      </c>
      <c r="E35" s="76"/>
    </row>
    <row r="36" spans="1:5" x14ac:dyDescent="0.25">
      <c r="A36" s="60"/>
      <c r="B36" s="60"/>
      <c r="C36" s="60"/>
      <c r="D36" s="60"/>
      <c r="E36" s="60"/>
    </row>
    <row r="37" spans="1:5" x14ac:dyDescent="0.25">
      <c r="A37" s="108" t="s">
        <v>283</v>
      </c>
      <c r="B37" s="108"/>
      <c r="C37" s="108"/>
      <c r="D37" s="108"/>
      <c r="E37" s="108"/>
    </row>
    <row r="38" spans="1:5" x14ac:dyDescent="0.25">
      <c r="A38" s="108"/>
      <c r="B38" s="108"/>
      <c r="C38" s="108"/>
      <c r="D38" s="108"/>
      <c r="E38" s="108"/>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7" type="noConversion"/>
  <conditionalFormatting sqref="A1:E3 A18:E20 A6:A17 E6:E17 A33:E1048576 A22:A32 E22:E32">
    <cfRule type="expression" dxfId="298" priority="22">
      <formula>CELL("PROTECT",A1)=0</formula>
    </cfRule>
  </conditionalFormatting>
  <conditionalFormatting sqref="C35">
    <cfRule type="containsBlanks" dxfId="297" priority="28">
      <formula>LEN(TRIM(C35))=0</formula>
    </cfRule>
  </conditionalFormatting>
  <conditionalFormatting sqref="A1:E3 A18:E20 A6:A17 E6:E17 A33:E33 A22:A32 E22:E32">
    <cfRule type="expression" dxfId="296" priority="26">
      <formula>CELL("PROTECT",A1)=0</formula>
    </cfRule>
  </conditionalFormatting>
  <conditionalFormatting sqref="E5">
    <cfRule type="expression" dxfId="295" priority="17">
      <formula>CELL("PROTECT",E5)=0</formula>
    </cfRule>
  </conditionalFormatting>
  <conditionalFormatting sqref="E5">
    <cfRule type="expression" dxfId="294" priority="18">
      <formula>CELL("PROTECT",E5)=0</formula>
    </cfRule>
  </conditionalFormatting>
  <conditionalFormatting sqref="A4:E4">
    <cfRule type="expression" dxfId="293" priority="15">
      <formula>CELL("PROTECT",A4)=0</formula>
    </cfRule>
  </conditionalFormatting>
  <conditionalFormatting sqref="A4:E4">
    <cfRule type="expression" dxfId="292" priority="16">
      <formula>CELL("PROTECT",A4)=0</formula>
    </cfRule>
  </conditionalFormatting>
  <conditionalFormatting sqref="A5:D5">
    <cfRule type="expression" dxfId="291" priority="13">
      <formula>CELL("PROTECT",A5)=0</formula>
    </cfRule>
  </conditionalFormatting>
  <conditionalFormatting sqref="A5:D5">
    <cfRule type="expression" dxfId="290" priority="14">
      <formula>CELL("PROTECT",A5)=0</formula>
    </cfRule>
  </conditionalFormatting>
  <conditionalFormatting sqref="B16:D17 B15 B6:D14">
    <cfRule type="expression" dxfId="289" priority="11">
      <formula>CELL("PROTECT",B6)=0</formula>
    </cfRule>
  </conditionalFormatting>
  <conditionalFormatting sqref="B6:D17">
    <cfRule type="expression" dxfId="288" priority="12">
      <formula>CELL("PROTECT",B6)=0</formula>
    </cfRule>
  </conditionalFormatting>
  <conditionalFormatting sqref="A21:E21">
    <cfRule type="expression" dxfId="287" priority="9">
      <formula>CELL("PROTECT",A21)=0</formula>
    </cfRule>
  </conditionalFormatting>
  <conditionalFormatting sqref="A21:E21">
    <cfRule type="expression" dxfId="286" priority="10">
      <formula>CELL("PROTECT",A21)=0</formula>
    </cfRule>
  </conditionalFormatting>
  <conditionalFormatting sqref="B29:D29 D22:D28 D30:D32">
    <cfRule type="expression" dxfId="285" priority="7">
      <formula>CELL("PROTECT",B22)=0</formula>
    </cfRule>
  </conditionalFormatting>
  <conditionalFormatting sqref="B29:D29 D22:D28 D30:D32">
    <cfRule type="expression" dxfId="284" priority="8">
      <formula>CELL("PROTECT",B22)=0</formula>
    </cfRule>
  </conditionalFormatting>
  <conditionalFormatting sqref="B22:C28">
    <cfRule type="expression" dxfId="283" priority="6">
      <formula>CELL("PROTECT",B22)=0</formula>
    </cfRule>
  </conditionalFormatting>
  <conditionalFormatting sqref="B22:C28">
    <cfRule type="expression" dxfId="282" priority="5">
      <formula>CELL("PROTECT",B22)=0</formula>
    </cfRule>
  </conditionalFormatting>
  <conditionalFormatting sqref="B32:C32">
    <cfRule type="expression" dxfId="281" priority="3">
      <formula>CELL("PROTECT",B32)=0</formula>
    </cfRule>
  </conditionalFormatting>
  <conditionalFormatting sqref="B32:C32">
    <cfRule type="expression" dxfId="280" priority="4">
      <formula>CELL("PROTECT",B32)=0</formula>
    </cfRule>
  </conditionalFormatting>
  <conditionalFormatting sqref="B30:C31">
    <cfRule type="expression" dxfId="279" priority="2">
      <formula>CELL("PROTECT",B30)=0</formula>
    </cfRule>
  </conditionalFormatting>
  <conditionalFormatting sqref="B30:C31">
    <cfRule type="expression" dxfId="278" priority="1">
      <formula>CELL("PROTECT",B30)=0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7"/>
  <sheetViews>
    <sheetView view="pageBreakPreview" zoomScaleNormal="90" zoomScaleSheetLayoutView="100" zoomScalePageLayoutView="90" workbookViewId="0">
      <selection activeCell="C25" sqref="C25"/>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37"/>
      <c r="D3" s="137"/>
      <c r="E3" s="137"/>
      <c r="F3" s="137"/>
      <c r="G3" s="137"/>
    </row>
    <row r="4" spans="1:7" s="22" customFormat="1" ht="18.75" x14ac:dyDescent="0.25">
      <c r="A4" s="140" t="s">
        <v>326</v>
      </c>
      <c r="B4" s="140"/>
      <c r="C4" s="29" t="str">
        <f>SITE!B14</f>
        <v xml:space="preserve">Anti fire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97" t="s">
        <v>331</v>
      </c>
      <c r="D7" s="38"/>
      <c r="E7" s="44"/>
      <c r="F7" s="43"/>
      <c r="G7" s="87">
        <f>Table119[5]*Table119[6]</f>
        <v>0</v>
      </c>
    </row>
    <row r="8" spans="1:7" ht="30" x14ac:dyDescent="0.25">
      <c r="A8" s="38">
        <v>1</v>
      </c>
      <c r="B8" s="38" t="s">
        <v>247</v>
      </c>
      <c r="C8" s="97" t="s">
        <v>745</v>
      </c>
      <c r="D8" s="96" t="s">
        <v>330</v>
      </c>
      <c r="E8" s="44">
        <v>4</v>
      </c>
      <c r="F8" s="43"/>
      <c r="G8" s="89">
        <f>Table119[5]*Table119[6]</f>
        <v>0</v>
      </c>
    </row>
    <row r="9" spans="1:7" ht="30" x14ac:dyDescent="0.25">
      <c r="A9" s="96">
        <v>2</v>
      </c>
      <c r="B9" s="96" t="s">
        <v>248</v>
      </c>
      <c r="C9" s="97" t="s">
        <v>746</v>
      </c>
      <c r="D9" s="96" t="s">
        <v>330</v>
      </c>
      <c r="E9" s="98">
        <v>1</v>
      </c>
      <c r="F9" s="99"/>
      <c r="G9" s="100">
        <f>Table119[5]*Table119[6]</f>
        <v>0</v>
      </c>
    </row>
    <row r="10" spans="1:7" ht="30" x14ac:dyDescent="0.25">
      <c r="A10" s="96">
        <v>3</v>
      </c>
      <c r="B10" s="96" t="s">
        <v>249</v>
      </c>
      <c r="C10" s="97" t="s">
        <v>747</v>
      </c>
      <c r="D10" s="96" t="s">
        <v>330</v>
      </c>
      <c r="E10" s="98">
        <v>1</v>
      </c>
      <c r="F10" s="99"/>
      <c r="G10" s="101">
        <f>Table119[5]*Table119[6]</f>
        <v>0</v>
      </c>
    </row>
    <row r="11" spans="1:7" x14ac:dyDescent="0.25">
      <c r="A11" s="96">
        <v>4</v>
      </c>
      <c r="B11" s="96" t="s">
        <v>250</v>
      </c>
      <c r="C11" s="97" t="s">
        <v>748</v>
      </c>
      <c r="D11" s="96" t="s">
        <v>330</v>
      </c>
      <c r="E11" s="98">
        <v>1</v>
      </c>
      <c r="F11" s="99"/>
      <c r="G11" s="101">
        <f>Table119[5]*Table119[6]</f>
        <v>0</v>
      </c>
    </row>
    <row r="12" spans="1:7" x14ac:dyDescent="0.25">
      <c r="A12" s="96">
        <v>5</v>
      </c>
      <c r="B12" s="96" t="s">
        <v>208</v>
      </c>
      <c r="C12" s="97" t="s">
        <v>749</v>
      </c>
      <c r="D12" s="96" t="s">
        <v>330</v>
      </c>
      <c r="E12" s="98">
        <v>1</v>
      </c>
      <c r="F12" s="99"/>
      <c r="G12" s="101">
        <f>Table119[5]*Table119[6]</f>
        <v>0</v>
      </c>
    </row>
    <row r="13" spans="1:7" ht="30" x14ac:dyDescent="0.25">
      <c r="A13" s="96">
        <v>6</v>
      </c>
      <c r="B13" s="96" t="s">
        <v>199</v>
      </c>
      <c r="C13" s="97" t="s">
        <v>750</v>
      </c>
      <c r="D13" s="96" t="s">
        <v>195</v>
      </c>
      <c r="E13" s="98">
        <v>0.3</v>
      </c>
      <c r="F13" s="99"/>
      <c r="G13" s="101">
        <f>Table119[5]*Table119[6]</f>
        <v>0</v>
      </c>
    </row>
    <row r="14" spans="1:7" ht="30" x14ac:dyDescent="0.25">
      <c r="A14" s="96">
        <v>7</v>
      </c>
      <c r="B14" s="96" t="s">
        <v>199</v>
      </c>
      <c r="C14" s="97" t="s">
        <v>751</v>
      </c>
      <c r="D14" s="96" t="s">
        <v>195</v>
      </c>
      <c r="E14" s="98">
        <v>0.06</v>
      </c>
      <c r="F14" s="99"/>
      <c r="G14" s="101">
        <f>Table119[5]*Table119[6]</f>
        <v>0</v>
      </c>
    </row>
    <row r="15" spans="1:7" x14ac:dyDescent="0.25">
      <c r="A15" s="96">
        <v>8</v>
      </c>
      <c r="B15" s="96" t="s">
        <v>251</v>
      </c>
      <c r="C15" s="97" t="s">
        <v>752</v>
      </c>
      <c r="D15" s="96" t="s">
        <v>330</v>
      </c>
      <c r="E15" s="98">
        <v>1</v>
      </c>
      <c r="F15" s="99"/>
      <c r="G15" s="101">
        <f>Table119[5]*Table119[6]</f>
        <v>0</v>
      </c>
    </row>
    <row r="16" spans="1:7" x14ac:dyDescent="0.25">
      <c r="A16" s="96">
        <v>9</v>
      </c>
      <c r="B16" s="96" t="s">
        <v>250</v>
      </c>
      <c r="C16" s="97" t="s">
        <v>753</v>
      </c>
      <c r="D16" s="96" t="s">
        <v>330</v>
      </c>
      <c r="E16" s="98">
        <v>2</v>
      </c>
      <c r="F16" s="99"/>
      <c r="G16" s="101">
        <f>Table119[5]*Table119[6]</f>
        <v>0</v>
      </c>
    </row>
    <row r="17" spans="1:7" ht="30" x14ac:dyDescent="0.25">
      <c r="A17" s="96">
        <v>10</v>
      </c>
      <c r="B17" s="96" t="s">
        <v>203</v>
      </c>
      <c r="C17" s="97" t="s">
        <v>754</v>
      </c>
      <c r="D17" s="96" t="s">
        <v>31</v>
      </c>
      <c r="E17" s="98">
        <v>36</v>
      </c>
      <c r="F17" s="99"/>
      <c r="G17" s="101">
        <f>Table119[5]*Table119[6]</f>
        <v>0</v>
      </c>
    </row>
    <row r="18" spans="1:7" x14ac:dyDescent="0.25">
      <c r="A18" s="96"/>
      <c r="B18" s="96"/>
      <c r="C18" s="97" t="s">
        <v>318</v>
      </c>
      <c r="D18" s="96"/>
      <c r="E18" s="98"/>
      <c r="F18" s="99"/>
      <c r="G18" s="101">
        <f>Table119[5]*Table119[6]</f>
        <v>0</v>
      </c>
    </row>
    <row r="19" spans="1:7" x14ac:dyDescent="0.25">
      <c r="A19" s="96">
        <v>11</v>
      </c>
      <c r="B19" s="96"/>
      <c r="C19" s="97" t="s">
        <v>755</v>
      </c>
      <c r="D19" s="96" t="s">
        <v>330</v>
      </c>
      <c r="E19" s="98">
        <v>4</v>
      </c>
      <c r="F19" s="99"/>
      <c r="G19" s="101">
        <f>Table119[5]*Table119[6]</f>
        <v>0</v>
      </c>
    </row>
    <row r="20" spans="1:7" x14ac:dyDescent="0.25">
      <c r="A20" s="96">
        <v>12</v>
      </c>
      <c r="B20" s="96"/>
      <c r="C20" s="97" t="s">
        <v>756</v>
      </c>
      <c r="D20" s="96" t="s">
        <v>330</v>
      </c>
      <c r="E20" s="98">
        <v>1</v>
      </c>
      <c r="F20" s="99"/>
      <c r="G20" s="101">
        <f>Table119[5]*Table119[6]</f>
        <v>0</v>
      </c>
    </row>
    <row r="21" spans="1:7" x14ac:dyDescent="0.25">
      <c r="A21" s="96">
        <v>13</v>
      </c>
      <c r="B21" s="96"/>
      <c r="C21" s="97" t="s">
        <v>757</v>
      </c>
      <c r="D21" s="96" t="s">
        <v>330</v>
      </c>
      <c r="E21" s="98">
        <v>1</v>
      </c>
      <c r="F21" s="99"/>
      <c r="G21" s="101">
        <f>Table119[5]*Table119[6]</f>
        <v>0</v>
      </c>
    </row>
    <row r="22" spans="1:7" x14ac:dyDescent="0.25">
      <c r="A22" s="96">
        <v>14</v>
      </c>
      <c r="B22" s="96"/>
      <c r="C22" s="97" t="s">
        <v>758</v>
      </c>
      <c r="D22" s="96" t="s">
        <v>330</v>
      </c>
      <c r="E22" s="98">
        <v>1</v>
      </c>
      <c r="F22" s="99"/>
      <c r="G22" s="101">
        <f>Table119[5]*Table119[6]</f>
        <v>0</v>
      </c>
    </row>
    <row r="23" spans="1:7" x14ac:dyDescent="0.25">
      <c r="A23" s="96">
        <v>15</v>
      </c>
      <c r="B23" s="96"/>
      <c r="C23" s="97" t="s">
        <v>759</v>
      </c>
      <c r="D23" s="96" t="s">
        <v>330</v>
      </c>
      <c r="E23" s="98">
        <v>1</v>
      </c>
      <c r="F23" s="99"/>
      <c r="G23" s="101">
        <f>Table119[5]*Table119[6]</f>
        <v>0</v>
      </c>
    </row>
    <row r="24" spans="1:7" x14ac:dyDescent="0.25">
      <c r="A24" s="96">
        <v>16</v>
      </c>
      <c r="B24" s="96"/>
      <c r="C24" s="97" t="s">
        <v>760</v>
      </c>
      <c r="D24" s="96" t="s">
        <v>330</v>
      </c>
      <c r="E24" s="98">
        <v>1</v>
      </c>
      <c r="F24" s="99"/>
      <c r="G24" s="101">
        <f>Table119[5]*Table119[6]</f>
        <v>0</v>
      </c>
    </row>
    <row r="25" spans="1:7" ht="45" x14ac:dyDescent="0.25">
      <c r="A25" s="96">
        <v>17</v>
      </c>
      <c r="B25" s="96"/>
      <c r="C25" s="106" t="s">
        <v>820</v>
      </c>
      <c r="D25" s="96" t="s">
        <v>330</v>
      </c>
      <c r="E25" s="98">
        <v>1</v>
      </c>
      <c r="F25" s="99"/>
      <c r="G25" s="101">
        <f>Table119[5]*Table119[6]</f>
        <v>0</v>
      </c>
    </row>
    <row r="26" spans="1:7" x14ac:dyDescent="0.25">
      <c r="A26" s="96">
        <v>18</v>
      </c>
      <c r="B26" s="96"/>
      <c r="C26" s="97" t="s">
        <v>761</v>
      </c>
      <c r="D26" s="96" t="s">
        <v>330</v>
      </c>
      <c r="E26" s="98">
        <v>2</v>
      </c>
      <c r="F26" s="99"/>
      <c r="G26" s="101">
        <f>Table119[5]*Table119[6]</f>
        <v>0</v>
      </c>
    </row>
    <row r="27" spans="1:7" x14ac:dyDescent="0.25">
      <c r="A27" s="93" t="s">
        <v>325</v>
      </c>
      <c r="B27" s="94"/>
      <c r="C27" s="94"/>
      <c r="D27" s="94"/>
      <c r="E27" s="95"/>
      <c r="F27" s="95"/>
      <c r="G27" s="95">
        <f>SUBTOTAL(9,Table119[7])</f>
        <v>0</v>
      </c>
    </row>
  </sheetData>
  <mergeCells count="2">
    <mergeCell ref="C2:G3"/>
    <mergeCell ref="A4:B4"/>
  </mergeCells>
  <phoneticPr fontId="17" type="noConversion"/>
  <conditionalFormatting sqref="A7:G27">
    <cfRule type="expression" dxfId="75" priority="3">
      <formula>CELL("PROTECT",A7)=0</formula>
    </cfRule>
    <cfRule type="expression" dxfId="74" priority="4">
      <formula>$C7="Subtotal"</formula>
    </cfRule>
    <cfRule type="expression" priority="5" stopIfTrue="1">
      <formula>OR($C7="Subtotal",$A7="Total TVA Cota 0")</formula>
    </cfRule>
    <cfRule type="expression" dxfId="73" priority="7">
      <formula>$E7=""</formula>
    </cfRule>
  </conditionalFormatting>
  <conditionalFormatting sqref="G7:G27">
    <cfRule type="expression" dxfId="72" priority="1">
      <formula>AND($C7="Subtotal",$G7="")</formula>
    </cfRule>
    <cfRule type="expression" dxfId="71" priority="2">
      <formula>AND($C7="Subtotal",_xlfn.FORMULATEXT($G7)="=[5]*[6]")</formula>
    </cfRule>
    <cfRule type="expression" dxfId="70" priority="6">
      <formula>AND($C7&lt;&gt;"Subtotal",_xlfn.FORMULATEXT($G7)&lt;&gt;"=[5]*[6]")</formula>
    </cfRule>
  </conditionalFormatting>
  <conditionalFormatting sqref="E7:G27">
    <cfRule type="notContainsBlanks" priority="8" stopIfTrue="1">
      <formula>LEN(TRIM(E7))&gt;0</formula>
    </cfRule>
    <cfRule type="expression" dxfId="69" priority="9">
      <formula>$E7&lt;&gt;""</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10" sqref="A10"/>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37"/>
      <c r="D3" s="137"/>
      <c r="E3" s="137"/>
      <c r="F3" s="137"/>
      <c r="G3" s="137"/>
    </row>
    <row r="4" spans="1:7" s="22" customFormat="1" ht="18.75" x14ac:dyDescent="0.25">
      <c r="A4" s="140" t="s">
        <v>326</v>
      </c>
      <c r="B4" s="140"/>
      <c r="C4" s="29" t="str">
        <f>SITE!B15</f>
        <v xml:space="preserve">Fuel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325</v>
      </c>
      <c r="B9" s="41"/>
      <c r="C9" s="41"/>
      <c r="D9" s="41"/>
      <c r="E9" s="42"/>
      <c r="F9" s="42"/>
      <c r="G9" s="87">
        <f>SUBTOTAL(9,Table1193[7])</f>
        <v>0</v>
      </c>
    </row>
  </sheetData>
  <mergeCells count="2">
    <mergeCell ref="C2:G3"/>
    <mergeCell ref="A4:B4"/>
  </mergeCells>
  <conditionalFormatting sqref="G7:G9">
    <cfRule type="expression" dxfId="49" priority="1">
      <formula>AND($C7="Subtotal",$G7="")</formula>
    </cfRule>
    <cfRule type="expression" dxfId="48" priority="2">
      <formula>AND($C7="Subtotal",_xlfn.FORMULATEXT($G7)="=[5]*[6]")</formula>
    </cfRule>
    <cfRule type="expression" dxfId="47" priority="6">
      <formula>AND($C7&lt;&gt;"Subtotal",_xlfn.FORMULATEXT($G7)&lt;&gt;"=[5]*[6]")</formula>
    </cfRule>
  </conditionalFormatting>
  <conditionalFormatting sqref="A7:G9">
    <cfRule type="expression" dxfId="46" priority="3">
      <formula>CELL("PROTECT",A7)=0</formula>
    </cfRule>
    <cfRule type="expression" dxfId="45" priority="4">
      <formula>$C7="Subtotal"</formula>
    </cfRule>
    <cfRule type="expression" priority="5" stopIfTrue="1">
      <formula>OR($C7="Subtotal",$A7="Total TVA Cota 0")</formula>
    </cfRule>
    <cfRule type="expression" dxfId="44" priority="7">
      <formula>$E7=""</formula>
    </cfRule>
  </conditionalFormatting>
  <conditionalFormatting sqref="E7:G9">
    <cfRule type="notContainsBlanks" priority="8" stopIfTrue="1">
      <formula>LEN(TRIM(E7))&gt;0</formula>
    </cfRule>
    <cfRule type="expression" dxfId="43"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3"/>
  <sheetViews>
    <sheetView view="pageBreakPreview" zoomScaleNormal="90" zoomScaleSheetLayoutView="100" zoomScalePageLayoutView="90" workbookViewId="0">
      <selection activeCell="F20" sqref="F20"/>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7" t="str">
        <f>SITE!C2</f>
        <v>Solid biomass heating system at the Gymnasium of Mosana village, Donduseni district</v>
      </c>
      <c r="D2" s="137"/>
      <c r="E2" s="137"/>
      <c r="F2" s="137"/>
      <c r="G2" s="137"/>
    </row>
    <row r="3" spans="1:7" ht="18.75" x14ac:dyDescent="0.3">
      <c r="A3" s="26" t="str">
        <f>SITE!A3</f>
        <v>Site:</v>
      </c>
      <c r="B3" s="27" t="str">
        <f>IF(SITE!B3=0,"",SITE!B3)</f>
        <v>y</v>
      </c>
      <c r="C3" s="137"/>
      <c r="D3" s="137"/>
      <c r="E3" s="137"/>
      <c r="F3" s="137"/>
      <c r="G3" s="137"/>
    </row>
    <row r="4" spans="1:7" ht="18.75" x14ac:dyDescent="0.25">
      <c r="A4" s="144" t="str">
        <f>SITE!B16</f>
        <v xml:space="preserve">Commissioning </v>
      </c>
      <c r="B4" s="144"/>
      <c r="C4" s="144"/>
      <c r="D4" s="144"/>
      <c r="E4" s="144"/>
      <c r="F4" s="144"/>
      <c r="G4" s="144"/>
    </row>
    <row r="5" spans="1:7" ht="47.25" x14ac:dyDescent="0.25">
      <c r="A5" s="6" t="s">
        <v>0</v>
      </c>
      <c r="B5" s="6" t="s">
        <v>9</v>
      </c>
      <c r="C5" s="6" t="s">
        <v>762</v>
      </c>
      <c r="D5" s="8" t="str">
        <f>[1]TA!D5</f>
        <v>Unit of Measure</v>
      </c>
      <c r="E5" s="8" t="str">
        <f>[1]TA!E5</f>
        <v>Quantity</v>
      </c>
      <c r="F5" s="8" t="str">
        <f>[1]TA!F5</f>
        <v>Unit Price
USD (wage inclusive)</v>
      </c>
      <c r="G5" s="8" t="str">
        <f>[1]TA!G5</f>
        <v>Total 
USD (col.5 x col.6)</v>
      </c>
    </row>
    <row r="6" spans="1:7" ht="15.75" x14ac:dyDescent="0.25">
      <c r="A6" s="6">
        <v>1</v>
      </c>
      <c r="B6" s="6">
        <v>2</v>
      </c>
      <c r="C6" s="6">
        <v>3</v>
      </c>
      <c r="D6" s="6">
        <v>4</v>
      </c>
      <c r="E6" s="6">
        <v>5</v>
      </c>
      <c r="F6" s="6">
        <v>6</v>
      </c>
      <c r="G6" s="6">
        <v>7</v>
      </c>
    </row>
    <row r="7" spans="1:7" ht="15.75" x14ac:dyDescent="0.25">
      <c r="A7" s="51">
        <v>1</v>
      </c>
      <c r="B7" s="52"/>
      <c r="C7" s="53" t="s">
        <v>763</v>
      </c>
      <c r="D7" s="54" t="s">
        <v>767</v>
      </c>
      <c r="E7" s="55">
        <v>1</v>
      </c>
      <c r="F7" s="24"/>
      <c r="G7" s="18">
        <f t="shared" ref="G7:G10" si="0">$E7*F7</f>
        <v>0</v>
      </c>
    </row>
    <row r="8" spans="1:7" ht="15.75" x14ac:dyDescent="0.25">
      <c r="A8" s="48">
        <v>2</v>
      </c>
      <c r="B8" s="48"/>
      <c r="C8" s="56" t="s">
        <v>764</v>
      </c>
      <c r="D8" s="57" t="s">
        <v>23</v>
      </c>
      <c r="E8" s="55">
        <v>1</v>
      </c>
      <c r="F8" s="24"/>
      <c r="G8" s="18">
        <f t="shared" si="0"/>
        <v>0</v>
      </c>
    </row>
    <row r="9" spans="1:7" ht="15.75" x14ac:dyDescent="0.25">
      <c r="A9" s="48">
        <v>3</v>
      </c>
      <c r="B9" s="48"/>
      <c r="C9" s="56" t="s">
        <v>765</v>
      </c>
      <c r="D9" s="57" t="s">
        <v>23</v>
      </c>
      <c r="E9" s="55">
        <v>1</v>
      </c>
      <c r="F9" s="24"/>
      <c r="G9" s="18">
        <f t="shared" si="0"/>
        <v>0</v>
      </c>
    </row>
    <row r="10" spans="1:7" ht="16.5" thickBot="1" x14ac:dyDescent="0.3">
      <c r="A10" s="48">
        <v>4</v>
      </c>
      <c r="B10" s="48"/>
      <c r="C10" s="56" t="s">
        <v>766</v>
      </c>
      <c r="D10" s="57" t="s">
        <v>364</v>
      </c>
      <c r="E10" s="55">
        <v>1</v>
      </c>
      <c r="F10" s="24"/>
      <c r="G10" s="18">
        <f t="shared" si="0"/>
        <v>0</v>
      </c>
    </row>
    <row r="11" spans="1:7" ht="20.25" thickTop="1" thickBot="1" x14ac:dyDescent="0.3">
      <c r="A11" s="14" t="s">
        <v>768</v>
      </c>
      <c r="B11" s="14"/>
      <c r="C11" s="14"/>
      <c r="D11" s="14"/>
      <c r="E11" s="14"/>
      <c r="F11" s="14"/>
      <c r="G11" s="1">
        <f>SUM(G7:G10)</f>
        <v>0</v>
      </c>
    </row>
    <row r="13" spans="1:7" x14ac:dyDescent="0.25">
      <c r="A13" s="13" t="s">
        <v>817</v>
      </c>
    </row>
  </sheetData>
  <mergeCells count="2">
    <mergeCell ref="C2:G3"/>
    <mergeCell ref="A4:G4"/>
  </mergeCells>
  <phoneticPr fontId="17" type="noConversion"/>
  <conditionalFormatting sqref="F7:F10">
    <cfRule type="containsBlanks" dxfId="23" priority="15">
      <formula>LEN(TRIM(F7))=0</formula>
    </cfRule>
  </conditionalFormatting>
  <conditionalFormatting sqref="A4:G4 C1:G3 F7:G10 A11:G12 A6:G6 A5:B5 F13:G13">
    <cfRule type="expression" dxfId="22" priority="14">
      <formula>CELL("PROTECT",A1)=0</formula>
    </cfRule>
  </conditionalFormatting>
  <conditionalFormatting sqref="E7:E10">
    <cfRule type="containsBlanks" dxfId="21" priority="8">
      <formula>LEN(TRIM(E7))=0</formula>
    </cfRule>
  </conditionalFormatting>
  <conditionalFormatting sqref="A7:B10 E7:E10">
    <cfRule type="expression" dxfId="20" priority="7">
      <formula>CELL("PROTECT",A7)=0</formula>
    </cfRule>
  </conditionalFormatting>
  <conditionalFormatting sqref="C5">
    <cfRule type="expression" dxfId="19" priority="6">
      <formula>CELL("PROTECT",C5)=0</formula>
    </cfRule>
  </conditionalFormatting>
  <conditionalFormatting sqref="C7:C10">
    <cfRule type="containsBlanks" dxfId="18" priority="5">
      <formula>LEN(TRIM(C7))=0</formula>
    </cfRule>
  </conditionalFormatting>
  <conditionalFormatting sqref="C7:C10">
    <cfRule type="expression" dxfId="17" priority="4">
      <formula>CELL("PROTECT",C7)=0</formula>
    </cfRule>
  </conditionalFormatting>
  <conditionalFormatting sqref="D7:D10">
    <cfRule type="containsBlanks" dxfId="16" priority="3">
      <formula>LEN(TRIM(D7))=0</formula>
    </cfRule>
  </conditionalFormatting>
  <conditionalFormatting sqref="D7:D10">
    <cfRule type="expression" dxfId="15" priority="2">
      <formula>CELL("PROTECT",D7)=0</formula>
    </cfRule>
  </conditionalFormatting>
  <conditionalFormatting sqref="A13:E13">
    <cfRule type="expression" dxfId="14" priority="1">
      <formula>CELL("PROTECT",A13)=0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zoomScaleNormal="90" zoomScaleSheetLayoutView="100" zoomScalePageLayoutView="90" workbookViewId="0">
      <selection activeCell="C5" sqref="C5:G5"/>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7" t="str">
        <f>SITE!C2</f>
        <v>Solid biomass heating system at the Gymnasium of Mosana village, Donduseni district</v>
      </c>
      <c r="D2" s="137"/>
      <c r="E2" s="137"/>
      <c r="F2" s="137"/>
      <c r="G2" s="137"/>
    </row>
    <row r="3" spans="1:7" ht="18.75" x14ac:dyDescent="0.3">
      <c r="A3" s="26" t="str">
        <f>SITE!A3</f>
        <v>Site:</v>
      </c>
      <c r="B3" s="27" t="str">
        <f>IF(SITE!B3=0,"",SITE!B3)</f>
        <v>y</v>
      </c>
      <c r="C3" s="141"/>
      <c r="D3" s="141"/>
      <c r="E3" s="141"/>
      <c r="F3" s="141"/>
      <c r="G3" s="141"/>
    </row>
    <row r="4" spans="1:7" ht="18.75" x14ac:dyDescent="0.25">
      <c r="A4" s="10" t="str">
        <f>SITE!B17</f>
        <v>Service and Maintenance works for 3-years of operation</v>
      </c>
      <c r="B4" s="11"/>
      <c r="C4" s="11"/>
      <c r="D4" s="11"/>
      <c r="E4" s="11"/>
      <c r="F4" s="11"/>
      <c r="G4" s="12"/>
    </row>
    <row r="5" spans="1:7" ht="47.25" x14ac:dyDescent="0.25">
      <c r="A5" s="9" t="s">
        <v>0</v>
      </c>
      <c r="B5" s="9" t="s">
        <v>9</v>
      </c>
      <c r="C5" s="9" t="s">
        <v>776</v>
      </c>
      <c r="D5" s="9" t="s">
        <v>777</v>
      </c>
      <c r="E5" s="9" t="s">
        <v>778</v>
      </c>
      <c r="F5" s="8" t="str">
        <f>[1]TA!F5</f>
        <v>Unit Price
USD (wage inclusive)</v>
      </c>
      <c r="G5" s="8" t="str">
        <f>[1]TA!G5</f>
        <v>Total 
USD (col.5 x col.6)</v>
      </c>
    </row>
    <row r="6" spans="1:7" ht="15.75" x14ac:dyDescent="0.25">
      <c r="A6" s="6">
        <v>1</v>
      </c>
      <c r="B6" s="6">
        <v>2</v>
      </c>
      <c r="C6" s="6">
        <v>3</v>
      </c>
      <c r="D6" s="6">
        <v>4</v>
      </c>
      <c r="E6" s="6">
        <v>5</v>
      </c>
      <c r="F6" s="6">
        <v>6</v>
      </c>
      <c r="G6" s="6">
        <v>7</v>
      </c>
    </row>
    <row r="7" spans="1:7" ht="31.5" x14ac:dyDescent="0.25">
      <c r="A7" s="7">
        <v>1</v>
      </c>
      <c r="B7" s="7"/>
      <c r="C7" s="7" t="s">
        <v>769</v>
      </c>
      <c r="D7" s="49" t="s">
        <v>770</v>
      </c>
      <c r="E7" s="50">
        <v>3</v>
      </c>
      <c r="F7" s="20"/>
      <c r="G7" s="19">
        <f>$E7*F7</f>
        <v>0</v>
      </c>
    </row>
    <row r="8" spans="1:7" ht="15.75" x14ac:dyDescent="0.25">
      <c r="A8" s="7">
        <v>2</v>
      </c>
      <c r="B8" s="7"/>
      <c r="C8" s="7" t="s">
        <v>771</v>
      </c>
      <c r="D8" s="49" t="s">
        <v>770</v>
      </c>
      <c r="E8" s="50">
        <v>3</v>
      </c>
      <c r="F8" s="20"/>
      <c r="G8" s="19">
        <f t="shared" ref="G8:G10" si="0">$E8*F8</f>
        <v>0</v>
      </c>
    </row>
    <row r="9" spans="1:7" ht="15.75" x14ac:dyDescent="0.25">
      <c r="A9" s="7">
        <v>3</v>
      </c>
      <c r="B9" s="7"/>
      <c r="C9" s="7" t="s">
        <v>772</v>
      </c>
      <c r="D9" s="49" t="s">
        <v>773</v>
      </c>
      <c r="E9" s="50">
        <v>3</v>
      </c>
      <c r="F9" s="20"/>
      <c r="G9" s="19">
        <f t="shared" si="0"/>
        <v>0</v>
      </c>
    </row>
    <row r="10" spans="1:7" ht="16.5" thickBot="1" x14ac:dyDescent="0.3">
      <c r="A10" s="7">
        <v>4</v>
      </c>
      <c r="B10" s="7"/>
      <c r="C10" s="7" t="s">
        <v>774</v>
      </c>
      <c r="D10" s="49" t="s">
        <v>24</v>
      </c>
      <c r="E10" s="50">
        <v>1</v>
      </c>
      <c r="F10" s="20"/>
      <c r="G10" s="19">
        <f t="shared" si="0"/>
        <v>0</v>
      </c>
    </row>
    <row r="11" spans="1:7" ht="20.25" thickTop="1" thickBot="1" x14ac:dyDescent="0.3">
      <c r="A11" s="14" t="s">
        <v>775</v>
      </c>
      <c r="B11" s="14"/>
      <c r="C11" s="14"/>
      <c r="D11" s="14"/>
      <c r="E11" s="1"/>
      <c r="F11" s="1"/>
      <c r="G11" s="1">
        <f>SUM(G7:G10)</f>
        <v>0</v>
      </c>
    </row>
    <row r="13" spans="1:7" ht="15" customHeight="1" x14ac:dyDescent="0.25">
      <c r="A13" s="145" t="s">
        <v>10</v>
      </c>
      <c r="B13" s="145"/>
      <c r="C13" s="145"/>
      <c r="D13" s="145"/>
      <c r="E13" s="145"/>
      <c r="F13" s="145"/>
      <c r="G13" s="145"/>
    </row>
    <row r="14" spans="1:7" x14ac:dyDescent="0.25">
      <c r="A14" s="145"/>
      <c r="B14" s="145"/>
      <c r="C14" s="145"/>
      <c r="D14" s="145"/>
      <c r="E14" s="145"/>
      <c r="F14" s="145"/>
      <c r="G14" s="145"/>
    </row>
  </sheetData>
  <mergeCells count="2">
    <mergeCell ref="C2:G3"/>
    <mergeCell ref="A13:G14"/>
  </mergeCells>
  <phoneticPr fontId="17" type="noConversion"/>
  <conditionalFormatting sqref="F7:F10">
    <cfRule type="containsBlanks" dxfId="13" priority="12">
      <formula>LEN(TRIM(F7))=0</formula>
    </cfRule>
  </conditionalFormatting>
  <conditionalFormatting sqref="A4:G4 C1:G3 F7:G10 A11:G14 A6:G6 A5:B5">
    <cfRule type="expression" dxfId="12" priority="11">
      <formula>CELL("PROTECT",A1)=0</formula>
    </cfRule>
  </conditionalFormatting>
  <conditionalFormatting sqref="E7:E10">
    <cfRule type="containsBlanks" dxfId="11" priority="5">
      <formula>LEN(TRIM(E7))=0</formula>
    </cfRule>
  </conditionalFormatting>
  <conditionalFormatting sqref="A7:B10 E7:E10">
    <cfRule type="expression" dxfId="10" priority="4">
      <formula>CELL("PROTECT",A7)=0</formula>
    </cfRule>
  </conditionalFormatting>
  <conditionalFormatting sqref="C7:D10">
    <cfRule type="containsBlanks" dxfId="9" priority="3">
      <formula>LEN(TRIM(C7))=0</formula>
    </cfRule>
  </conditionalFormatting>
  <conditionalFormatting sqref="C7:D10">
    <cfRule type="expression" dxfId="8" priority="2">
      <formula>CELL("PROTECT",C7)=0</formula>
    </cfRule>
  </conditionalFormatting>
  <conditionalFormatting sqref="C5:E5">
    <cfRule type="expression" dxfId="7" priority="1">
      <formula>CELL("PROTECT",C5)=0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tabSelected="1" view="pageBreakPreview" zoomScaleSheetLayoutView="100" workbookViewId="0">
      <selection activeCell="D17" sqref="D17"/>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8" t="str">
        <f>SITE!C2</f>
        <v>Solid biomass heating system at the Gymnasium of Mosana village, Donduseni district</v>
      </c>
      <c r="D2" s="148"/>
      <c r="E2" s="148"/>
      <c r="F2" s="148"/>
      <c r="G2" s="148"/>
    </row>
    <row r="3" spans="1:7" ht="18.75" x14ac:dyDescent="0.3">
      <c r="A3" s="26" t="str">
        <f>SITE!A3</f>
        <v>Site:</v>
      </c>
      <c r="B3" s="27" t="str">
        <f>IF(SITE!B3=0,"",SITE!B3)</f>
        <v>y</v>
      </c>
      <c r="C3" s="148"/>
      <c r="D3" s="148"/>
      <c r="E3" s="148"/>
      <c r="F3" s="148"/>
      <c r="G3" s="148"/>
    </row>
    <row r="4" spans="1:7" ht="18.75" x14ac:dyDescent="0.25">
      <c r="A4" s="149" t="s">
        <v>779</v>
      </c>
      <c r="B4" s="149"/>
      <c r="C4" s="149"/>
      <c r="D4" s="149"/>
      <c r="E4" s="149"/>
      <c r="F4" s="149"/>
      <c r="G4" s="149"/>
    </row>
    <row r="5" spans="1:7" ht="31.5" x14ac:dyDescent="0.25">
      <c r="A5" s="8" t="s">
        <v>3</v>
      </c>
      <c r="B5" s="8" t="s">
        <v>9</v>
      </c>
      <c r="C5" s="8" t="s">
        <v>780</v>
      </c>
      <c r="D5" s="8" t="s">
        <v>781</v>
      </c>
      <c r="E5" s="8" t="s">
        <v>782</v>
      </c>
      <c r="F5" s="8" t="s">
        <v>783</v>
      </c>
      <c r="G5" s="8" t="s">
        <v>22</v>
      </c>
    </row>
    <row r="6" spans="1:7" ht="15.75" x14ac:dyDescent="0.25">
      <c r="A6" s="8">
        <v>1</v>
      </c>
      <c r="B6" s="8">
        <v>2</v>
      </c>
      <c r="C6" s="8">
        <v>3</v>
      </c>
      <c r="D6" s="8">
        <v>4</v>
      </c>
      <c r="E6" s="8">
        <v>5</v>
      </c>
      <c r="F6" s="8">
        <v>6</v>
      </c>
      <c r="G6" s="8">
        <v>7</v>
      </c>
    </row>
    <row r="7" spans="1:7" ht="15.75" x14ac:dyDescent="0.25">
      <c r="A7" s="152">
        <v>1</v>
      </c>
      <c r="B7" s="153" t="s">
        <v>796</v>
      </c>
      <c r="C7" s="36" t="s">
        <v>784</v>
      </c>
      <c r="D7" s="15"/>
      <c r="E7" s="150">
        <v>2</v>
      </c>
      <c r="F7" s="151">
        <v>1</v>
      </c>
      <c r="G7" s="150">
        <f>E7*F7</f>
        <v>2</v>
      </c>
    </row>
    <row r="8" spans="1:7" ht="45" x14ac:dyDescent="0.25">
      <c r="A8" s="152"/>
      <c r="B8" s="153"/>
      <c r="C8" s="86" t="s">
        <v>785</v>
      </c>
      <c r="D8" s="15"/>
      <c r="E8" s="150"/>
      <c r="F8" s="151"/>
      <c r="G8" s="150"/>
    </row>
    <row r="9" spans="1:7" ht="15.75" x14ac:dyDescent="0.25">
      <c r="A9" s="152"/>
      <c r="B9" s="153"/>
      <c r="C9" s="36" t="s">
        <v>786</v>
      </c>
      <c r="D9" s="15"/>
      <c r="E9" s="150"/>
      <c r="F9" s="151"/>
      <c r="G9" s="150"/>
    </row>
    <row r="10" spans="1:7" ht="15.75" x14ac:dyDescent="0.25">
      <c r="A10" s="152"/>
      <c r="B10" s="153"/>
      <c r="C10" s="37" t="s">
        <v>821</v>
      </c>
      <c r="D10" s="15"/>
      <c r="E10" s="150"/>
      <c r="F10" s="151"/>
      <c r="G10" s="150"/>
    </row>
    <row r="11" spans="1:7" ht="15.75" x14ac:dyDescent="0.25">
      <c r="A11" s="152"/>
      <c r="B11" s="153"/>
      <c r="C11" s="16" t="s">
        <v>787</v>
      </c>
      <c r="D11" s="17"/>
      <c r="E11" s="150"/>
      <c r="F11" s="151"/>
      <c r="G11" s="150"/>
    </row>
    <row r="12" spans="1:7" ht="15.75" x14ac:dyDescent="0.25">
      <c r="A12" s="152"/>
      <c r="B12" s="153"/>
      <c r="C12" s="16" t="s">
        <v>788</v>
      </c>
      <c r="D12" s="15"/>
      <c r="E12" s="150"/>
      <c r="F12" s="151"/>
      <c r="G12" s="150"/>
    </row>
    <row r="13" spans="1:7" ht="31.5" x14ac:dyDescent="0.25">
      <c r="A13" s="152"/>
      <c r="B13" s="153"/>
      <c r="C13" s="16" t="s">
        <v>789</v>
      </c>
      <c r="D13" s="15"/>
      <c r="E13" s="150"/>
      <c r="F13" s="151"/>
      <c r="G13" s="150"/>
    </row>
    <row r="14" spans="1:7" ht="15.75" x14ac:dyDescent="0.25">
      <c r="A14" s="152"/>
      <c r="B14" s="153"/>
      <c r="C14" s="37" t="s">
        <v>790</v>
      </c>
      <c r="D14" s="15"/>
      <c r="E14" s="150"/>
      <c r="F14" s="151"/>
      <c r="G14" s="150"/>
    </row>
    <row r="15" spans="1:7" ht="15.75" x14ac:dyDescent="0.25">
      <c r="A15" s="152"/>
      <c r="B15" s="153"/>
      <c r="C15" s="16" t="s">
        <v>791</v>
      </c>
      <c r="D15" s="15"/>
      <c r="E15" s="150"/>
      <c r="F15" s="151"/>
      <c r="G15" s="150"/>
    </row>
    <row r="16" spans="1:7" ht="15.75" x14ac:dyDescent="0.25">
      <c r="A16" s="152"/>
      <c r="B16" s="153"/>
      <c r="C16" s="16" t="s">
        <v>792</v>
      </c>
      <c r="D16" s="15"/>
      <c r="E16" s="150"/>
      <c r="F16" s="151"/>
      <c r="G16" s="150"/>
    </row>
    <row r="17" spans="1:7" ht="31.5" x14ac:dyDescent="0.25">
      <c r="A17" s="152"/>
      <c r="B17" s="153"/>
      <c r="C17" s="16" t="s">
        <v>793</v>
      </c>
      <c r="D17" s="15"/>
      <c r="E17" s="150"/>
      <c r="F17" s="151"/>
      <c r="G17" s="150"/>
    </row>
    <row r="18" spans="1:7" ht="15.75" x14ac:dyDescent="0.25">
      <c r="A18" s="152"/>
      <c r="B18" s="153"/>
      <c r="C18" s="16" t="s">
        <v>822</v>
      </c>
      <c r="D18" s="15"/>
      <c r="E18" s="150"/>
      <c r="F18" s="151"/>
      <c r="G18" s="150"/>
    </row>
    <row r="19" spans="1:7" ht="15.75" x14ac:dyDescent="0.25">
      <c r="A19" s="152"/>
      <c r="B19" s="153"/>
      <c r="C19" s="37" t="s">
        <v>794</v>
      </c>
      <c r="D19" s="15"/>
      <c r="E19" s="150"/>
      <c r="F19" s="151"/>
      <c r="G19" s="150"/>
    </row>
    <row r="20" spans="1:7" ht="48" thickBot="1" x14ac:dyDescent="0.3">
      <c r="A20" s="152"/>
      <c r="B20" s="153"/>
      <c r="C20" s="37" t="s">
        <v>795</v>
      </c>
      <c r="D20" s="15"/>
      <c r="E20" s="150"/>
      <c r="F20" s="151"/>
      <c r="G20" s="150"/>
    </row>
    <row r="21" spans="1:7" ht="19.5" customHeight="1" thickTop="1" thickBot="1" x14ac:dyDescent="0.3">
      <c r="A21" s="14" t="s">
        <v>775</v>
      </c>
      <c r="B21" s="14"/>
      <c r="C21" s="14"/>
      <c r="D21" s="14"/>
      <c r="E21" s="1"/>
      <c r="F21" s="1"/>
      <c r="G21" s="1">
        <f>SUM(G7:G20)</f>
        <v>2</v>
      </c>
    </row>
    <row r="22" spans="1:7" ht="16.5" thickTop="1" x14ac:dyDescent="0.25">
      <c r="A22" s="3"/>
      <c r="B22" s="3"/>
      <c r="C22" s="3"/>
      <c r="D22" s="3"/>
      <c r="E22" s="3"/>
      <c r="F22" s="3"/>
      <c r="G22" s="3"/>
    </row>
    <row r="23" spans="1:7" x14ac:dyDescent="0.25">
      <c r="A23" s="146" t="s">
        <v>797</v>
      </c>
      <c r="B23" s="146"/>
      <c r="C23" s="146"/>
      <c r="D23" s="146"/>
      <c r="E23" s="146"/>
      <c r="F23" s="146"/>
      <c r="G23" s="146"/>
    </row>
    <row r="24" spans="1:7" x14ac:dyDescent="0.25">
      <c r="A24" s="146" t="s">
        <v>818</v>
      </c>
      <c r="B24" s="146"/>
      <c r="C24" s="146"/>
      <c r="D24" s="146"/>
      <c r="E24" s="146"/>
      <c r="F24" s="146"/>
      <c r="G24" s="146"/>
    </row>
    <row r="25" spans="1:7" ht="31.5" customHeight="1" x14ac:dyDescent="0.25">
      <c r="A25" s="147" t="s">
        <v>819</v>
      </c>
      <c r="B25" s="147"/>
      <c r="C25" s="147"/>
      <c r="D25" s="147"/>
      <c r="E25" s="147"/>
      <c r="F25" s="147"/>
      <c r="G25" s="147"/>
    </row>
    <row r="26" spans="1:7" x14ac:dyDescent="0.25">
      <c r="A26" s="146" t="s">
        <v>798</v>
      </c>
      <c r="B26" s="146"/>
      <c r="C26" s="146"/>
      <c r="D26" s="146"/>
      <c r="E26" s="146"/>
      <c r="F26" s="146"/>
      <c r="G26" s="146"/>
    </row>
    <row r="27" spans="1:7" x14ac:dyDescent="0.25">
      <c r="A27" s="146" t="s">
        <v>799</v>
      </c>
      <c r="B27" s="146"/>
      <c r="C27" s="146"/>
      <c r="D27" s="146"/>
      <c r="E27" s="146"/>
      <c r="F27" s="146"/>
      <c r="G27" s="146"/>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7" type="noConversion"/>
  <conditionalFormatting sqref="D7:D20 F7">
    <cfRule type="containsBlanks" dxfId="6" priority="19">
      <formula>LEN(TRIM(D7))=0</formula>
    </cfRule>
  </conditionalFormatting>
  <conditionalFormatting sqref="A6:G6 C1:G3 A21:G22 A7:B20 D7:G20">
    <cfRule type="expression" dxfId="5" priority="12">
      <formula>CELL("PROTECT",A1)=0</formula>
    </cfRule>
  </conditionalFormatting>
  <conditionalFormatting sqref="E7:E20">
    <cfRule type="containsBlanks" dxfId="4" priority="6">
      <formula>LEN(TRIM(E7))=0</formula>
    </cfRule>
  </conditionalFormatting>
  <conditionalFormatting sqref="A4:G5">
    <cfRule type="expression" dxfId="3" priority="4">
      <formula>CELL("PROTECT",A4)=0</formula>
    </cfRule>
  </conditionalFormatting>
  <conditionalFormatting sqref="C7:C20">
    <cfRule type="expression" dxfId="2" priority="3">
      <formula>CELL("PROTECT",C7)=0</formula>
    </cfRule>
  </conditionalFormatting>
  <conditionalFormatting sqref="A23:G26">
    <cfRule type="expression" dxfId="1" priority="2">
      <formula>CELL("PROTECT",A23)=0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9"/>
  <sheetViews>
    <sheetView view="pageBreakPreview" topLeftCell="B25" zoomScaleNormal="90" zoomScaleSheetLayoutView="100" zoomScalePageLayoutView="90" workbookViewId="0">
      <selection activeCell="C9" sqref="C9"/>
    </sheetView>
  </sheetViews>
  <sheetFormatPr defaultColWidth="8.85546875" defaultRowHeight="15" x14ac:dyDescent="0.25"/>
  <cols>
    <col min="1" max="1" width="9.42578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37"/>
      <c r="D3" s="137"/>
      <c r="E3" s="137"/>
      <c r="F3" s="137"/>
      <c r="G3" s="137"/>
    </row>
    <row r="4" spans="1:7" s="22" customFormat="1" ht="18.75" x14ac:dyDescent="0.25">
      <c r="A4" s="138" t="s">
        <v>326</v>
      </c>
      <c r="B4" s="139"/>
      <c r="C4" s="29" t="str">
        <f>SITE!B6</f>
        <v>Territory development</v>
      </c>
      <c r="D4" s="30"/>
      <c r="E4" s="30"/>
      <c r="F4" s="30"/>
      <c r="G4" s="31"/>
    </row>
    <row r="5" spans="1:7" s="22" customFormat="1" ht="47.25" x14ac:dyDescent="0.25">
      <c r="A5" s="8" t="s">
        <v>285</v>
      </c>
      <c r="B5" s="8" t="s">
        <v>286</v>
      </c>
      <c r="C5" s="8" t="s">
        <v>287</v>
      </c>
      <c r="D5" s="8" t="s">
        <v>288</v>
      </c>
      <c r="E5" s="8" t="s">
        <v>289</v>
      </c>
      <c r="F5" s="9" t="s">
        <v>290</v>
      </c>
      <c r="G5" s="6" t="s">
        <v>291</v>
      </c>
    </row>
    <row r="6" spans="1:7" s="22" customFormat="1" ht="15.75" x14ac:dyDescent="0.25">
      <c r="A6" s="9" t="s">
        <v>15</v>
      </c>
      <c r="B6" s="9" t="s">
        <v>16</v>
      </c>
      <c r="C6" s="9" t="s">
        <v>17</v>
      </c>
      <c r="D6" s="9" t="s">
        <v>18</v>
      </c>
      <c r="E6" s="9" t="s">
        <v>19</v>
      </c>
      <c r="F6" s="9" t="s">
        <v>20</v>
      </c>
      <c r="G6" s="9" t="s">
        <v>21</v>
      </c>
    </row>
    <row r="7" spans="1:7" s="45" customFormat="1" x14ac:dyDescent="0.25">
      <c r="A7" s="38"/>
      <c r="B7" s="38"/>
      <c r="C7" s="97" t="s">
        <v>292</v>
      </c>
      <c r="D7" s="38"/>
      <c r="E7" s="44"/>
      <c r="F7" s="43"/>
      <c r="G7" s="87">
        <f>Table1[5]*Table1[6]</f>
        <v>0</v>
      </c>
    </row>
    <row r="8" spans="1:7" s="45" customFormat="1" x14ac:dyDescent="0.25">
      <c r="A8" s="38"/>
      <c r="B8" s="38"/>
      <c r="C8" s="97" t="s">
        <v>293</v>
      </c>
      <c r="D8" s="38"/>
      <c r="E8" s="44"/>
      <c r="F8" s="43"/>
      <c r="G8" s="87">
        <f>Table1[5]*Table1[6]</f>
        <v>0</v>
      </c>
    </row>
    <row r="9" spans="1:7" ht="45" x14ac:dyDescent="0.25">
      <c r="A9" s="46">
        <v>1</v>
      </c>
      <c r="B9" s="47" t="s">
        <v>25</v>
      </c>
      <c r="C9" s="102" t="s">
        <v>294</v>
      </c>
      <c r="D9" s="47" t="s">
        <v>26</v>
      </c>
      <c r="E9" s="90">
        <v>5</v>
      </c>
      <c r="F9" s="90"/>
      <c r="G9" s="92">
        <f>Table1[5]*Table1[6]</f>
        <v>0</v>
      </c>
    </row>
    <row r="10" spans="1:7" ht="45" x14ac:dyDescent="0.25">
      <c r="A10" s="40">
        <v>2</v>
      </c>
      <c r="B10" s="41" t="s">
        <v>27</v>
      </c>
      <c r="C10" s="41" t="s">
        <v>295</v>
      </c>
      <c r="D10" s="41" t="s">
        <v>26</v>
      </c>
      <c r="E10" s="91">
        <v>5</v>
      </c>
      <c r="F10" s="91"/>
      <c r="G10" s="87">
        <f>Table1[5]*Table1[6]</f>
        <v>0</v>
      </c>
    </row>
    <row r="11" spans="1:7" ht="45" x14ac:dyDescent="0.25">
      <c r="A11" s="40">
        <v>3</v>
      </c>
      <c r="B11" s="41" t="s">
        <v>28</v>
      </c>
      <c r="C11" s="41" t="s">
        <v>296</v>
      </c>
      <c r="D11" s="41" t="s">
        <v>29</v>
      </c>
      <c r="E11" s="91">
        <v>50</v>
      </c>
      <c r="F11" s="91"/>
      <c r="G11" s="87">
        <f>Table1[5]*Table1[6]</f>
        <v>0</v>
      </c>
    </row>
    <row r="12" spans="1:7" ht="45" x14ac:dyDescent="0.25">
      <c r="A12" s="40">
        <v>4</v>
      </c>
      <c r="B12" s="41" t="s">
        <v>30</v>
      </c>
      <c r="C12" s="41" t="s">
        <v>297</v>
      </c>
      <c r="D12" s="41" t="s">
        <v>31</v>
      </c>
      <c r="E12" s="91">
        <v>30</v>
      </c>
      <c r="F12" s="91"/>
      <c r="G12" s="87">
        <f>Table1[5]*Table1[6]</f>
        <v>0</v>
      </c>
    </row>
    <row r="13" spans="1:7" x14ac:dyDescent="0.25">
      <c r="A13" s="40"/>
      <c r="B13" s="41"/>
      <c r="C13" s="41" t="s">
        <v>298</v>
      </c>
      <c r="D13" s="41"/>
      <c r="E13" s="91"/>
      <c r="F13" s="91"/>
      <c r="G13" s="87">
        <f>Table1[5]*Table1[6]</f>
        <v>0</v>
      </c>
    </row>
    <row r="14" spans="1:7" ht="60" x14ac:dyDescent="0.25">
      <c r="A14" s="40">
        <v>5</v>
      </c>
      <c r="B14" s="41" t="s">
        <v>306</v>
      </c>
      <c r="C14" s="41" t="s">
        <v>327</v>
      </c>
      <c r="D14" s="41" t="s">
        <v>31</v>
      </c>
      <c r="E14" s="91">
        <v>28.4</v>
      </c>
      <c r="F14" s="91"/>
      <c r="G14" s="87">
        <f>Table1[5]*Table1[6]</f>
        <v>0</v>
      </c>
    </row>
    <row r="15" spans="1:7" ht="60" x14ac:dyDescent="0.25">
      <c r="A15" s="40">
        <v>6</v>
      </c>
      <c r="B15" s="41" t="s">
        <v>32</v>
      </c>
      <c r="C15" s="41" t="s">
        <v>299</v>
      </c>
      <c r="D15" s="41" t="s">
        <v>26</v>
      </c>
      <c r="E15" s="91">
        <v>0.57999999999999996</v>
      </c>
      <c r="F15" s="91"/>
      <c r="G15" s="87">
        <f>Table1[5]*Table1[6]</f>
        <v>0</v>
      </c>
    </row>
    <row r="16" spans="1:7" x14ac:dyDescent="0.25">
      <c r="A16" s="40"/>
      <c r="B16" s="41"/>
      <c r="C16" s="41" t="s">
        <v>300</v>
      </c>
      <c r="D16" s="41"/>
      <c r="E16" s="91"/>
      <c r="F16" s="91"/>
      <c r="G16" s="87">
        <f>Table1[5]*Table1[6]</f>
        <v>0</v>
      </c>
    </row>
    <row r="17" spans="1:7" ht="45" x14ac:dyDescent="0.25">
      <c r="A17" s="40">
        <v>7</v>
      </c>
      <c r="B17" s="41" t="s">
        <v>33</v>
      </c>
      <c r="C17" s="41" t="s">
        <v>301</v>
      </c>
      <c r="D17" s="41" t="s">
        <v>29</v>
      </c>
      <c r="E17" s="91">
        <v>1.8</v>
      </c>
      <c r="F17" s="91"/>
      <c r="G17" s="87">
        <f>Table1[5]*Table1[6]</f>
        <v>0</v>
      </c>
    </row>
    <row r="18" spans="1:7" x14ac:dyDescent="0.25">
      <c r="A18" s="40"/>
      <c r="B18" s="41"/>
      <c r="C18" s="41" t="s">
        <v>302</v>
      </c>
      <c r="D18" s="41"/>
      <c r="E18" s="91"/>
      <c r="F18" s="91"/>
      <c r="G18" s="87">
        <f>Table1[5]*Table1[6]</f>
        <v>0</v>
      </c>
    </row>
    <row r="19" spans="1:7" ht="41.45" customHeight="1" x14ac:dyDescent="0.25">
      <c r="A19" s="40">
        <v>8</v>
      </c>
      <c r="B19" s="41" t="s">
        <v>34</v>
      </c>
      <c r="C19" s="41" t="s">
        <v>303</v>
      </c>
      <c r="D19" s="41" t="s">
        <v>26</v>
      </c>
      <c r="E19" s="91">
        <v>2.6</v>
      </c>
      <c r="F19" s="91"/>
      <c r="G19" s="87">
        <f>Table1[5]*Table1[6]</f>
        <v>0</v>
      </c>
    </row>
    <row r="20" spans="1:7" ht="45" x14ac:dyDescent="0.25">
      <c r="A20" s="40">
        <v>9</v>
      </c>
      <c r="B20" s="41" t="s">
        <v>35</v>
      </c>
      <c r="C20" s="41" t="s">
        <v>328</v>
      </c>
      <c r="D20" s="41" t="s">
        <v>26</v>
      </c>
      <c r="E20" s="91">
        <v>1.45</v>
      </c>
      <c r="F20" s="91"/>
      <c r="G20" s="87">
        <f>Table1[5]*Table1[6]</f>
        <v>0</v>
      </c>
    </row>
    <row r="21" spans="1:7" ht="45" x14ac:dyDescent="0.25">
      <c r="A21" s="40">
        <v>10</v>
      </c>
      <c r="B21" s="41" t="s">
        <v>36</v>
      </c>
      <c r="C21" s="41" t="s">
        <v>304</v>
      </c>
      <c r="D21" s="41" t="s">
        <v>26</v>
      </c>
      <c r="E21" s="91">
        <v>1.45</v>
      </c>
      <c r="F21" s="91"/>
      <c r="G21" s="87">
        <f>Table1[5]*Table1[6]</f>
        <v>0</v>
      </c>
    </row>
    <row r="22" spans="1:7" ht="30" x14ac:dyDescent="0.25">
      <c r="A22" s="40">
        <v>11</v>
      </c>
      <c r="B22" s="41" t="s">
        <v>307</v>
      </c>
      <c r="C22" s="41" t="s">
        <v>305</v>
      </c>
      <c r="D22" s="41" t="s">
        <v>37</v>
      </c>
      <c r="E22" s="91">
        <v>425.05</v>
      </c>
      <c r="F22" s="91"/>
      <c r="G22" s="87">
        <f>Table1[5]*Table1[6]</f>
        <v>0</v>
      </c>
    </row>
    <row r="23" spans="1:7" ht="60" x14ac:dyDescent="0.25">
      <c r="A23" s="40">
        <v>14</v>
      </c>
      <c r="B23" s="41" t="s">
        <v>32</v>
      </c>
      <c r="C23" s="41" t="s">
        <v>308</v>
      </c>
      <c r="D23" s="41" t="s">
        <v>26</v>
      </c>
      <c r="E23" s="91">
        <v>1.04</v>
      </c>
      <c r="F23" s="91"/>
      <c r="G23" s="87">
        <f>Table1[5]*Table1[6]</f>
        <v>0</v>
      </c>
    </row>
    <row r="24" spans="1:7" x14ac:dyDescent="0.25">
      <c r="A24" s="40">
        <v>15</v>
      </c>
      <c r="B24" s="41" t="s">
        <v>41</v>
      </c>
      <c r="C24" s="41" t="s">
        <v>309</v>
      </c>
      <c r="D24" s="41" t="s">
        <v>26</v>
      </c>
      <c r="E24" s="91">
        <v>0.16</v>
      </c>
      <c r="F24" s="91"/>
      <c r="G24" s="87">
        <f>Table1[5]*Table1[6]</f>
        <v>0</v>
      </c>
    </row>
    <row r="25" spans="1:7" ht="45" x14ac:dyDescent="0.25">
      <c r="A25" s="40">
        <v>16</v>
      </c>
      <c r="B25" s="41" t="s">
        <v>42</v>
      </c>
      <c r="C25" s="41" t="s">
        <v>310</v>
      </c>
      <c r="D25" s="41" t="s">
        <v>29</v>
      </c>
      <c r="E25" s="91">
        <v>10.24</v>
      </c>
      <c r="F25" s="91"/>
      <c r="G25" s="87">
        <f>Table1[5]*Table1[6]</f>
        <v>0</v>
      </c>
    </row>
    <row r="26" spans="1:7" x14ac:dyDescent="0.25">
      <c r="A26" s="40"/>
      <c r="B26" s="41"/>
      <c r="C26" s="41" t="s">
        <v>311</v>
      </c>
      <c r="D26" s="41"/>
      <c r="E26" s="91"/>
      <c r="F26" s="91"/>
      <c r="G26" s="87">
        <f>Table1[5]*Table1[6]</f>
        <v>0</v>
      </c>
    </row>
    <row r="27" spans="1:7" ht="30" x14ac:dyDescent="0.25">
      <c r="A27" s="40">
        <v>17</v>
      </c>
      <c r="B27" s="41" t="s">
        <v>307</v>
      </c>
      <c r="C27" s="41" t="s">
        <v>312</v>
      </c>
      <c r="D27" s="41" t="s">
        <v>37</v>
      </c>
      <c r="E27" s="91">
        <v>27.95</v>
      </c>
      <c r="F27" s="91"/>
      <c r="G27" s="87">
        <f>Table1[5]*Table1[6]</f>
        <v>0</v>
      </c>
    </row>
    <row r="28" spans="1:7" ht="30" x14ac:dyDescent="0.25">
      <c r="A28" s="40">
        <v>18</v>
      </c>
      <c r="B28" s="41" t="s">
        <v>38</v>
      </c>
      <c r="C28" s="41" t="s">
        <v>313</v>
      </c>
      <c r="D28" s="41" t="s">
        <v>39</v>
      </c>
      <c r="E28" s="91">
        <v>0.03</v>
      </c>
      <c r="F28" s="91"/>
      <c r="G28" s="87">
        <f>Table1[5]*Table1[6]</f>
        <v>0</v>
      </c>
    </row>
    <row r="29" spans="1:7" ht="30" x14ac:dyDescent="0.25">
      <c r="A29" s="40">
        <v>19</v>
      </c>
      <c r="B29" s="41" t="s">
        <v>40</v>
      </c>
      <c r="C29" s="41" t="s">
        <v>314</v>
      </c>
      <c r="D29" s="41" t="s">
        <v>39</v>
      </c>
      <c r="E29" s="91">
        <v>0.03</v>
      </c>
      <c r="F29" s="91"/>
      <c r="G29" s="87">
        <f>Table1[5]*Table1[6]</f>
        <v>0</v>
      </c>
    </row>
    <row r="30" spans="1:7" x14ac:dyDescent="0.25">
      <c r="A30" s="40"/>
      <c r="B30" s="41"/>
      <c r="C30" s="41" t="s">
        <v>315</v>
      </c>
      <c r="D30" s="41"/>
      <c r="E30" s="91"/>
      <c r="F30" s="91"/>
      <c r="G30" s="87">
        <f>Table1[5]*Table1[6]</f>
        <v>0</v>
      </c>
    </row>
    <row r="31" spans="1:7" ht="45" x14ac:dyDescent="0.25">
      <c r="A31" s="40">
        <v>23</v>
      </c>
      <c r="B31" s="41" t="s">
        <v>43</v>
      </c>
      <c r="C31" s="41" t="s">
        <v>316</v>
      </c>
      <c r="D31" s="41" t="s">
        <v>37</v>
      </c>
      <c r="E31" s="91">
        <v>336</v>
      </c>
      <c r="F31" s="91"/>
      <c r="G31" s="87">
        <f>Table1[5]*Table1[6]</f>
        <v>0</v>
      </c>
    </row>
    <row r="32" spans="1:7" ht="30" x14ac:dyDescent="0.25">
      <c r="A32" s="40">
        <v>24</v>
      </c>
      <c r="B32" s="41" t="s">
        <v>38</v>
      </c>
      <c r="C32" s="41" t="s">
        <v>317</v>
      </c>
      <c r="D32" s="41" t="s">
        <v>39</v>
      </c>
      <c r="E32" s="91">
        <v>0.33600000000000002</v>
      </c>
      <c r="F32" s="91"/>
      <c r="G32" s="87">
        <f>Table1[5]*Table1[6]</f>
        <v>0</v>
      </c>
    </row>
    <row r="33" spans="1:7" ht="30" x14ac:dyDescent="0.25">
      <c r="A33" s="40">
        <v>25</v>
      </c>
      <c r="B33" s="41" t="s">
        <v>40</v>
      </c>
      <c r="C33" s="41" t="s">
        <v>329</v>
      </c>
      <c r="D33" s="41" t="s">
        <v>39</v>
      </c>
      <c r="E33" s="91">
        <v>0.33600000000000002</v>
      </c>
      <c r="F33" s="91"/>
      <c r="G33" s="87">
        <f>Table1[5]*Table1[6]</f>
        <v>0</v>
      </c>
    </row>
    <row r="34" spans="1:7" x14ac:dyDescent="0.25">
      <c r="A34" s="40"/>
      <c r="B34" s="41"/>
      <c r="C34" s="41" t="s">
        <v>318</v>
      </c>
      <c r="D34" s="41"/>
      <c r="E34" s="91"/>
      <c r="F34" s="91"/>
      <c r="G34" s="87">
        <f>Table1[5]*Table1[6]</f>
        <v>0</v>
      </c>
    </row>
    <row r="35" spans="1:7" x14ac:dyDescent="0.25">
      <c r="A35" s="40">
        <v>26</v>
      </c>
      <c r="B35" s="41"/>
      <c r="C35" s="41" t="s">
        <v>319</v>
      </c>
      <c r="D35" s="41" t="s">
        <v>44</v>
      </c>
      <c r="E35" s="91">
        <v>1</v>
      </c>
      <c r="F35" s="91"/>
      <c r="G35" s="87">
        <f>Table1[5]*Table1[6]</f>
        <v>0</v>
      </c>
    </row>
    <row r="36" spans="1:7" x14ac:dyDescent="0.25">
      <c r="A36" s="40"/>
      <c r="B36" s="41"/>
      <c r="C36" s="41" t="s">
        <v>320</v>
      </c>
      <c r="D36" s="41"/>
      <c r="E36" s="91"/>
      <c r="F36" s="91"/>
      <c r="G36" s="87">
        <f>Table1[5]*Table1[6]</f>
        <v>0</v>
      </c>
    </row>
    <row r="37" spans="1:7" ht="60" x14ac:dyDescent="0.25">
      <c r="A37" s="40">
        <v>27</v>
      </c>
      <c r="B37" s="41" t="s">
        <v>45</v>
      </c>
      <c r="C37" s="41" t="s">
        <v>321</v>
      </c>
      <c r="D37" s="41" t="s">
        <v>26</v>
      </c>
      <c r="E37" s="91">
        <v>14</v>
      </c>
      <c r="F37" s="91"/>
      <c r="G37" s="87">
        <f>Table1[5]*Table1[6]</f>
        <v>0</v>
      </c>
    </row>
    <row r="38" spans="1:7" ht="60" x14ac:dyDescent="0.25">
      <c r="A38" s="40">
        <v>28</v>
      </c>
      <c r="B38" s="41" t="s">
        <v>46</v>
      </c>
      <c r="C38" s="41" t="s">
        <v>322</v>
      </c>
      <c r="D38" s="41" t="s">
        <v>39</v>
      </c>
      <c r="E38" s="91">
        <v>22.4</v>
      </c>
      <c r="F38" s="91"/>
      <c r="G38" s="87">
        <f>Table1[5]*Table1[6]</f>
        <v>0</v>
      </c>
    </row>
    <row r="39" spans="1:7" ht="45" x14ac:dyDescent="0.25">
      <c r="A39" s="40">
        <v>29</v>
      </c>
      <c r="B39" s="41" t="s">
        <v>47</v>
      </c>
      <c r="C39" s="41" t="s">
        <v>323</v>
      </c>
      <c r="D39" s="41" t="s">
        <v>48</v>
      </c>
      <c r="E39" s="91">
        <v>0.14000000000000001</v>
      </c>
      <c r="F39" s="91"/>
      <c r="G39" s="87">
        <f>Table1[5]*Table1[6]</f>
        <v>0</v>
      </c>
    </row>
    <row r="40" spans="1:7" x14ac:dyDescent="0.25">
      <c r="A40" s="40"/>
      <c r="B40" s="41"/>
      <c r="C40" s="41" t="s">
        <v>324</v>
      </c>
      <c r="D40" s="41"/>
      <c r="E40" s="91"/>
      <c r="F40" s="91"/>
      <c r="G40" s="87">
        <f>Table1[5]*Table1[6]</f>
        <v>0</v>
      </c>
    </row>
    <row r="41" spans="1:7" ht="60" x14ac:dyDescent="0.25">
      <c r="A41" s="40">
        <v>30</v>
      </c>
      <c r="B41" s="41" t="s">
        <v>34</v>
      </c>
      <c r="C41" s="41" t="s">
        <v>303</v>
      </c>
      <c r="D41" s="41" t="s">
        <v>26</v>
      </c>
      <c r="E41" s="91">
        <v>11</v>
      </c>
      <c r="F41" s="91"/>
      <c r="G41" s="87">
        <f>Table1[5]*Table1[6]</f>
        <v>0</v>
      </c>
    </row>
    <row r="42" spans="1:7" ht="60" x14ac:dyDescent="0.25">
      <c r="A42" s="40">
        <v>31</v>
      </c>
      <c r="B42" s="41" t="s">
        <v>46</v>
      </c>
      <c r="C42" s="41" t="s">
        <v>322</v>
      </c>
      <c r="D42" s="41" t="s">
        <v>39</v>
      </c>
      <c r="E42" s="91">
        <v>13.2</v>
      </c>
      <c r="F42" s="91"/>
      <c r="G42" s="87">
        <f>Table1[5]*Table1[6]</f>
        <v>0</v>
      </c>
    </row>
    <row r="43" spans="1:7" x14ac:dyDescent="0.25">
      <c r="A43" s="93" t="s">
        <v>325</v>
      </c>
      <c r="B43" s="94"/>
      <c r="C43" s="94"/>
      <c r="D43" s="94"/>
      <c r="E43" s="95"/>
      <c r="F43" s="95"/>
      <c r="G43" s="95">
        <f>SUBTOTAL(9,Table1[7])</f>
        <v>0</v>
      </c>
    </row>
    <row r="44" spans="1:7" x14ac:dyDescent="0.25">
      <c r="A44" s="33"/>
      <c r="B44" s="34"/>
      <c r="C44" s="34"/>
      <c r="D44" s="34"/>
      <c r="E44" s="34"/>
      <c r="F44" s="34"/>
      <c r="G44" s="34"/>
    </row>
    <row r="45" spans="1:7" x14ac:dyDescent="0.25">
      <c r="A45" s="33"/>
      <c r="B45" s="34"/>
      <c r="C45" s="34"/>
      <c r="D45" s="34"/>
      <c r="E45" s="34"/>
      <c r="F45" s="34"/>
      <c r="G45" s="34"/>
    </row>
    <row r="46" spans="1:7" x14ac:dyDescent="0.25">
      <c r="A46" s="33"/>
      <c r="B46" s="34"/>
      <c r="C46" s="34"/>
      <c r="D46" s="34"/>
      <c r="E46" s="34"/>
      <c r="F46" s="34"/>
      <c r="G46" s="34"/>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row r="55" spans="1:7" x14ac:dyDescent="0.25">
      <c r="A55" s="33"/>
      <c r="B55" s="34"/>
      <c r="C55" s="34"/>
      <c r="D55" s="34"/>
      <c r="E55" s="34"/>
      <c r="F55" s="34"/>
      <c r="G55" s="34"/>
    </row>
    <row r="56" spans="1:7" x14ac:dyDescent="0.25">
      <c r="A56" s="33"/>
      <c r="B56" s="34"/>
      <c r="C56" s="34"/>
      <c r="D56" s="34"/>
      <c r="E56" s="34"/>
      <c r="F56" s="34"/>
      <c r="G56" s="34"/>
    </row>
    <row r="57" spans="1:7" x14ac:dyDescent="0.25">
      <c r="A57" s="33"/>
      <c r="B57" s="34"/>
      <c r="C57" s="34"/>
      <c r="D57" s="34"/>
      <c r="E57" s="34"/>
      <c r="F57" s="34"/>
      <c r="G57" s="34"/>
    </row>
    <row r="58" spans="1:7" x14ac:dyDescent="0.25">
      <c r="A58" s="33"/>
      <c r="B58" s="34"/>
      <c r="C58" s="34"/>
      <c r="D58" s="34"/>
      <c r="E58" s="34"/>
      <c r="F58" s="34"/>
      <c r="G58" s="34"/>
    </row>
    <row r="59" spans="1:7" x14ac:dyDescent="0.25">
      <c r="A59" s="33"/>
      <c r="B59" s="34"/>
      <c r="C59" s="34"/>
      <c r="D59" s="34"/>
      <c r="E59" s="34"/>
      <c r="F59" s="34"/>
      <c r="G59" s="34"/>
    </row>
  </sheetData>
  <mergeCells count="2">
    <mergeCell ref="C2:G3"/>
    <mergeCell ref="A4:B4"/>
  </mergeCells>
  <phoneticPr fontId="17" type="noConversion"/>
  <conditionalFormatting sqref="E7:G43">
    <cfRule type="notContainsBlanks" priority="8" stopIfTrue="1">
      <formula>LEN(TRIM(E7))&gt;0</formula>
    </cfRule>
    <cfRule type="expression" dxfId="277" priority="9">
      <formula>$E7&lt;&gt;""</formula>
    </cfRule>
  </conditionalFormatting>
  <conditionalFormatting sqref="G7:G43">
    <cfRule type="expression" dxfId="276" priority="1">
      <formula>AND($C7="Subtotal",$G7="")</formula>
    </cfRule>
    <cfRule type="expression" dxfId="275" priority="2">
      <formula>AND($C7="Subtotal",_xlfn.FORMULATEXT($G7)="=[5]*[6]")</formula>
    </cfRule>
    <cfRule type="expression" dxfId="274" priority="6">
      <formula>AND($C7&lt;&gt;"Subtotal",_xlfn.FORMULATEXT($G7)&lt;&gt;"=[5]*[6]")</formula>
    </cfRule>
  </conditionalFormatting>
  <conditionalFormatting sqref="A7:G43">
    <cfRule type="expression" dxfId="273" priority="3">
      <formula>CELL("PROTECT",A7)=0</formula>
    </cfRule>
    <cfRule type="expression" dxfId="272" priority="4">
      <formula>$C7="Subtotal"</formula>
    </cfRule>
    <cfRule type="expression" priority="5" stopIfTrue="1">
      <formula>OR($C7="Subtotal",$A7="Total TVA Cota 0")</formula>
    </cfRule>
    <cfRule type="expression" dxfId="271" priority="7">
      <formula>$E7=""</formula>
    </cfRule>
  </conditionalFormatting>
  <dataValidations disablePrompts="1" count="1">
    <dataValidation type="decimal" operator="greaterThan" allowBlank="1" showInputMessage="1" showErrorMessage="1" sqref="F7:F4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8"/>
  <sheetViews>
    <sheetView view="pageBreakPreview" zoomScaleNormal="90" zoomScaleSheetLayoutView="100" zoomScalePageLayoutView="90" workbookViewId="0">
      <selection activeCell="C74" sqref="C7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37"/>
      <c r="D3" s="137"/>
      <c r="E3" s="137"/>
      <c r="F3" s="137"/>
      <c r="G3" s="137"/>
    </row>
    <row r="4" spans="1:7" s="22" customFormat="1" ht="18.75" x14ac:dyDescent="0.25">
      <c r="A4" s="140" t="s">
        <v>326</v>
      </c>
      <c r="B4" s="140"/>
      <c r="C4" s="29" t="str">
        <f>SITE!B7</f>
        <v>Thermomecanics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97" t="s">
        <v>331</v>
      </c>
      <c r="D7" s="38"/>
      <c r="E7" s="44"/>
      <c r="F7" s="43"/>
      <c r="G7" s="87">
        <f>Table112[5]*Table112[6]</f>
        <v>0</v>
      </c>
    </row>
    <row r="8" spans="1:7" ht="30" x14ac:dyDescent="0.25">
      <c r="A8" s="38">
        <v>1</v>
      </c>
      <c r="B8" s="38" t="s">
        <v>49</v>
      </c>
      <c r="C8" s="97" t="s">
        <v>380</v>
      </c>
      <c r="D8" s="96" t="s">
        <v>330</v>
      </c>
      <c r="E8" s="44">
        <v>2</v>
      </c>
      <c r="F8" s="43"/>
      <c r="G8" s="88">
        <f>Table112[5]*Table112[6]</f>
        <v>0</v>
      </c>
    </row>
    <row r="9" spans="1:7" ht="30" x14ac:dyDescent="0.25">
      <c r="A9" s="96">
        <v>2</v>
      </c>
      <c r="B9" s="96" t="s">
        <v>50</v>
      </c>
      <c r="C9" s="97" t="s">
        <v>332</v>
      </c>
      <c r="D9" s="96" t="s">
        <v>330</v>
      </c>
      <c r="E9" s="98">
        <v>4</v>
      </c>
      <c r="F9" s="99"/>
      <c r="G9" s="100">
        <f>Table112[5]*Table112[6]</f>
        <v>0</v>
      </c>
    </row>
    <row r="10" spans="1:7" x14ac:dyDescent="0.25">
      <c r="A10" s="96">
        <v>3</v>
      </c>
      <c r="B10" s="96" t="s">
        <v>51</v>
      </c>
      <c r="C10" s="97" t="s">
        <v>333</v>
      </c>
      <c r="D10" s="96" t="s">
        <v>330</v>
      </c>
      <c r="E10" s="98">
        <v>1</v>
      </c>
      <c r="F10" s="99"/>
      <c r="G10" s="101">
        <f>Table112[5]*Table112[6]</f>
        <v>0</v>
      </c>
    </row>
    <row r="11" spans="1:7" ht="30" x14ac:dyDescent="0.25">
      <c r="A11" s="96">
        <v>4</v>
      </c>
      <c r="B11" s="96" t="s">
        <v>52</v>
      </c>
      <c r="C11" s="97" t="s">
        <v>334</v>
      </c>
      <c r="D11" s="96" t="s">
        <v>330</v>
      </c>
      <c r="E11" s="98">
        <v>1</v>
      </c>
      <c r="F11" s="99"/>
      <c r="G11" s="101">
        <f>Table112[5]*Table112[6]</f>
        <v>0</v>
      </c>
    </row>
    <row r="12" spans="1:7" ht="30" x14ac:dyDescent="0.25">
      <c r="A12" s="96">
        <v>5</v>
      </c>
      <c r="B12" s="96" t="s">
        <v>50</v>
      </c>
      <c r="C12" s="97" t="s">
        <v>332</v>
      </c>
      <c r="D12" s="96" t="s">
        <v>330</v>
      </c>
      <c r="E12" s="98">
        <v>2</v>
      </c>
      <c r="F12" s="99"/>
      <c r="G12" s="101">
        <f>Table112[5]*Table112[6]</f>
        <v>0</v>
      </c>
    </row>
    <row r="13" spans="1:7" x14ac:dyDescent="0.25">
      <c r="A13" s="96">
        <v>6</v>
      </c>
      <c r="B13" s="96" t="s">
        <v>53</v>
      </c>
      <c r="C13" s="97" t="s">
        <v>336</v>
      </c>
      <c r="D13" s="96" t="s">
        <v>330</v>
      </c>
      <c r="E13" s="98">
        <v>1</v>
      </c>
      <c r="F13" s="99"/>
      <c r="G13" s="101">
        <f>Table112[5]*Table112[6]</f>
        <v>0</v>
      </c>
    </row>
    <row r="14" spans="1:7" ht="30" x14ac:dyDescent="0.25">
      <c r="A14" s="96">
        <v>7</v>
      </c>
      <c r="B14" s="96" t="s">
        <v>50</v>
      </c>
      <c r="C14" s="97" t="s">
        <v>332</v>
      </c>
      <c r="D14" s="96" t="s">
        <v>330</v>
      </c>
      <c r="E14" s="98">
        <v>2</v>
      </c>
      <c r="F14" s="99"/>
      <c r="G14" s="101">
        <f>Table112[5]*Table112[6]</f>
        <v>0</v>
      </c>
    </row>
    <row r="15" spans="1:7" ht="30" x14ac:dyDescent="0.25">
      <c r="A15" s="96">
        <v>8</v>
      </c>
      <c r="B15" s="96" t="s">
        <v>54</v>
      </c>
      <c r="C15" s="97" t="s">
        <v>381</v>
      </c>
      <c r="D15" s="96" t="s">
        <v>330</v>
      </c>
      <c r="E15" s="98">
        <v>1</v>
      </c>
      <c r="F15" s="99"/>
      <c r="G15" s="101">
        <f>Table112[5]*Table112[6]</f>
        <v>0</v>
      </c>
    </row>
    <row r="16" spans="1:7" ht="30" x14ac:dyDescent="0.25">
      <c r="A16" s="96">
        <v>9</v>
      </c>
      <c r="B16" s="96" t="s">
        <v>52</v>
      </c>
      <c r="C16" s="97" t="s">
        <v>335</v>
      </c>
      <c r="D16" s="96" t="s">
        <v>330</v>
      </c>
      <c r="E16" s="98">
        <v>2</v>
      </c>
      <c r="F16" s="99"/>
      <c r="G16" s="101">
        <f>Table112[5]*Table112[6]</f>
        <v>0</v>
      </c>
    </row>
    <row r="17" spans="1:7" x14ac:dyDescent="0.25">
      <c r="A17" s="96">
        <v>10</v>
      </c>
      <c r="B17" s="96" t="s">
        <v>55</v>
      </c>
      <c r="C17" s="97" t="s">
        <v>337</v>
      </c>
      <c r="D17" s="96" t="s">
        <v>330</v>
      </c>
      <c r="E17" s="98">
        <v>1</v>
      </c>
      <c r="F17" s="99"/>
      <c r="G17" s="101">
        <f>Table112[5]*Table112[6]</f>
        <v>0</v>
      </c>
    </row>
    <row r="18" spans="1:7" ht="30" x14ac:dyDescent="0.25">
      <c r="A18" s="96">
        <v>11</v>
      </c>
      <c r="B18" s="96" t="s">
        <v>56</v>
      </c>
      <c r="C18" s="97" t="s">
        <v>382</v>
      </c>
      <c r="D18" s="96" t="s">
        <v>330</v>
      </c>
      <c r="E18" s="98">
        <v>1</v>
      </c>
      <c r="F18" s="99"/>
      <c r="G18" s="101">
        <f>Table112[5]*Table112[6]</f>
        <v>0</v>
      </c>
    </row>
    <row r="19" spans="1:7" ht="30" x14ac:dyDescent="0.25">
      <c r="A19" s="96">
        <v>12</v>
      </c>
      <c r="B19" s="96" t="s">
        <v>57</v>
      </c>
      <c r="C19" s="97" t="s">
        <v>338</v>
      </c>
      <c r="D19" s="96" t="s">
        <v>330</v>
      </c>
      <c r="E19" s="98">
        <v>1</v>
      </c>
      <c r="F19" s="99"/>
      <c r="G19" s="101">
        <f>Table112[5]*Table112[6]</f>
        <v>0</v>
      </c>
    </row>
    <row r="20" spans="1:7" ht="30" x14ac:dyDescent="0.25">
      <c r="A20" s="96">
        <v>13</v>
      </c>
      <c r="B20" s="96" t="s">
        <v>58</v>
      </c>
      <c r="C20" s="97" t="s">
        <v>339</v>
      </c>
      <c r="D20" s="96" t="s">
        <v>330</v>
      </c>
      <c r="E20" s="98">
        <v>1</v>
      </c>
      <c r="F20" s="99"/>
      <c r="G20" s="101">
        <f>Table112[5]*Table112[6]</f>
        <v>0</v>
      </c>
    </row>
    <row r="21" spans="1:7" x14ac:dyDescent="0.25">
      <c r="A21" s="96"/>
      <c r="B21" s="96"/>
      <c r="C21" s="97" t="s">
        <v>340</v>
      </c>
      <c r="D21" s="96"/>
      <c r="E21" s="98"/>
      <c r="F21" s="99"/>
      <c r="G21" s="101">
        <f>Table112[5]*Table112[6]</f>
        <v>0</v>
      </c>
    </row>
    <row r="22" spans="1:7" ht="60" x14ac:dyDescent="0.25">
      <c r="A22" s="96">
        <v>14</v>
      </c>
      <c r="B22" s="96" t="s">
        <v>59</v>
      </c>
      <c r="C22" s="97" t="s">
        <v>341</v>
      </c>
      <c r="D22" s="96" t="s">
        <v>29</v>
      </c>
      <c r="E22" s="98">
        <v>9.6999999999999993</v>
      </c>
      <c r="F22" s="99"/>
      <c r="G22" s="101">
        <f>Table112[5]*Table112[6]</f>
        <v>0</v>
      </c>
    </row>
    <row r="23" spans="1:7" ht="45" x14ac:dyDescent="0.25">
      <c r="A23" s="96">
        <v>15</v>
      </c>
      <c r="B23" s="96" t="s">
        <v>60</v>
      </c>
      <c r="C23" s="97" t="s">
        <v>384</v>
      </c>
      <c r="D23" s="96" t="s">
        <v>29</v>
      </c>
      <c r="E23" s="98">
        <v>9.9</v>
      </c>
      <c r="F23" s="99"/>
      <c r="G23" s="101">
        <f>Table112[5]*Table112[6]</f>
        <v>0</v>
      </c>
    </row>
    <row r="24" spans="1:7" ht="45" x14ac:dyDescent="0.25">
      <c r="A24" s="96">
        <v>16</v>
      </c>
      <c r="B24" s="96" t="s">
        <v>61</v>
      </c>
      <c r="C24" s="97" t="s">
        <v>385</v>
      </c>
      <c r="D24" s="96" t="s">
        <v>29</v>
      </c>
      <c r="E24" s="98">
        <v>9.9</v>
      </c>
      <c r="F24" s="99"/>
      <c r="G24" s="101">
        <f>Table112[5]*Table112[6]</f>
        <v>0</v>
      </c>
    </row>
    <row r="25" spans="1:7" ht="30" x14ac:dyDescent="0.25">
      <c r="A25" s="96">
        <v>17</v>
      </c>
      <c r="B25" s="96" t="s">
        <v>62</v>
      </c>
      <c r="C25" s="97" t="s">
        <v>342</v>
      </c>
      <c r="D25" s="96" t="s">
        <v>29</v>
      </c>
      <c r="E25" s="98">
        <v>1.25</v>
      </c>
      <c r="F25" s="99"/>
      <c r="G25" s="101">
        <f>Table112[5]*Table112[6]</f>
        <v>0</v>
      </c>
    </row>
    <row r="26" spans="1:7" ht="45" x14ac:dyDescent="0.25">
      <c r="A26" s="96">
        <v>18</v>
      </c>
      <c r="B26" s="96" t="s">
        <v>60</v>
      </c>
      <c r="C26" s="97" t="s">
        <v>384</v>
      </c>
      <c r="D26" s="96" t="s">
        <v>29</v>
      </c>
      <c r="E26" s="98">
        <v>32.799999999999997</v>
      </c>
      <c r="F26" s="99"/>
      <c r="G26" s="101">
        <f>Table112[5]*Table112[6]</f>
        <v>0</v>
      </c>
    </row>
    <row r="27" spans="1:7" ht="45" x14ac:dyDescent="0.25">
      <c r="A27" s="96">
        <v>19</v>
      </c>
      <c r="B27" s="96" t="s">
        <v>61</v>
      </c>
      <c r="C27" s="97" t="s">
        <v>385</v>
      </c>
      <c r="D27" s="96" t="s">
        <v>29</v>
      </c>
      <c r="E27" s="98">
        <v>32.799999999999997</v>
      </c>
      <c r="F27" s="99"/>
      <c r="G27" s="101">
        <f>Table112[5]*Table112[6]</f>
        <v>0</v>
      </c>
    </row>
    <row r="28" spans="1:7" ht="75" x14ac:dyDescent="0.25">
      <c r="A28" s="96">
        <v>20</v>
      </c>
      <c r="B28" s="96" t="s">
        <v>59</v>
      </c>
      <c r="C28" s="97" t="s">
        <v>343</v>
      </c>
      <c r="D28" s="96" t="s">
        <v>29</v>
      </c>
      <c r="E28" s="98">
        <v>17.100000000000001</v>
      </c>
      <c r="F28" s="99"/>
      <c r="G28" s="101">
        <f>Table112[5]*Table112[6]</f>
        <v>0</v>
      </c>
    </row>
    <row r="29" spans="1:7" ht="45" x14ac:dyDescent="0.25">
      <c r="A29" s="96">
        <v>21</v>
      </c>
      <c r="B29" s="96" t="s">
        <v>60</v>
      </c>
      <c r="C29" s="97" t="s">
        <v>384</v>
      </c>
      <c r="D29" s="96" t="s">
        <v>29</v>
      </c>
      <c r="E29" s="98">
        <v>17.43</v>
      </c>
      <c r="F29" s="99"/>
      <c r="G29" s="101">
        <f>Table112[5]*Table112[6]</f>
        <v>0</v>
      </c>
    </row>
    <row r="30" spans="1:7" ht="45" x14ac:dyDescent="0.25">
      <c r="A30" s="96">
        <v>22</v>
      </c>
      <c r="B30" s="96" t="s">
        <v>61</v>
      </c>
      <c r="C30" s="97" t="s">
        <v>385</v>
      </c>
      <c r="D30" s="96" t="s">
        <v>29</v>
      </c>
      <c r="E30" s="98">
        <v>17.43</v>
      </c>
      <c r="F30" s="99"/>
      <c r="G30" s="101">
        <f>Table112[5]*Table112[6]</f>
        <v>0</v>
      </c>
    </row>
    <row r="31" spans="1:7" ht="30" x14ac:dyDescent="0.25">
      <c r="A31" s="96">
        <v>23</v>
      </c>
      <c r="B31" s="96" t="s">
        <v>63</v>
      </c>
      <c r="C31" s="97" t="s">
        <v>344</v>
      </c>
      <c r="D31" s="96" t="s">
        <v>39</v>
      </c>
      <c r="E31" s="98">
        <v>0.23699999999999999</v>
      </c>
      <c r="F31" s="99"/>
      <c r="G31" s="101">
        <f>Table112[5]*Table112[6]</f>
        <v>0</v>
      </c>
    </row>
    <row r="32" spans="1:7" ht="30" x14ac:dyDescent="0.25">
      <c r="A32" s="96">
        <v>24</v>
      </c>
      <c r="B32" s="96" t="s">
        <v>64</v>
      </c>
      <c r="C32" s="97" t="s">
        <v>345</v>
      </c>
      <c r="D32" s="96" t="s">
        <v>330</v>
      </c>
      <c r="E32" s="98">
        <v>5</v>
      </c>
      <c r="F32" s="99"/>
      <c r="G32" s="101">
        <f>Table112[5]*Table112[6]</f>
        <v>0</v>
      </c>
    </row>
    <row r="33" spans="1:7" ht="30" x14ac:dyDescent="0.25">
      <c r="A33" s="96">
        <v>25</v>
      </c>
      <c r="B33" s="96" t="s">
        <v>64</v>
      </c>
      <c r="C33" s="97" t="s">
        <v>346</v>
      </c>
      <c r="D33" s="96" t="s">
        <v>330</v>
      </c>
      <c r="E33" s="98">
        <v>17</v>
      </c>
      <c r="F33" s="99"/>
      <c r="G33" s="101">
        <f>Table112[5]*Table112[6]</f>
        <v>0</v>
      </c>
    </row>
    <row r="34" spans="1:7" ht="30" x14ac:dyDescent="0.25">
      <c r="A34" s="96">
        <v>26</v>
      </c>
      <c r="B34" s="96" t="s">
        <v>64</v>
      </c>
      <c r="C34" s="97" t="s">
        <v>347</v>
      </c>
      <c r="D34" s="96" t="s">
        <v>330</v>
      </c>
      <c r="E34" s="98">
        <v>12</v>
      </c>
      <c r="F34" s="99"/>
      <c r="G34" s="101">
        <f>Table112[5]*Table112[6]</f>
        <v>0</v>
      </c>
    </row>
    <row r="35" spans="1:7" ht="30" x14ac:dyDescent="0.25">
      <c r="A35" s="96">
        <v>27</v>
      </c>
      <c r="B35" s="96" t="s">
        <v>64</v>
      </c>
      <c r="C35" s="97" t="s">
        <v>348</v>
      </c>
      <c r="D35" s="96" t="s">
        <v>330</v>
      </c>
      <c r="E35" s="98">
        <v>2</v>
      </c>
      <c r="F35" s="99"/>
      <c r="G35" s="101">
        <f>Table112[5]*Table112[6]</f>
        <v>0</v>
      </c>
    </row>
    <row r="36" spans="1:7" ht="30" x14ac:dyDescent="0.25">
      <c r="A36" s="96">
        <v>28</v>
      </c>
      <c r="B36" s="96" t="s">
        <v>64</v>
      </c>
      <c r="C36" s="97" t="s">
        <v>349</v>
      </c>
      <c r="D36" s="96" t="s">
        <v>330</v>
      </c>
      <c r="E36" s="98">
        <v>8</v>
      </c>
      <c r="F36" s="99"/>
      <c r="G36" s="101">
        <f>Table112[5]*Table112[6]</f>
        <v>0</v>
      </c>
    </row>
    <row r="37" spans="1:7" ht="30" x14ac:dyDescent="0.25">
      <c r="A37" s="96">
        <v>29</v>
      </c>
      <c r="B37" s="96" t="s">
        <v>65</v>
      </c>
      <c r="C37" s="97" t="s">
        <v>350</v>
      </c>
      <c r="D37" s="96" t="s">
        <v>330</v>
      </c>
      <c r="E37" s="98">
        <v>2</v>
      </c>
      <c r="F37" s="99"/>
      <c r="G37" s="101">
        <f>Table112[5]*Table112[6]</f>
        <v>0</v>
      </c>
    </row>
    <row r="38" spans="1:7" ht="30" x14ac:dyDescent="0.25">
      <c r="A38" s="96">
        <v>30</v>
      </c>
      <c r="B38" s="96" t="s">
        <v>65</v>
      </c>
      <c r="C38" s="97" t="s">
        <v>351</v>
      </c>
      <c r="D38" s="96" t="s">
        <v>330</v>
      </c>
      <c r="E38" s="98">
        <v>18</v>
      </c>
      <c r="F38" s="99"/>
      <c r="G38" s="101">
        <f>Table112[5]*Table112[6]</f>
        <v>0</v>
      </c>
    </row>
    <row r="39" spans="1:7" ht="30" x14ac:dyDescent="0.25">
      <c r="A39" s="96">
        <v>31</v>
      </c>
      <c r="B39" s="96" t="s">
        <v>66</v>
      </c>
      <c r="C39" s="97" t="s">
        <v>352</v>
      </c>
      <c r="D39" s="96" t="s">
        <v>330</v>
      </c>
      <c r="E39" s="98">
        <v>4</v>
      </c>
      <c r="F39" s="99"/>
      <c r="G39" s="101">
        <f>Table112[5]*Table112[6]</f>
        <v>0</v>
      </c>
    </row>
    <row r="40" spans="1:7" ht="30" x14ac:dyDescent="0.25">
      <c r="A40" s="96">
        <v>32</v>
      </c>
      <c r="B40" s="96" t="s">
        <v>67</v>
      </c>
      <c r="C40" s="97" t="s">
        <v>353</v>
      </c>
      <c r="D40" s="96" t="s">
        <v>330</v>
      </c>
      <c r="E40" s="98">
        <v>4</v>
      </c>
      <c r="F40" s="99"/>
      <c r="G40" s="101">
        <f>Table112[5]*Table112[6]</f>
        <v>0</v>
      </c>
    </row>
    <row r="41" spans="1:7" ht="30" x14ac:dyDescent="0.25">
      <c r="A41" s="96">
        <v>33</v>
      </c>
      <c r="B41" s="96" t="s">
        <v>67</v>
      </c>
      <c r="C41" s="97" t="s">
        <v>354</v>
      </c>
      <c r="D41" s="96" t="s">
        <v>330</v>
      </c>
      <c r="E41" s="98">
        <v>11</v>
      </c>
      <c r="F41" s="99"/>
      <c r="G41" s="101">
        <f>Table112[5]*Table112[6]</f>
        <v>0</v>
      </c>
    </row>
    <row r="42" spans="1:7" ht="30" x14ac:dyDescent="0.25">
      <c r="A42" s="96">
        <v>34</v>
      </c>
      <c r="B42" s="96" t="s">
        <v>65</v>
      </c>
      <c r="C42" s="97" t="s">
        <v>355</v>
      </c>
      <c r="D42" s="96" t="s">
        <v>330</v>
      </c>
      <c r="E42" s="98">
        <v>4</v>
      </c>
      <c r="F42" s="99"/>
      <c r="G42" s="101">
        <f>Table112[5]*Table112[6]</f>
        <v>0</v>
      </c>
    </row>
    <row r="43" spans="1:7" ht="30" x14ac:dyDescent="0.25">
      <c r="A43" s="96">
        <v>35</v>
      </c>
      <c r="B43" s="96" t="s">
        <v>66</v>
      </c>
      <c r="C43" s="97" t="s">
        <v>356</v>
      </c>
      <c r="D43" s="96" t="s">
        <v>330</v>
      </c>
      <c r="E43" s="98">
        <v>2</v>
      </c>
      <c r="F43" s="99"/>
      <c r="G43" s="101">
        <f>Table112[5]*Table112[6]</f>
        <v>0</v>
      </c>
    </row>
    <row r="44" spans="1:7" ht="30" x14ac:dyDescent="0.25">
      <c r="A44" s="96">
        <v>36</v>
      </c>
      <c r="B44" s="96" t="s">
        <v>67</v>
      </c>
      <c r="C44" s="97" t="s">
        <v>357</v>
      </c>
      <c r="D44" s="96" t="s">
        <v>330</v>
      </c>
      <c r="E44" s="98">
        <v>2</v>
      </c>
      <c r="F44" s="99"/>
      <c r="G44" s="101">
        <f>Table112[5]*Table112[6]</f>
        <v>0</v>
      </c>
    </row>
    <row r="45" spans="1:7" ht="30" x14ac:dyDescent="0.25">
      <c r="A45" s="96">
        <v>37</v>
      </c>
      <c r="B45" s="96" t="s">
        <v>66</v>
      </c>
      <c r="C45" s="97" t="s">
        <v>358</v>
      </c>
      <c r="D45" s="96" t="s">
        <v>330</v>
      </c>
      <c r="E45" s="98">
        <v>1</v>
      </c>
      <c r="F45" s="99"/>
      <c r="G45" s="101">
        <f>Table112[5]*Table112[6]</f>
        <v>0</v>
      </c>
    </row>
    <row r="46" spans="1:7" ht="30" x14ac:dyDescent="0.25">
      <c r="A46" s="96">
        <v>38</v>
      </c>
      <c r="B46" s="96" t="s">
        <v>67</v>
      </c>
      <c r="C46" s="97" t="s">
        <v>359</v>
      </c>
      <c r="D46" s="96" t="s">
        <v>330</v>
      </c>
      <c r="E46" s="98">
        <v>4</v>
      </c>
      <c r="F46" s="99"/>
      <c r="G46" s="101">
        <f>Table112[5]*Table112[6]</f>
        <v>0</v>
      </c>
    </row>
    <row r="47" spans="1:7" ht="30" x14ac:dyDescent="0.25">
      <c r="A47" s="96">
        <v>39</v>
      </c>
      <c r="B47" s="96" t="s">
        <v>67</v>
      </c>
      <c r="C47" s="97" t="s">
        <v>360</v>
      </c>
      <c r="D47" s="96" t="s">
        <v>330</v>
      </c>
      <c r="E47" s="98">
        <v>2</v>
      </c>
      <c r="F47" s="99"/>
      <c r="G47" s="101">
        <f>Table112[5]*Table112[6]</f>
        <v>0</v>
      </c>
    </row>
    <row r="48" spans="1:7" ht="45" x14ac:dyDescent="0.25">
      <c r="A48" s="96">
        <v>40</v>
      </c>
      <c r="B48" s="96" t="s">
        <v>68</v>
      </c>
      <c r="C48" s="97" t="s">
        <v>386</v>
      </c>
      <c r="D48" s="96" t="s">
        <v>330</v>
      </c>
      <c r="E48" s="98">
        <v>2</v>
      </c>
      <c r="F48" s="99"/>
      <c r="G48" s="101">
        <f>Table112[5]*Table112[6]</f>
        <v>0</v>
      </c>
    </row>
    <row r="49" spans="1:7" ht="45" x14ac:dyDescent="0.25">
      <c r="A49" s="96">
        <v>41</v>
      </c>
      <c r="B49" s="96" t="s">
        <v>68</v>
      </c>
      <c r="C49" s="97" t="s">
        <v>361</v>
      </c>
      <c r="D49" s="96" t="s">
        <v>330</v>
      </c>
      <c r="E49" s="98">
        <v>2</v>
      </c>
      <c r="F49" s="99"/>
      <c r="G49" s="101">
        <f>Table112[5]*Table112[6]</f>
        <v>0</v>
      </c>
    </row>
    <row r="50" spans="1:7" ht="45" x14ac:dyDescent="0.25">
      <c r="A50" s="96">
        <v>42</v>
      </c>
      <c r="B50" s="96" t="s">
        <v>69</v>
      </c>
      <c r="C50" s="97" t="s">
        <v>387</v>
      </c>
      <c r="D50" s="96" t="s">
        <v>31</v>
      </c>
      <c r="E50" s="98">
        <v>48</v>
      </c>
      <c r="F50" s="99"/>
      <c r="G50" s="101">
        <f>Table112[5]*Table112[6]</f>
        <v>0</v>
      </c>
    </row>
    <row r="51" spans="1:7" ht="45" x14ac:dyDescent="0.25">
      <c r="A51" s="96">
        <v>43</v>
      </c>
      <c r="B51" s="96" t="s">
        <v>70</v>
      </c>
      <c r="C51" s="97" t="s">
        <v>388</v>
      </c>
      <c r="D51" s="96" t="s">
        <v>31</v>
      </c>
      <c r="E51" s="98">
        <v>10</v>
      </c>
      <c r="F51" s="99"/>
      <c r="G51" s="101">
        <f>Table112[5]*Table112[6]</f>
        <v>0</v>
      </c>
    </row>
    <row r="52" spans="1:7" ht="45" x14ac:dyDescent="0.25">
      <c r="A52" s="96">
        <v>44</v>
      </c>
      <c r="B52" s="96" t="s">
        <v>71</v>
      </c>
      <c r="C52" s="97" t="s">
        <v>389</v>
      </c>
      <c r="D52" s="96" t="s">
        <v>31</v>
      </c>
      <c r="E52" s="98">
        <v>13</v>
      </c>
      <c r="F52" s="99"/>
      <c r="G52" s="101">
        <f>Table112[5]*Table112[6]</f>
        <v>0</v>
      </c>
    </row>
    <row r="53" spans="1:7" ht="45" x14ac:dyDescent="0.25">
      <c r="A53" s="96">
        <v>45</v>
      </c>
      <c r="B53" s="96" t="s">
        <v>72</v>
      </c>
      <c r="C53" s="97" t="s">
        <v>390</v>
      </c>
      <c r="D53" s="96" t="s">
        <v>31</v>
      </c>
      <c r="E53" s="98">
        <v>6</v>
      </c>
      <c r="F53" s="99"/>
      <c r="G53" s="101">
        <f>Table112[5]*Table112[6]</f>
        <v>0</v>
      </c>
    </row>
    <row r="54" spans="1:7" ht="45" x14ac:dyDescent="0.25">
      <c r="A54" s="96">
        <v>46</v>
      </c>
      <c r="B54" s="96" t="s">
        <v>72</v>
      </c>
      <c r="C54" s="97" t="s">
        <v>391</v>
      </c>
      <c r="D54" s="96" t="s">
        <v>31</v>
      </c>
      <c r="E54" s="98">
        <v>15</v>
      </c>
      <c r="F54" s="99"/>
      <c r="G54" s="101">
        <f>Table112[5]*Table112[6]</f>
        <v>0</v>
      </c>
    </row>
    <row r="55" spans="1:7" ht="45" x14ac:dyDescent="0.25">
      <c r="A55" s="96">
        <v>47</v>
      </c>
      <c r="B55" s="96" t="s">
        <v>73</v>
      </c>
      <c r="C55" s="97" t="s">
        <v>392</v>
      </c>
      <c r="D55" s="96" t="s">
        <v>31</v>
      </c>
      <c r="E55" s="98">
        <v>31</v>
      </c>
      <c r="F55" s="99"/>
      <c r="G55" s="101">
        <f>Table112[5]*Table112[6]</f>
        <v>0</v>
      </c>
    </row>
    <row r="56" spans="1:7" ht="45" x14ac:dyDescent="0.25">
      <c r="A56" s="96">
        <v>48</v>
      </c>
      <c r="B56" s="96" t="s">
        <v>74</v>
      </c>
      <c r="C56" s="97" t="s">
        <v>393</v>
      </c>
      <c r="D56" s="96" t="s">
        <v>31</v>
      </c>
      <c r="E56" s="98">
        <v>1</v>
      </c>
      <c r="F56" s="99"/>
      <c r="G56" s="101">
        <f>Table112[5]*Table112[6]</f>
        <v>0</v>
      </c>
    </row>
    <row r="57" spans="1:7" ht="30" x14ac:dyDescent="0.25">
      <c r="A57" s="96" t="s">
        <v>252</v>
      </c>
      <c r="B57" s="96" t="s">
        <v>362</v>
      </c>
      <c r="C57" s="97" t="s">
        <v>363</v>
      </c>
      <c r="D57" s="96" t="s">
        <v>364</v>
      </c>
      <c r="E57" s="98">
        <v>1</v>
      </c>
      <c r="F57" s="99"/>
      <c r="G57" s="101">
        <f>Table112[5]*Table112[6]</f>
        <v>0</v>
      </c>
    </row>
    <row r="58" spans="1:7" ht="45" x14ac:dyDescent="0.25">
      <c r="A58" s="96">
        <v>49</v>
      </c>
      <c r="B58" s="96" t="s">
        <v>75</v>
      </c>
      <c r="C58" s="103" t="s">
        <v>365</v>
      </c>
      <c r="D58" s="96" t="s">
        <v>31</v>
      </c>
      <c r="E58" s="98">
        <v>58</v>
      </c>
      <c r="F58" s="99"/>
      <c r="G58" s="101">
        <f>Table112[5]*Table112[6]</f>
        <v>0</v>
      </c>
    </row>
    <row r="59" spans="1:7" ht="45" x14ac:dyDescent="0.25">
      <c r="A59" s="96">
        <v>50</v>
      </c>
      <c r="B59" s="96" t="s">
        <v>76</v>
      </c>
      <c r="C59" s="97" t="s">
        <v>366</v>
      </c>
      <c r="D59" s="96" t="s">
        <v>31</v>
      </c>
      <c r="E59" s="98">
        <v>34</v>
      </c>
      <c r="F59" s="99"/>
      <c r="G59" s="101">
        <f>Table112[5]*Table112[6]</f>
        <v>0</v>
      </c>
    </row>
    <row r="60" spans="1:7" ht="45" x14ac:dyDescent="0.25">
      <c r="A60" s="96">
        <v>51</v>
      </c>
      <c r="B60" s="96" t="s">
        <v>77</v>
      </c>
      <c r="C60" s="97" t="s">
        <v>367</v>
      </c>
      <c r="D60" s="96" t="s">
        <v>31</v>
      </c>
      <c r="E60" s="98">
        <v>32</v>
      </c>
      <c r="F60" s="99"/>
      <c r="G60" s="101">
        <f>Table112[5]*Table112[6]</f>
        <v>0</v>
      </c>
    </row>
    <row r="61" spans="1:7" ht="45" x14ac:dyDescent="0.25">
      <c r="A61" s="96">
        <v>52</v>
      </c>
      <c r="B61" s="96" t="s">
        <v>78</v>
      </c>
      <c r="C61" s="97" t="s">
        <v>368</v>
      </c>
      <c r="D61" s="96" t="s">
        <v>31</v>
      </c>
      <c r="E61" s="98">
        <v>58</v>
      </c>
      <c r="F61" s="99"/>
      <c r="G61" s="101">
        <f>Table112[5]*Table112[6]</f>
        <v>0</v>
      </c>
    </row>
    <row r="62" spans="1:7" ht="45" x14ac:dyDescent="0.25">
      <c r="A62" s="96">
        <v>53</v>
      </c>
      <c r="B62" s="96" t="s">
        <v>79</v>
      </c>
      <c r="C62" s="97" t="s">
        <v>369</v>
      </c>
      <c r="D62" s="96" t="s">
        <v>31</v>
      </c>
      <c r="E62" s="98">
        <v>34</v>
      </c>
      <c r="F62" s="99"/>
      <c r="G62" s="101">
        <f>Table112[5]*Table112[6]</f>
        <v>0</v>
      </c>
    </row>
    <row r="63" spans="1:7" ht="45" x14ac:dyDescent="0.25">
      <c r="A63" s="96">
        <v>54</v>
      </c>
      <c r="B63" s="96" t="s">
        <v>80</v>
      </c>
      <c r="C63" s="97" t="s">
        <v>370</v>
      </c>
      <c r="D63" s="96" t="s">
        <v>31</v>
      </c>
      <c r="E63" s="98">
        <v>32</v>
      </c>
      <c r="F63" s="99"/>
      <c r="G63" s="101">
        <f>Table112[5]*Table112[6]</f>
        <v>0</v>
      </c>
    </row>
    <row r="64" spans="1:7" ht="30" x14ac:dyDescent="0.25">
      <c r="A64" s="96">
        <v>55</v>
      </c>
      <c r="B64" s="96" t="s">
        <v>81</v>
      </c>
      <c r="C64" s="97" t="s">
        <v>371</v>
      </c>
      <c r="D64" s="96" t="s">
        <v>37</v>
      </c>
      <c r="E64" s="98">
        <v>183.86</v>
      </c>
      <c r="F64" s="99"/>
      <c r="G64" s="101">
        <f>Table112[5]*Table112[6]</f>
        <v>0</v>
      </c>
    </row>
    <row r="65" spans="1:7" ht="30" x14ac:dyDescent="0.25">
      <c r="A65" s="96">
        <v>56</v>
      </c>
      <c r="B65" s="96" t="s">
        <v>82</v>
      </c>
      <c r="C65" s="97" t="s">
        <v>394</v>
      </c>
      <c r="D65" s="96" t="s">
        <v>31</v>
      </c>
      <c r="E65" s="98">
        <v>11</v>
      </c>
      <c r="F65" s="99"/>
      <c r="G65" s="101">
        <f>Table112[5]*Table112[6]</f>
        <v>0</v>
      </c>
    </row>
    <row r="66" spans="1:7" ht="45" x14ac:dyDescent="0.25">
      <c r="A66" s="96">
        <v>57</v>
      </c>
      <c r="B66" s="96"/>
      <c r="C66" s="107" t="s">
        <v>823</v>
      </c>
      <c r="D66" s="96"/>
      <c r="E66" s="98"/>
      <c r="F66" s="99"/>
      <c r="G66" s="101">
        <f>Table112[5]*Table112[6]</f>
        <v>0</v>
      </c>
    </row>
    <row r="67" spans="1:7" x14ac:dyDescent="0.25">
      <c r="A67" s="96">
        <v>58</v>
      </c>
      <c r="B67" s="96"/>
      <c r="C67" s="97" t="s">
        <v>395</v>
      </c>
      <c r="D67" s="96" t="s">
        <v>330</v>
      </c>
      <c r="E67" s="98">
        <v>1</v>
      </c>
      <c r="F67" s="99"/>
      <c r="G67" s="101">
        <f>Table112[5]*Table112[6]</f>
        <v>0</v>
      </c>
    </row>
    <row r="68" spans="1:7" x14ac:dyDescent="0.25">
      <c r="A68" s="96">
        <v>59</v>
      </c>
      <c r="B68" s="96"/>
      <c r="C68" s="97" t="s">
        <v>372</v>
      </c>
      <c r="D68" s="96" t="s">
        <v>330</v>
      </c>
      <c r="E68" s="98">
        <v>5</v>
      </c>
      <c r="F68" s="99"/>
      <c r="G68" s="101">
        <f>Table112[5]*Table112[6]</f>
        <v>0</v>
      </c>
    </row>
    <row r="69" spans="1:7" x14ac:dyDescent="0.25">
      <c r="A69" s="96">
        <v>60</v>
      </c>
      <c r="B69" s="96"/>
      <c r="C69" s="97" t="s">
        <v>396</v>
      </c>
      <c r="D69" s="96" t="s">
        <v>330</v>
      </c>
      <c r="E69" s="98">
        <v>10</v>
      </c>
      <c r="F69" s="99"/>
      <c r="G69" s="101">
        <f>Table112[5]*Table112[6]</f>
        <v>0</v>
      </c>
    </row>
    <row r="70" spans="1:7" x14ac:dyDescent="0.25">
      <c r="A70" s="96">
        <v>61</v>
      </c>
      <c r="B70" s="96"/>
      <c r="C70" s="97" t="s">
        <v>397</v>
      </c>
      <c r="D70" s="96" t="s">
        <v>330</v>
      </c>
      <c r="E70" s="98">
        <v>1</v>
      </c>
      <c r="F70" s="99"/>
      <c r="G70" s="101">
        <f>Table112[5]*Table112[6]</f>
        <v>0</v>
      </c>
    </row>
    <row r="71" spans="1:7" x14ac:dyDescent="0.25">
      <c r="A71" s="96">
        <v>62</v>
      </c>
      <c r="B71" s="96"/>
      <c r="C71" s="97" t="s">
        <v>399</v>
      </c>
      <c r="D71" s="96" t="s">
        <v>330</v>
      </c>
      <c r="E71" s="98">
        <v>1</v>
      </c>
      <c r="F71" s="99"/>
      <c r="G71" s="101">
        <f>Table112[5]*Table112[6]</f>
        <v>0</v>
      </c>
    </row>
    <row r="72" spans="1:7" x14ac:dyDescent="0.25">
      <c r="A72" s="96">
        <v>63</v>
      </c>
      <c r="B72" s="96"/>
      <c r="C72" s="97" t="s">
        <v>398</v>
      </c>
      <c r="D72" s="96" t="s">
        <v>330</v>
      </c>
      <c r="E72" s="98">
        <v>1</v>
      </c>
      <c r="F72" s="99"/>
      <c r="G72" s="101">
        <f>Table112[5]*Table112[6]</f>
        <v>0</v>
      </c>
    </row>
    <row r="73" spans="1:7" x14ac:dyDescent="0.25">
      <c r="A73" s="96"/>
      <c r="B73" s="96"/>
      <c r="C73" s="97" t="s">
        <v>400</v>
      </c>
      <c r="D73" s="96"/>
      <c r="E73" s="98"/>
      <c r="F73" s="99"/>
      <c r="G73" s="101">
        <f>Table112[5]*Table112[6]</f>
        <v>0</v>
      </c>
    </row>
    <row r="74" spans="1:7" ht="45" x14ac:dyDescent="0.25">
      <c r="A74" s="96">
        <v>64</v>
      </c>
      <c r="B74" s="96"/>
      <c r="C74" s="107" t="s">
        <v>824</v>
      </c>
      <c r="D74" s="96" t="s">
        <v>330</v>
      </c>
      <c r="E74" s="98">
        <v>2</v>
      </c>
      <c r="F74" s="99"/>
      <c r="G74" s="101">
        <f>Table112[5]*Table112[6]</f>
        <v>0</v>
      </c>
    </row>
    <row r="75" spans="1:7" ht="45" x14ac:dyDescent="0.25">
      <c r="A75" s="96">
        <v>65</v>
      </c>
      <c r="B75" s="96"/>
      <c r="C75" s="97" t="s">
        <v>401</v>
      </c>
      <c r="D75" s="96" t="s">
        <v>330</v>
      </c>
      <c r="E75" s="98">
        <v>2</v>
      </c>
      <c r="F75" s="99"/>
      <c r="G75" s="101">
        <f>Table112[5]*Table112[6]</f>
        <v>0</v>
      </c>
    </row>
    <row r="76" spans="1:7" ht="45" x14ac:dyDescent="0.25">
      <c r="A76" s="96">
        <v>66</v>
      </c>
      <c r="B76" s="96"/>
      <c r="C76" s="97" t="s">
        <v>373</v>
      </c>
      <c r="D76" s="96" t="s">
        <v>330</v>
      </c>
      <c r="E76" s="98">
        <v>2</v>
      </c>
      <c r="F76" s="99"/>
      <c r="G76" s="101">
        <f>Table112[5]*Table112[6]</f>
        <v>0</v>
      </c>
    </row>
    <row r="77" spans="1:7" x14ac:dyDescent="0.25">
      <c r="A77" s="96">
        <v>67</v>
      </c>
      <c r="B77" s="96"/>
      <c r="C77" s="97" t="s">
        <v>374</v>
      </c>
      <c r="D77" s="96" t="s">
        <v>330</v>
      </c>
      <c r="E77" s="98">
        <v>1</v>
      </c>
      <c r="F77" s="99"/>
      <c r="G77" s="101">
        <f>Table112[5]*Table112[6]</f>
        <v>0</v>
      </c>
    </row>
    <row r="78" spans="1:7" ht="30" x14ac:dyDescent="0.25">
      <c r="A78" s="96">
        <v>68</v>
      </c>
      <c r="B78" s="96"/>
      <c r="C78" s="97" t="s">
        <v>375</v>
      </c>
      <c r="D78" s="96" t="s">
        <v>330</v>
      </c>
      <c r="E78" s="98">
        <v>1</v>
      </c>
      <c r="F78" s="99"/>
      <c r="G78" s="101">
        <f>Table112[5]*Table112[6]</f>
        <v>0</v>
      </c>
    </row>
    <row r="79" spans="1:7" ht="45" x14ac:dyDescent="0.25">
      <c r="A79" s="96">
        <v>69</v>
      </c>
      <c r="B79" s="96"/>
      <c r="C79" s="97" t="s">
        <v>376</v>
      </c>
      <c r="D79" s="96" t="s">
        <v>330</v>
      </c>
      <c r="E79" s="98">
        <v>2</v>
      </c>
      <c r="F79" s="99"/>
      <c r="G79" s="101">
        <f>Table112[5]*Table112[6]</f>
        <v>0</v>
      </c>
    </row>
    <row r="80" spans="1:7" ht="30" x14ac:dyDescent="0.25">
      <c r="A80" s="96">
        <v>70</v>
      </c>
      <c r="B80" s="96"/>
      <c r="C80" s="97" t="s">
        <v>402</v>
      </c>
      <c r="D80" s="96" t="s">
        <v>330</v>
      </c>
      <c r="E80" s="98">
        <v>1</v>
      </c>
      <c r="F80" s="99"/>
      <c r="G80" s="101">
        <f>Table112[5]*Table112[6]</f>
        <v>0</v>
      </c>
    </row>
    <row r="81" spans="1:7" ht="45" x14ac:dyDescent="0.25">
      <c r="A81" s="96">
        <v>71</v>
      </c>
      <c r="B81" s="96"/>
      <c r="C81" s="97" t="s">
        <v>403</v>
      </c>
      <c r="D81" s="96" t="s">
        <v>330</v>
      </c>
      <c r="E81" s="98">
        <v>2</v>
      </c>
      <c r="F81" s="99"/>
      <c r="G81" s="101">
        <f>Table112[5]*Table112[6]</f>
        <v>0</v>
      </c>
    </row>
    <row r="82" spans="1:7" x14ac:dyDescent="0.25">
      <c r="A82" s="96">
        <v>72</v>
      </c>
      <c r="B82" s="96"/>
      <c r="C82" s="97" t="s">
        <v>404</v>
      </c>
      <c r="D82" s="96" t="s">
        <v>330</v>
      </c>
      <c r="E82" s="98">
        <v>1</v>
      </c>
      <c r="F82" s="99"/>
      <c r="G82" s="101">
        <f>Table112[5]*Table112[6]</f>
        <v>0</v>
      </c>
    </row>
    <row r="83" spans="1:7" ht="30" x14ac:dyDescent="0.25">
      <c r="A83" s="96">
        <v>73</v>
      </c>
      <c r="B83" s="96"/>
      <c r="C83" s="97" t="s">
        <v>377</v>
      </c>
      <c r="D83" s="96" t="s">
        <v>330</v>
      </c>
      <c r="E83" s="98">
        <v>2</v>
      </c>
      <c r="F83" s="99"/>
      <c r="G83" s="101">
        <f>Table112[5]*Table112[6]</f>
        <v>0</v>
      </c>
    </row>
    <row r="84" spans="1:7" x14ac:dyDescent="0.25">
      <c r="A84" s="96">
        <v>74</v>
      </c>
      <c r="B84" s="96"/>
      <c r="C84" s="97" t="s">
        <v>405</v>
      </c>
      <c r="D84" s="96" t="s">
        <v>330</v>
      </c>
      <c r="E84" s="98">
        <v>1</v>
      </c>
      <c r="F84" s="99"/>
      <c r="G84" s="101">
        <f>Table112[5]*Table112[6]</f>
        <v>0</v>
      </c>
    </row>
    <row r="85" spans="1:7" ht="30" x14ac:dyDescent="0.25">
      <c r="A85" s="96">
        <v>75</v>
      </c>
      <c r="B85" s="96"/>
      <c r="C85" s="97" t="s">
        <v>383</v>
      </c>
      <c r="D85" s="96" t="s">
        <v>330</v>
      </c>
      <c r="E85" s="98">
        <v>1</v>
      </c>
      <c r="F85" s="99"/>
      <c r="G85" s="101">
        <f>Table112[5]*Table112[6]</f>
        <v>0</v>
      </c>
    </row>
    <row r="86" spans="1:7" ht="45" x14ac:dyDescent="0.25">
      <c r="A86" s="96">
        <v>77</v>
      </c>
      <c r="B86" s="96"/>
      <c r="C86" s="97" t="s">
        <v>378</v>
      </c>
      <c r="D86" s="96" t="s">
        <v>330</v>
      </c>
      <c r="E86" s="98">
        <v>1</v>
      </c>
      <c r="F86" s="99"/>
      <c r="G86" s="101">
        <f>Table112[5]*Table112[6]</f>
        <v>0</v>
      </c>
    </row>
    <row r="87" spans="1:7" x14ac:dyDescent="0.25">
      <c r="A87" s="96">
        <v>78</v>
      </c>
      <c r="B87" s="96"/>
      <c r="C87" s="97" t="s">
        <v>379</v>
      </c>
      <c r="D87" s="96" t="s">
        <v>330</v>
      </c>
      <c r="E87" s="98">
        <v>1</v>
      </c>
      <c r="F87" s="99"/>
      <c r="G87" s="101">
        <f>Table112[5]*Table112[6]</f>
        <v>0</v>
      </c>
    </row>
    <row r="88" spans="1:7" x14ac:dyDescent="0.25">
      <c r="A88" s="93" t="s">
        <v>325</v>
      </c>
      <c r="B88" s="94"/>
      <c r="C88" s="94"/>
      <c r="D88" s="94"/>
      <c r="E88" s="95"/>
      <c r="F88" s="95"/>
      <c r="G88" s="95">
        <f>SUBTOTAL(9,Table112[7])</f>
        <v>0</v>
      </c>
    </row>
  </sheetData>
  <mergeCells count="2">
    <mergeCell ref="C2:G3"/>
    <mergeCell ref="A4:B4"/>
  </mergeCells>
  <phoneticPr fontId="17" type="noConversion"/>
  <conditionalFormatting sqref="G7:G88">
    <cfRule type="expression" dxfId="257" priority="1">
      <formula>AND($C7="Subtotal",$G7="")</formula>
    </cfRule>
    <cfRule type="expression" dxfId="256" priority="2">
      <formula>AND($C7="Subtotal",_xlfn.FORMULATEXT($G7)="=[5]*[6]")</formula>
    </cfRule>
    <cfRule type="expression" dxfId="255" priority="6">
      <formula>AND($C7&lt;&gt;"Subtotal",_xlfn.FORMULATEXT($G7)&lt;&gt;"=[5]*[6]")</formula>
    </cfRule>
  </conditionalFormatting>
  <conditionalFormatting sqref="E7:G88">
    <cfRule type="notContainsBlanks" priority="8" stopIfTrue="1">
      <formula>LEN(TRIM(E7))&gt;0</formula>
    </cfRule>
    <cfRule type="expression" dxfId="254" priority="9">
      <formula>$E7&lt;&gt;""</formula>
    </cfRule>
  </conditionalFormatting>
  <conditionalFormatting sqref="A7:G88">
    <cfRule type="expression" dxfId="253" priority="3">
      <formula>CELL("PROTECT",A7)=0</formula>
    </cfRule>
    <cfRule type="expression" dxfId="252" priority="4">
      <formula>$C7="Subtotal"</formula>
    </cfRule>
    <cfRule type="expression" priority="5" stopIfTrue="1">
      <formula>OR($C7="Subtotal",$A7="Total TVA Cota 0")</formula>
    </cfRule>
    <cfRule type="expression" dxfId="251" priority="7">
      <formula>$E7=""</formula>
    </cfRule>
  </conditionalFormatting>
  <dataValidations count="1">
    <dataValidation type="decimal" operator="greaterThan" allowBlank="1" showInputMessage="1" showErrorMessage="1" sqref="F7:F8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4" sqref="A4:B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37"/>
      <c r="D3" s="137"/>
      <c r="E3" s="137"/>
      <c r="F3" s="137"/>
      <c r="G3" s="137"/>
    </row>
    <row r="4" spans="1:7" s="22" customFormat="1" ht="18.75" x14ac:dyDescent="0.25">
      <c r="A4" s="140" t="s">
        <v>326</v>
      </c>
      <c r="B4" s="140"/>
      <c r="C4" s="29" t="str">
        <f>SITE!B8</f>
        <v xml:space="preserve">Solar hot water production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39"/>
      <c r="D7" s="38"/>
      <c r="E7" s="44"/>
      <c r="F7" s="43"/>
      <c r="G7" s="87">
        <f>Table113[5]*Table113[6]</f>
        <v>0</v>
      </c>
    </row>
    <row r="8" spans="1:7" x14ac:dyDescent="0.25">
      <c r="A8" s="38"/>
      <c r="B8" s="38"/>
      <c r="C8" s="39"/>
      <c r="D8" s="38"/>
      <c r="E8" s="44"/>
      <c r="F8" s="43"/>
      <c r="G8" s="88">
        <f>Table113[5]*Table113[6]</f>
        <v>0</v>
      </c>
    </row>
    <row r="9" spans="1:7" x14ac:dyDescent="0.25">
      <c r="A9" s="40" t="s">
        <v>406</v>
      </c>
      <c r="B9" s="41"/>
      <c r="C9" s="41"/>
      <c r="D9" s="41"/>
      <c r="E9" s="42"/>
      <c r="F9" s="42"/>
      <c r="G9" s="87">
        <f>SUBTOTAL(9,Table113[7])</f>
        <v>0</v>
      </c>
    </row>
  </sheetData>
  <mergeCells count="2">
    <mergeCell ref="C2:G3"/>
    <mergeCell ref="A4:B4"/>
  </mergeCells>
  <conditionalFormatting sqref="G7:G9">
    <cfRule type="expression" dxfId="231" priority="1">
      <formula>AND($C7="Subtotal",$G7="")</formula>
    </cfRule>
    <cfRule type="expression" dxfId="230" priority="2">
      <formula>AND($C7="Subtotal",_xlfn.FORMULATEXT($G7)="=[5]*[6]")</formula>
    </cfRule>
    <cfRule type="expression" dxfId="229" priority="6">
      <formula>AND($C7&lt;&gt;"Subtotal",_xlfn.FORMULATEXT($G7)&lt;&gt;"=[5]*[6]")</formula>
    </cfRule>
  </conditionalFormatting>
  <conditionalFormatting sqref="A7:G9">
    <cfRule type="expression" dxfId="228" priority="3">
      <formula>CELL("PROTECT",A7)=0</formula>
    </cfRule>
    <cfRule type="expression" dxfId="227" priority="4">
      <formula>$C7="Subtotal"</formula>
    </cfRule>
    <cfRule type="expression" priority="5" stopIfTrue="1">
      <formula>OR($C7="Subtotal",$A7="Total TVA Cota 0")</formula>
    </cfRule>
    <cfRule type="expression" dxfId="226" priority="7">
      <formula>$E7=""</formula>
    </cfRule>
  </conditionalFormatting>
  <conditionalFormatting sqref="E7:G9">
    <cfRule type="notContainsBlanks" priority="8" stopIfTrue="1">
      <formula>LEN(TRIM(E7))&gt;0</formula>
    </cfRule>
    <cfRule type="expression" dxfId="225"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02"/>
  <sheetViews>
    <sheetView view="pageBreakPreview" topLeftCell="A73" zoomScaleNormal="90" zoomScaleSheetLayoutView="100" zoomScalePageLayoutView="90" workbookViewId="0">
      <selection activeCell="C96" sqref="C96"/>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37"/>
      <c r="D3" s="137"/>
      <c r="E3" s="137"/>
      <c r="F3" s="137"/>
      <c r="G3" s="137"/>
    </row>
    <row r="4" spans="1:7" s="22" customFormat="1" ht="18.75" x14ac:dyDescent="0.25">
      <c r="A4" s="140" t="s">
        <v>326</v>
      </c>
      <c r="B4" s="140"/>
      <c r="C4" s="29" t="str">
        <f>SITE!B9</f>
        <v xml:space="preserve">Heating and ventilation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97" t="s">
        <v>407</v>
      </c>
      <c r="D7" s="38"/>
      <c r="E7" s="44"/>
      <c r="F7" s="43"/>
      <c r="G7" s="87">
        <f>Table114[5]*Table114[6]</f>
        <v>0</v>
      </c>
    </row>
    <row r="8" spans="1:7" ht="30" x14ac:dyDescent="0.25">
      <c r="A8" s="38">
        <v>1</v>
      </c>
      <c r="B8" s="38" t="s">
        <v>83</v>
      </c>
      <c r="C8" s="97" t="s">
        <v>408</v>
      </c>
      <c r="D8" s="96" t="s">
        <v>330</v>
      </c>
      <c r="E8" s="44">
        <v>1</v>
      </c>
      <c r="F8" s="43"/>
      <c r="G8" s="88">
        <f>Table114[5]*Table114[6]</f>
        <v>0</v>
      </c>
    </row>
    <row r="9" spans="1:7" ht="30" x14ac:dyDescent="0.25">
      <c r="A9" s="96">
        <v>2</v>
      </c>
      <c r="B9" s="96" t="s">
        <v>68</v>
      </c>
      <c r="C9" s="97" t="s">
        <v>409</v>
      </c>
      <c r="D9" s="96" t="s">
        <v>330</v>
      </c>
      <c r="E9" s="98">
        <v>2</v>
      </c>
      <c r="F9" s="99"/>
      <c r="G9" s="100">
        <f>Table114[5]*Table114[6]</f>
        <v>0</v>
      </c>
    </row>
    <row r="10" spans="1:7" ht="30" x14ac:dyDescent="0.25">
      <c r="A10" s="96">
        <v>3</v>
      </c>
      <c r="B10" s="96" t="s">
        <v>68</v>
      </c>
      <c r="C10" s="97" t="s">
        <v>410</v>
      </c>
      <c r="D10" s="96" t="s">
        <v>330</v>
      </c>
      <c r="E10" s="98">
        <v>1</v>
      </c>
      <c r="F10" s="99"/>
      <c r="G10" s="101">
        <f>Table114[5]*Table114[6]</f>
        <v>0</v>
      </c>
    </row>
    <row r="11" spans="1:7" x14ac:dyDescent="0.25">
      <c r="A11" s="96">
        <v>4</v>
      </c>
      <c r="B11" s="96"/>
      <c r="C11" s="97" t="s">
        <v>411</v>
      </c>
      <c r="D11" s="96" t="s">
        <v>330</v>
      </c>
      <c r="E11" s="98">
        <v>1</v>
      </c>
      <c r="F11" s="99"/>
      <c r="G11" s="101">
        <f>Table114[5]*Table114[6]</f>
        <v>0</v>
      </c>
    </row>
    <row r="12" spans="1:7" ht="30" x14ac:dyDescent="0.25">
      <c r="A12" s="96">
        <v>5</v>
      </c>
      <c r="B12" s="96" t="s">
        <v>68</v>
      </c>
      <c r="C12" s="97" t="s">
        <v>412</v>
      </c>
      <c r="D12" s="96" t="s">
        <v>330</v>
      </c>
      <c r="E12" s="98">
        <v>2</v>
      </c>
      <c r="F12" s="99"/>
      <c r="G12" s="101">
        <f>Table114[5]*Table114[6]</f>
        <v>0</v>
      </c>
    </row>
    <row r="13" spans="1:7" ht="30" x14ac:dyDescent="0.25">
      <c r="A13" s="96">
        <v>6</v>
      </c>
      <c r="B13" s="96" t="s">
        <v>67</v>
      </c>
      <c r="C13" s="97" t="s">
        <v>413</v>
      </c>
      <c r="D13" s="96" t="s">
        <v>330</v>
      </c>
      <c r="E13" s="98">
        <v>1</v>
      </c>
      <c r="F13" s="99"/>
      <c r="G13" s="101">
        <f>Table114[5]*Table114[6]</f>
        <v>0</v>
      </c>
    </row>
    <row r="14" spans="1:7" ht="45" x14ac:dyDescent="0.25">
      <c r="A14" s="96">
        <v>7</v>
      </c>
      <c r="B14" s="96" t="s">
        <v>84</v>
      </c>
      <c r="C14" s="97" t="s">
        <v>465</v>
      </c>
      <c r="D14" s="96" t="s">
        <v>31</v>
      </c>
      <c r="E14" s="98">
        <v>20</v>
      </c>
      <c r="F14" s="99"/>
      <c r="G14" s="101">
        <f>Table114[5]*Table114[6]</f>
        <v>0</v>
      </c>
    </row>
    <row r="15" spans="1:7" ht="45" x14ac:dyDescent="0.25">
      <c r="A15" s="96">
        <v>8</v>
      </c>
      <c r="B15" s="96" t="s">
        <v>77</v>
      </c>
      <c r="C15" s="97" t="s">
        <v>367</v>
      </c>
      <c r="D15" s="96" t="s">
        <v>31</v>
      </c>
      <c r="E15" s="98">
        <v>20</v>
      </c>
      <c r="F15" s="99"/>
      <c r="G15" s="101">
        <f>Table114[5]*Table114[6]</f>
        <v>0</v>
      </c>
    </row>
    <row r="16" spans="1:7" ht="45" x14ac:dyDescent="0.25">
      <c r="A16" s="96">
        <v>9</v>
      </c>
      <c r="B16" s="96" t="s">
        <v>80</v>
      </c>
      <c r="C16" s="97" t="s">
        <v>370</v>
      </c>
      <c r="D16" s="96" t="s">
        <v>31</v>
      </c>
      <c r="E16" s="98">
        <v>20</v>
      </c>
      <c r="F16" s="99"/>
      <c r="G16" s="101">
        <f>Table114[5]*Table114[6]</f>
        <v>0</v>
      </c>
    </row>
    <row r="17" spans="1:7" ht="30" x14ac:dyDescent="0.25">
      <c r="A17" s="96">
        <v>10</v>
      </c>
      <c r="B17" s="96" t="s">
        <v>85</v>
      </c>
      <c r="C17" s="97" t="s">
        <v>414</v>
      </c>
      <c r="D17" s="96" t="s">
        <v>29</v>
      </c>
      <c r="E17" s="98">
        <v>2.6</v>
      </c>
      <c r="F17" s="99"/>
      <c r="G17" s="101">
        <f>Table114[5]*Table114[6]</f>
        <v>0</v>
      </c>
    </row>
    <row r="18" spans="1:7" ht="30" x14ac:dyDescent="0.25">
      <c r="A18" s="96">
        <v>11</v>
      </c>
      <c r="B18" s="96" t="s">
        <v>86</v>
      </c>
      <c r="C18" s="97" t="s">
        <v>415</v>
      </c>
      <c r="D18" s="96" t="s">
        <v>87</v>
      </c>
      <c r="E18" s="98">
        <v>2</v>
      </c>
      <c r="F18" s="99"/>
      <c r="G18" s="101">
        <f>Table114[5]*Table114[6]</f>
        <v>0</v>
      </c>
    </row>
    <row r="19" spans="1:7" x14ac:dyDescent="0.25">
      <c r="A19" s="96"/>
      <c r="B19" s="96"/>
      <c r="C19" s="97" t="s">
        <v>417</v>
      </c>
      <c r="D19" s="96"/>
      <c r="E19" s="98"/>
      <c r="F19" s="99"/>
      <c r="G19" s="101">
        <f>Table114[5]*Table114[6]</f>
        <v>0</v>
      </c>
    </row>
    <row r="20" spans="1:7" ht="45" x14ac:dyDescent="0.25">
      <c r="A20" s="96">
        <v>12</v>
      </c>
      <c r="B20" s="96" t="s">
        <v>88</v>
      </c>
      <c r="C20" s="97" t="s">
        <v>466</v>
      </c>
      <c r="D20" s="96" t="s">
        <v>29</v>
      </c>
      <c r="E20" s="98">
        <v>2.75</v>
      </c>
      <c r="F20" s="99"/>
      <c r="G20" s="101">
        <f>Table114[5]*Table114[6]</f>
        <v>0</v>
      </c>
    </row>
    <row r="21" spans="1:7" ht="30" x14ac:dyDescent="0.25">
      <c r="A21" s="96">
        <v>13</v>
      </c>
      <c r="B21" s="96" t="s">
        <v>89</v>
      </c>
      <c r="C21" s="97" t="s">
        <v>418</v>
      </c>
      <c r="D21" s="96" t="s">
        <v>330</v>
      </c>
      <c r="E21" s="98">
        <v>1</v>
      </c>
      <c r="F21" s="99"/>
      <c r="G21" s="101">
        <f>Table114[5]*Table114[6]</f>
        <v>0</v>
      </c>
    </row>
    <row r="22" spans="1:7" ht="45" x14ac:dyDescent="0.25">
      <c r="A22" s="96">
        <v>14</v>
      </c>
      <c r="B22" s="96" t="s">
        <v>90</v>
      </c>
      <c r="C22" s="97" t="s">
        <v>467</v>
      </c>
      <c r="D22" s="96" t="s">
        <v>29</v>
      </c>
      <c r="E22" s="98">
        <v>0.2</v>
      </c>
      <c r="F22" s="99"/>
      <c r="G22" s="101">
        <f>Table114[5]*Table114[6]</f>
        <v>0</v>
      </c>
    </row>
    <row r="23" spans="1:7" ht="75" x14ac:dyDescent="0.25">
      <c r="A23" s="96">
        <v>15</v>
      </c>
      <c r="B23" s="96" t="s">
        <v>59</v>
      </c>
      <c r="C23" s="104" t="s">
        <v>805</v>
      </c>
      <c r="D23" s="96" t="s">
        <v>29</v>
      </c>
      <c r="E23" s="98">
        <v>4</v>
      </c>
      <c r="F23" s="99"/>
      <c r="G23" s="101">
        <f>Table114[5]*Table114[6]</f>
        <v>0</v>
      </c>
    </row>
    <row r="24" spans="1:7" x14ac:dyDescent="0.25">
      <c r="A24" s="96">
        <v>16</v>
      </c>
      <c r="B24" s="96"/>
      <c r="C24" s="97" t="s">
        <v>419</v>
      </c>
      <c r="D24" s="96" t="s">
        <v>31</v>
      </c>
      <c r="E24" s="98">
        <v>10</v>
      </c>
      <c r="F24" s="99"/>
      <c r="G24" s="101">
        <f>Table114[5]*Table114[6]</f>
        <v>0</v>
      </c>
    </row>
    <row r="25" spans="1:7" ht="45" x14ac:dyDescent="0.25">
      <c r="A25" s="96">
        <v>17</v>
      </c>
      <c r="B25" s="96" t="s">
        <v>91</v>
      </c>
      <c r="C25" s="104" t="s">
        <v>420</v>
      </c>
      <c r="D25" s="96" t="s">
        <v>330</v>
      </c>
      <c r="E25" s="98">
        <v>1</v>
      </c>
      <c r="F25" s="99"/>
      <c r="G25" s="101">
        <f>Table114[5]*Table114[6]</f>
        <v>0</v>
      </c>
    </row>
    <row r="26" spans="1:7" x14ac:dyDescent="0.25">
      <c r="A26" s="96"/>
      <c r="B26" s="96"/>
      <c r="C26" s="97" t="s">
        <v>421</v>
      </c>
      <c r="D26" s="96"/>
      <c r="E26" s="98"/>
      <c r="F26" s="99"/>
      <c r="G26" s="101">
        <f>Table114[5]*Table114[6]</f>
        <v>0</v>
      </c>
    </row>
    <row r="27" spans="1:7" ht="45" x14ac:dyDescent="0.25">
      <c r="A27" s="96">
        <v>18</v>
      </c>
      <c r="B27" s="96" t="s">
        <v>92</v>
      </c>
      <c r="C27" s="97" t="s">
        <v>422</v>
      </c>
      <c r="D27" s="96" t="s">
        <v>48</v>
      </c>
      <c r="E27" s="98">
        <v>0.3</v>
      </c>
      <c r="F27" s="99"/>
      <c r="G27" s="101">
        <f>Table114[5]*Table114[6]</f>
        <v>0</v>
      </c>
    </row>
    <row r="28" spans="1:7" ht="30" x14ac:dyDescent="0.25">
      <c r="A28" s="96">
        <v>19</v>
      </c>
      <c r="B28" s="96" t="s">
        <v>93</v>
      </c>
      <c r="C28" s="97" t="s">
        <v>469</v>
      </c>
      <c r="D28" s="96" t="s">
        <v>26</v>
      </c>
      <c r="E28" s="98">
        <v>1</v>
      </c>
      <c r="F28" s="99"/>
      <c r="G28" s="101">
        <f>Table114[5]*Table114[6]</f>
        <v>0</v>
      </c>
    </row>
    <row r="29" spans="1:7" ht="30" x14ac:dyDescent="0.25">
      <c r="A29" s="96">
        <v>20</v>
      </c>
      <c r="B29" s="96" t="s">
        <v>94</v>
      </c>
      <c r="C29" s="97" t="s">
        <v>468</v>
      </c>
      <c r="D29" s="96" t="s">
        <v>48</v>
      </c>
      <c r="E29" s="98">
        <v>0.17</v>
      </c>
      <c r="F29" s="99"/>
      <c r="G29" s="101">
        <f>Table114[5]*Table114[6]</f>
        <v>0</v>
      </c>
    </row>
    <row r="30" spans="1:7" ht="45" x14ac:dyDescent="0.25">
      <c r="A30" s="96">
        <v>21</v>
      </c>
      <c r="B30" s="96" t="s">
        <v>95</v>
      </c>
      <c r="C30" s="97" t="s">
        <v>470</v>
      </c>
      <c r="D30" s="96" t="s">
        <v>48</v>
      </c>
      <c r="E30" s="98">
        <v>0.17</v>
      </c>
      <c r="F30" s="99"/>
      <c r="G30" s="101">
        <f>Table114[5]*Table114[6]</f>
        <v>0</v>
      </c>
    </row>
    <row r="31" spans="1:7" ht="45" x14ac:dyDescent="0.25">
      <c r="A31" s="96">
        <v>22</v>
      </c>
      <c r="B31" s="96" t="s">
        <v>35</v>
      </c>
      <c r="C31" s="97" t="s">
        <v>471</v>
      </c>
      <c r="D31" s="96" t="s">
        <v>26</v>
      </c>
      <c r="E31" s="98">
        <v>4.2</v>
      </c>
      <c r="F31" s="99"/>
      <c r="G31" s="101">
        <f>Table114[5]*Table114[6]</f>
        <v>0</v>
      </c>
    </row>
    <row r="32" spans="1:7" ht="45" x14ac:dyDescent="0.25">
      <c r="A32" s="96">
        <v>23</v>
      </c>
      <c r="B32" s="96" t="s">
        <v>36</v>
      </c>
      <c r="C32" s="97" t="s">
        <v>423</v>
      </c>
      <c r="D32" s="96" t="s">
        <v>26</v>
      </c>
      <c r="E32" s="98">
        <v>4.2</v>
      </c>
      <c r="F32" s="99"/>
      <c r="G32" s="101">
        <f>Table114[5]*Table114[6]</f>
        <v>0</v>
      </c>
    </row>
    <row r="33" spans="1:7" x14ac:dyDescent="0.25">
      <c r="A33" s="96">
        <v>24</v>
      </c>
      <c r="B33" s="96"/>
      <c r="C33" s="104" t="s">
        <v>806</v>
      </c>
      <c r="D33" s="96"/>
      <c r="E33" s="98"/>
      <c r="F33" s="99"/>
      <c r="G33" s="101">
        <f>Table114[5]*Table114[6]</f>
        <v>0</v>
      </c>
    </row>
    <row r="34" spans="1:7" ht="45" x14ac:dyDescent="0.25">
      <c r="A34" s="96">
        <v>25</v>
      </c>
      <c r="B34" s="96" t="s">
        <v>96</v>
      </c>
      <c r="C34" s="97" t="s">
        <v>424</v>
      </c>
      <c r="D34" s="96" t="s">
        <v>31</v>
      </c>
      <c r="E34" s="98">
        <v>22</v>
      </c>
      <c r="F34" s="99"/>
      <c r="G34" s="101">
        <f>Table114[5]*Table114[6]</f>
        <v>0</v>
      </c>
    </row>
    <row r="35" spans="1:7" ht="45" x14ac:dyDescent="0.25">
      <c r="A35" s="96">
        <v>26</v>
      </c>
      <c r="B35" s="96" t="s">
        <v>97</v>
      </c>
      <c r="C35" s="97" t="s">
        <v>425</v>
      </c>
      <c r="D35" s="96" t="s">
        <v>31</v>
      </c>
      <c r="E35" s="98">
        <v>26</v>
      </c>
      <c r="F35" s="99"/>
      <c r="G35" s="101">
        <f>Table114[5]*Table114[6]</f>
        <v>0</v>
      </c>
    </row>
    <row r="36" spans="1:7" ht="60" x14ac:dyDescent="0.25">
      <c r="A36" s="96">
        <v>27</v>
      </c>
      <c r="B36" s="96" t="s">
        <v>98</v>
      </c>
      <c r="C36" s="97" t="s">
        <v>426</v>
      </c>
      <c r="D36" s="96" t="s">
        <v>330</v>
      </c>
      <c r="E36" s="98">
        <v>4</v>
      </c>
      <c r="F36" s="99"/>
      <c r="G36" s="101">
        <f>Table114[5]*Table114[6]</f>
        <v>0</v>
      </c>
    </row>
    <row r="37" spans="1:7" ht="45" x14ac:dyDescent="0.25">
      <c r="A37" s="96">
        <v>28</v>
      </c>
      <c r="B37" s="96" t="s">
        <v>99</v>
      </c>
      <c r="C37" s="97" t="s">
        <v>427</v>
      </c>
      <c r="D37" s="96" t="s">
        <v>330</v>
      </c>
      <c r="E37" s="98">
        <v>2</v>
      </c>
      <c r="F37" s="99"/>
      <c r="G37" s="101">
        <f>Table114[5]*Table114[6]</f>
        <v>0</v>
      </c>
    </row>
    <row r="38" spans="1:7" ht="45" x14ac:dyDescent="0.25">
      <c r="A38" s="96">
        <v>29</v>
      </c>
      <c r="B38" s="96" t="s">
        <v>100</v>
      </c>
      <c r="C38" s="97" t="s">
        <v>451</v>
      </c>
      <c r="D38" s="96" t="s">
        <v>330</v>
      </c>
      <c r="E38" s="98">
        <v>4</v>
      </c>
      <c r="F38" s="99"/>
      <c r="G38" s="101">
        <f>Table114[5]*Table114[6]</f>
        <v>0</v>
      </c>
    </row>
    <row r="39" spans="1:7" ht="45" x14ac:dyDescent="0.25">
      <c r="A39" s="96">
        <v>30</v>
      </c>
      <c r="B39" s="96" t="s">
        <v>43</v>
      </c>
      <c r="C39" s="97" t="s">
        <v>430</v>
      </c>
      <c r="D39" s="96" t="s">
        <v>37</v>
      </c>
      <c r="E39" s="98">
        <v>17.8</v>
      </c>
      <c r="F39" s="99"/>
      <c r="G39" s="101">
        <f>Table114[5]*Table114[6]</f>
        <v>0</v>
      </c>
    </row>
    <row r="40" spans="1:7" x14ac:dyDescent="0.25">
      <c r="A40" s="96">
        <v>31</v>
      </c>
      <c r="B40" s="96"/>
      <c r="C40" s="97" t="s">
        <v>431</v>
      </c>
      <c r="D40" s="96"/>
      <c r="E40" s="98"/>
      <c r="F40" s="99"/>
      <c r="G40" s="101">
        <f>Table114[5]*Table114[6]</f>
        <v>0</v>
      </c>
    </row>
    <row r="41" spans="1:7" ht="30" x14ac:dyDescent="0.25">
      <c r="A41" s="96">
        <v>32</v>
      </c>
      <c r="B41" s="96" t="s">
        <v>101</v>
      </c>
      <c r="C41" s="103" t="s">
        <v>432</v>
      </c>
      <c r="D41" s="96" t="s">
        <v>330</v>
      </c>
      <c r="E41" s="98">
        <v>1</v>
      </c>
      <c r="F41" s="99"/>
      <c r="G41" s="101">
        <f>Table114[5]*Table114[6]</f>
        <v>0</v>
      </c>
    </row>
    <row r="42" spans="1:7" ht="30" x14ac:dyDescent="0.25">
      <c r="A42" s="96">
        <v>33</v>
      </c>
      <c r="B42" s="96" t="s">
        <v>102</v>
      </c>
      <c r="C42" s="97" t="s">
        <v>433</v>
      </c>
      <c r="D42" s="96" t="s">
        <v>330</v>
      </c>
      <c r="E42" s="98">
        <v>1</v>
      </c>
      <c r="F42" s="99"/>
      <c r="G42" s="101">
        <f>Table114[5]*Table114[6]</f>
        <v>0</v>
      </c>
    </row>
    <row r="43" spans="1:7" ht="60" x14ac:dyDescent="0.25">
      <c r="A43" s="96">
        <v>34</v>
      </c>
      <c r="B43" s="96" t="s">
        <v>103</v>
      </c>
      <c r="C43" s="97" t="s">
        <v>434</v>
      </c>
      <c r="D43" s="96" t="s">
        <v>330</v>
      </c>
      <c r="E43" s="98">
        <v>4</v>
      </c>
      <c r="F43" s="99"/>
      <c r="G43" s="101">
        <f>Table114[5]*Table114[6]</f>
        <v>0</v>
      </c>
    </row>
    <row r="44" spans="1:7" x14ac:dyDescent="0.25">
      <c r="A44" s="96">
        <v>35</v>
      </c>
      <c r="B44" s="96"/>
      <c r="C44" s="97" t="s">
        <v>435</v>
      </c>
      <c r="D44" s="96"/>
      <c r="E44" s="98"/>
      <c r="F44" s="99"/>
      <c r="G44" s="101">
        <f>Table114[5]*Table114[6]</f>
        <v>0</v>
      </c>
    </row>
    <row r="45" spans="1:7" x14ac:dyDescent="0.25">
      <c r="A45" s="96">
        <v>36</v>
      </c>
      <c r="B45" s="96"/>
      <c r="C45" s="97" t="s">
        <v>436</v>
      </c>
      <c r="D45" s="96"/>
      <c r="E45" s="98"/>
      <c r="F45" s="99"/>
      <c r="G45" s="101">
        <f>Table114[5]*Table114[6]</f>
        <v>0</v>
      </c>
    </row>
    <row r="46" spans="1:7" ht="45" x14ac:dyDescent="0.25">
      <c r="A46" s="96">
        <v>37</v>
      </c>
      <c r="B46" s="96" t="s">
        <v>104</v>
      </c>
      <c r="C46" s="105" t="s">
        <v>807</v>
      </c>
      <c r="D46" s="96" t="s">
        <v>330</v>
      </c>
      <c r="E46" s="98">
        <v>30</v>
      </c>
      <c r="F46" s="99"/>
      <c r="G46" s="101">
        <f>Table114[5]*Table114[6]</f>
        <v>0</v>
      </c>
    </row>
    <row r="47" spans="1:7" ht="30" x14ac:dyDescent="0.25">
      <c r="A47" s="96">
        <v>38</v>
      </c>
      <c r="B47" s="96" t="s">
        <v>102</v>
      </c>
      <c r="C47" s="104" t="s">
        <v>437</v>
      </c>
      <c r="D47" s="96" t="s">
        <v>330</v>
      </c>
      <c r="E47" s="98">
        <v>1</v>
      </c>
      <c r="F47" s="99"/>
      <c r="G47" s="101">
        <f>Table114[5]*Table114[6]</f>
        <v>0</v>
      </c>
    </row>
    <row r="48" spans="1:7" ht="60" x14ac:dyDescent="0.25">
      <c r="A48" s="96">
        <v>39</v>
      </c>
      <c r="B48" s="96" t="s">
        <v>32</v>
      </c>
      <c r="C48" s="97" t="s">
        <v>477</v>
      </c>
      <c r="D48" s="96" t="s">
        <v>26</v>
      </c>
      <c r="E48" s="98">
        <v>0.76800000000000002</v>
      </c>
      <c r="F48" s="99"/>
      <c r="G48" s="101">
        <f>Table114[5]*Table114[6]</f>
        <v>0</v>
      </c>
    </row>
    <row r="49" spans="1:7" ht="30" x14ac:dyDescent="0.25">
      <c r="A49" s="96">
        <v>40</v>
      </c>
      <c r="B49" s="96" t="s">
        <v>105</v>
      </c>
      <c r="C49" s="103" t="s">
        <v>438</v>
      </c>
      <c r="D49" s="96" t="s">
        <v>330</v>
      </c>
      <c r="E49" s="98">
        <v>2</v>
      </c>
      <c r="F49" s="99"/>
      <c r="G49" s="101">
        <f>Table114[5]*Table114[6]</f>
        <v>0</v>
      </c>
    </row>
    <row r="50" spans="1:7" ht="30" x14ac:dyDescent="0.25">
      <c r="A50" s="96">
        <v>41</v>
      </c>
      <c r="B50" s="96" t="s">
        <v>102</v>
      </c>
      <c r="C50" s="97" t="s">
        <v>439</v>
      </c>
      <c r="D50" s="96" t="s">
        <v>330</v>
      </c>
      <c r="E50" s="98">
        <v>2</v>
      </c>
      <c r="F50" s="99"/>
      <c r="G50" s="101">
        <f>Table114[5]*Table114[6]</f>
        <v>0</v>
      </c>
    </row>
    <row r="51" spans="1:7" ht="30" x14ac:dyDescent="0.25">
      <c r="A51" s="96">
        <v>42</v>
      </c>
      <c r="B51" s="96" t="s">
        <v>102</v>
      </c>
      <c r="C51" s="97" t="s">
        <v>440</v>
      </c>
      <c r="D51" s="96" t="s">
        <v>330</v>
      </c>
      <c r="E51" s="98">
        <v>2</v>
      </c>
      <c r="F51" s="99"/>
      <c r="G51" s="101">
        <f>Table114[5]*Table114[6]</f>
        <v>0</v>
      </c>
    </row>
    <row r="52" spans="1:7" ht="60" x14ac:dyDescent="0.25">
      <c r="A52" s="96">
        <v>43</v>
      </c>
      <c r="B52" s="96" t="s">
        <v>106</v>
      </c>
      <c r="C52" s="104" t="s">
        <v>808</v>
      </c>
      <c r="D52" s="96" t="s">
        <v>39</v>
      </c>
      <c r="E52" s="98">
        <v>0.05</v>
      </c>
      <c r="F52" s="99"/>
      <c r="G52" s="101">
        <f>Table114[5]*Table114[6]</f>
        <v>0</v>
      </c>
    </row>
    <row r="53" spans="1:7" x14ac:dyDescent="0.25">
      <c r="A53" s="96">
        <v>44</v>
      </c>
      <c r="B53" s="96" t="s">
        <v>38</v>
      </c>
      <c r="C53" s="97" t="s">
        <v>441</v>
      </c>
      <c r="D53" s="96" t="s">
        <v>39</v>
      </c>
      <c r="E53" s="98">
        <v>0.05</v>
      </c>
      <c r="F53" s="99"/>
      <c r="G53" s="101">
        <f>Table114[5]*Table114[6]</f>
        <v>0</v>
      </c>
    </row>
    <row r="54" spans="1:7" ht="45" x14ac:dyDescent="0.25">
      <c r="A54" s="96">
        <v>45</v>
      </c>
      <c r="B54" s="96" t="s">
        <v>40</v>
      </c>
      <c r="C54" s="97" t="s">
        <v>442</v>
      </c>
      <c r="D54" s="96" t="s">
        <v>39</v>
      </c>
      <c r="E54" s="98">
        <v>0.05</v>
      </c>
      <c r="F54" s="99"/>
      <c r="G54" s="101">
        <f>Table114[5]*Table114[6]</f>
        <v>0</v>
      </c>
    </row>
    <row r="55" spans="1:7" ht="60" x14ac:dyDescent="0.25">
      <c r="A55" s="96">
        <v>46</v>
      </c>
      <c r="B55" s="96" t="s">
        <v>107</v>
      </c>
      <c r="C55" s="97" t="s">
        <v>478</v>
      </c>
      <c r="D55" s="96" t="s">
        <v>26</v>
      </c>
      <c r="E55" s="98">
        <v>2.8</v>
      </c>
      <c r="F55" s="99"/>
      <c r="G55" s="101">
        <f>Table114[5]*Table114[6]</f>
        <v>0</v>
      </c>
    </row>
    <row r="56" spans="1:7" x14ac:dyDescent="0.25">
      <c r="A56" s="96">
        <v>47</v>
      </c>
      <c r="B56" s="96"/>
      <c r="C56" s="97" t="s">
        <v>443</v>
      </c>
      <c r="D56" s="96"/>
      <c r="E56" s="98"/>
      <c r="F56" s="99"/>
      <c r="G56" s="101">
        <f>Table114[5]*Table114[6]</f>
        <v>0</v>
      </c>
    </row>
    <row r="57" spans="1:7" ht="30" x14ac:dyDescent="0.25">
      <c r="A57" s="96">
        <v>48</v>
      </c>
      <c r="B57" s="96" t="s">
        <v>108</v>
      </c>
      <c r="C57" s="97" t="s">
        <v>444</v>
      </c>
      <c r="D57" s="96" t="s">
        <v>26</v>
      </c>
      <c r="E57" s="98">
        <v>0.8</v>
      </c>
      <c r="F57" s="99"/>
      <c r="G57" s="101">
        <f>Table114[5]*Table114[6]</f>
        <v>0</v>
      </c>
    </row>
    <row r="58" spans="1:7" ht="45" x14ac:dyDescent="0.25">
      <c r="A58" s="96">
        <v>49</v>
      </c>
      <c r="B58" s="96" t="s">
        <v>109</v>
      </c>
      <c r="C58" s="97" t="s">
        <v>473</v>
      </c>
      <c r="D58" s="96" t="s">
        <v>330</v>
      </c>
      <c r="E58" s="98">
        <v>1</v>
      </c>
      <c r="F58" s="99"/>
      <c r="G58" s="101">
        <f>Table114[5]*Table114[6]</f>
        <v>0</v>
      </c>
    </row>
    <row r="59" spans="1:7" x14ac:dyDescent="0.25">
      <c r="A59" s="96">
        <v>50</v>
      </c>
      <c r="B59" s="96" t="s">
        <v>38</v>
      </c>
      <c r="C59" s="97" t="s">
        <v>441</v>
      </c>
      <c r="D59" s="96" t="s">
        <v>39</v>
      </c>
      <c r="E59" s="98">
        <v>0.03</v>
      </c>
      <c r="F59" s="99"/>
      <c r="G59" s="101">
        <f>Table114[5]*Table114[6]</f>
        <v>0</v>
      </c>
    </row>
    <row r="60" spans="1:7" ht="45" x14ac:dyDescent="0.25">
      <c r="A60" s="96">
        <v>51</v>
      </c>
      <c r="B60" s="96" t="s">
        <v>40</v>
      </c>
      <c r="C60" s="97" t="s">
        <v>442</v>
      </c>
      <c r="D60" s="96" t="s">
        <v>39</v>
      </c>
      <c r="E60" s="98">
        <v>0.03</v>
      </c>
      <c r="F60" s="99"/>
      <c r="G60" s="101">
        <f>Table114[5]*Table114[6]</f>
        <v>0</v>
      </c>
    </row>
    <row r="61" spans="1:7" ht="45" x14ac:dyDescent="0.25">
      <c r="A61" s="96">
        <v>52</v>
      </c>
      <c r="B61" s="96" t="s">
        <v>110</v>
      </c>
      <c r="C61" s="97" t="s">
        <v>479</v>
      </c>
      <c r="D61" s="96" t="s">
        <v>26</v>
      </c>
      <c r="E61" s="98">
        <v>0.45</v>
      </c>
      <c r="F61" s="99"/>
      <c r="G61" s="101">
        <f>Table114[5]*Table114[6]</f>
        <v>0</v>
      </c>
    </row>
    <row r="62" spans="1:7" ht="60" x14ac:dyDescent="0.25">
      <c r="A62" s="96">
        <v>53</v>
      </c>
      <c r="B62" s="96" t="s">
        <v>111</v>
      </c>
      <c r="C62" s="97" t="s">
        <v>445</v>
      </c>
      <c r="D62" s="96" t="s">
        <v>330</v>
      </c>
      <c r="E62" s="98">
        <v>1</v>
      </c>
      <c r="F62" s="99"/>
      <c r="G62" s="101">
        <f>Table114[5]*Table114[6]</f>
        <v>0</v>
      </c>
    </row>
    <row r="63" spans="1:7" ht="30" x14ac:dyDescent="0.25">
      <c r="A63" s="96">
        <v>54</v>
      </c>
      <c r="B63" s="96" t="s">
        <v>112</v>
      </c>
      <c r="C63" s="97" t="s">
        <v>446</v>
      </c>
      <c r="D63" s="96" t="s">
        <v>31</v>
      </c>
      <c r="E63" s="98">
        <v>4</v>
      </c>
      <c r="F63" s="99"/>
      <c r="G63" s="101">
        <f>Table114[5]*Table114[6]</f>
        <v>0</v>
      </c>
    </row>
    <row r="64" spans="1:7" ht="30" x14ac:dyDescent="0.25">
      <c r="A64" s="96">
        <v>55</v>
      </c>
      <c r="B64" s="96" t="s">
        <v>62</v>
      </c>
      <c r="C64" s="97" t="s">
        <v>447</v>
      </c>
      <c r="D64" s="96" t="s">
        <v>26</v>
      </c>
      <c r="E64" s="98">
        <v>0.33</v>
      </c>
      <c r="F64" s="99"/>
      <c r="G64" s="101">
        <f>Table114[5]*Table114[6]</f>
        <v>0</v>
      </c>
    </row>
    <row r="65" spans="1:7" ht="30" x14ac:dyDescent="0.25">
      <c r="A65" s="96">
        <v>56</v>
      </c>
      <c r="B65" s="96" t="s">
        <v>113</v>
      </c>
      <c r="C65" s="97" t="s">
        <v>448</v>
      </c>
      <c r="D65" s="96" t="s">
        <v>29</v>
      </c>
      <c r="E65" s="98">
        <v>11.5</v>
      </c>
      <c r="F65" s="99"/>
      <c r="G65" s="101">
        <f>Table114[5]*Table114[6]</f>
        <v>0</v>
      </c>
    </row>
    <row r="66" spans="1:7" ht="75" x14ac:dyDescent="0.25">
      <c r="A66" s="96">
        <v>57</v>
      </c>
      <c r="B66" s="96" t="s">
        <v>114</v>
      </c>
      <c r="C66" s="97" t="s">
        <v>475</v>
      </c>
      <c r="D66" s="96" t="s">
        <v>29</v>
      </c>
      <c r="E66" s="98">
        <v>8</v>
      </c>
      <c r="F66" s="99"/>
      <c r="G66" s="101">
        <f>Table114[5]*Table114[6]</f>
        <v>0</v>
      </c>
    </row>
    <row r="67" spans="1:7" ht="45" x14ac:dyDescent="0.25">
      <c r="A67" s="96">
        <v>58</v>
      </c>
      <c r="B67" s="96" t="s">
        <v>115</v>
      </c>
      <c r="C67" s="97" t="s">
        <v>474</v>
      </c>
      <c r="D67" s="96" t="s">
        <v>330</v>
      </c>
      <c r="E67" s="98">
        <v>1</v>
      </c>
      <c r="F67" s="99"/>
      <c r="G67" s="101">
        <f>Table114[5]*Table114[6]</f>
        <v>0</v>
      </c>
    </row>
    <row r="68" spans="1:7" x14ac:dyDescent="0.25">
      <c r="A68" s="96">
        <v>59</v>
      </c>
      <c r="B68" s="96"/>
      <c r="C68" s="97" t="s">
        <v>476</v>
      </c>
      <c r="D68" s="96"/>
      <c r="E68" s="98"/>
      <c r="F68" s="99"/>
      <c r="G68" s="101">
        <f>Table114[5]*Table114[6]</f>
        <v>0</v>
      </c>
    </row>
    <row r="69" spans="1:7" ht="60" x14ac:dyDescent="0.25">
      <c r="A69" s="96">
        <v>60</v>
      </c>
      <c r="B69" s="96" t="s">
        <v>32</v>
      </c>
      <c r="C69" s="104" t="s">
        <v>480</v>
      </c>
      <c r="D69" s="96" t="s">
        <v>26</v>
      </c>
      <c r="E69" s="98">
        <v>2.6</v>
      </c>
      <c r="F69" s="99"/>
      <c r="G69" s="101">
        <f>Table114[5]*Table114[6]</f>
        <v>0</v>
      </c>
    </row>
    <row r="70" spans="1:7" ht="60" x14ac:dyDescent="0.25">
      <c r="A70" s="96">
        <v>61</v>
      </c>
      <c r="B70" s="96" t="s">
        <v>32</v>
      </c>
      <c r="C70" s="97" t="s">
        <v>472</v>
      </c>
      <c r="D70" s="96" t="s">
        <v>26</v>
      </c>
      <c r="E70" s="98">
        <v>0.3</v>
      </c>
      <c r="F70" s="99"/>
      <c r="G70" s="101">
        <f>Table114[5]*Table114[6]</f>
        <v>0</v>
      </c>
    </row>
    <row r="71" spans="1:7" ht="45" x14ac:dyDescent="0.25">
      <c r="A71" s="96">
        <v>62</v>
      </c>
      <c r="B71" s="96" t="s">
        <v>43</v>
      </c>
      <c r="C71" s="97" t="s">
        <v>430</v>
      </c>
      <c r="D71" s="96" t="s">
        <v>37</v>
      </c>
      <c r="E71" s="98">
        <v>39.380000000000003</v>
      </c>
      <c r="F71" s="99"/>
      <c r="G71" s="101">
        <f>Table114[5]*Table114[6]</f>
        <v>0</v>
      </c>
    </row>
    <row r="72" spans="1:7" ht="45" x14ac:dyDescent="0.25">
      <c r="A72" s="96">
        <v>63</v>
      </c>
      <c r="B72" s="96" t="s">
        <v>43</v>
      </c>
      <c r="C72" s="97" t="s">
        <v>430</v>
      </c>
      <c r="D72" s="96" t="s">
        <v>37</v>
      </c>
      <c r="E72" s="98">
        <v>119.2</v>
      </c>
      <c r="F72" s="99"/>
      <c r="G72" s="101">
        <f>Table114[5]*Table114[6]</f>
        <v>0</v>
      </c>
    </row>
    <row r="73" spans="1:7" ht="30" x14ac:dyDescent="0.25">
      <c r="A73" s="96">
        <v>64</v>
      </c>
      <c r="B73" s="96" t="s">
        <v>116</v>
      </c>
      <c r="C73" s="97" t="s">
        <v>481</v>
      </c>
      <c r="D73" s="96" t="s">
        <v>29</v>
      </c>
      <c r="E73" s="98">
        <v>3.04</v>
      </c>
      <c r="F73" s="99"/>
      <c r="G73" s="101">
        <f>Table114[5]*Table114[6]</f>
        <v>0</v>
      </c>
    </row>
    <row r="74" spans="1:7" ht="75" x14ac:dyDescent="0.25">
      <c r="A74" s="96">
        <v>65</v>
      </c>
      <c r="B74" s="96" t="s">
        <v>117</v>
      </c>
      <c r="C74" s="97" t="s">
        <v>482</v>
      </c>
      <c r="D74" s="96" t="s">
        <v>29</v>
      </c>
      <c r="E74" s="98">
        <v>3.04</v>
      </c>
      <c r="F74" s="99"/>
      <c r="G74" s="101">
        <f>Table114[5]*Table114[6]</f>
        <v>0</v>
      </c>
    </row>
    <row r="75" spans="1:7" ht="45" x14ac:dyDescent="0.25">
      <c r="A75" s="96">
        <v>66</v>
      </c>
      <c r="B75" s="96" t="s">
        <v>118</v>
      </c>
      <c r="C75" s="97" t="s">
        <v>449</v>
      </c>
      <c r="D75" s="96" t="s">
        <v>37</v>
      </c>
      <c r="E75" s="98">
        <v>3.4</v>
      </c>
      <c r="F75" s="99"/>
      <c r="G75" s="101">
        <f>Table114[5]*Table114[6]</f>
        <v>0</v>
      </c>
    </row>
    <row r="76" spans="1:7" ht="45" x14ac:dyDescent="0.25">
      <c r="A76" s="96">
        <v>67</v>
      </c>
      <c r="B76" s="96" t="s">
        <v>119</v>
      </c>
      <c r="C76" s="97" t="s">
        <v>483</v>
      </c>
      <c r="D76" s="96" t="s">
        <v>37</v>
      </c>
      <c r="E76" s="98">
        <v>10.56</v>
      </c>
      <c r="F76" s="99"/>
      <c r="G76" s="101">
        <f>Table114[5]*Table114[6]</f>
        <v>0</v>
      </c>
    </row>
    <row r="77" spans="1:7" x14ac:dyDescent="0.25">
      <c r="A77" s="96">
        <v>68</v>
      </c>
      <c r="B77" s="96"/>
      <c r="C77" s="97" t="s">
        <v>450</v>
      </c>
      <c r="D77" s="96"/>
      <c r="E77" s="98"/>
      <c r="F77" s="99"/>
      <c r="G77" s="101">
        <f>Table114[5]*Table114[6]</f>
        <v>0</v>
      </c>
    </row>
    <row r="78" spans="1:7" ht="45" x14ac:dyDescent="0.25">
      <c r="A78" s="96">
        <v>69</v>
      </c>
      <c r="B78" s="96" t="s">
        <v>43</v>
      </c>
      <c r="C78" s="97" t="s">
        <v>430</v>
      </c>
      <c r="D78" s="96" t="s">
        <v>37</v>
      </c>
      <c r="E78" s="98">
        <v>4.8</v>
      </c>
      <c r="F78" s="99"/>
      <c r="G78" s="101">
        <f>Table114[5]*Table114[6]</f>
        <v>0</v>
      </c>
    </row>
    <row r="79" spans="1:7" ht="60" x14ac:dyDescent="0.25">
      <c r="A79" s="96">
        <v>70</v>
      </c>
      <c r="B79" s="96" t="s">
        <v>120</v>
      </c>
      <c r="C79" s="105" t="s">
        <v>809</v>
      </c>
      <c r="D79" s="96" t="s">
        <v>29</v>
      </c>
      <c r="E79" s="98">
        <v>1.4</v>
      </c>
      <c r="F79" s="99"/>
      <c r="G79" s="101">
        <f>Table114[5]*Table114[6]</f>
        <v>0</v>
      </c>
    </row>
    <row r="80" spans="1:7" ht="75" x14ac:dyDescent="0.25">
      <c r="A80" s="96">
        <v>71</v>
      </c>
      <c r="B80" s="96" t="s">
        <v>117</v>
      </c>
      <c r="C80" s="97" t="s">
        <v>482</v>
      </c>
      <c r="D80" s="96" t="s">
        <v>29</v>
      </c>
      <c r="E80" s="98">
        <v>0.36</v>
      </c>
      <c r="F80" s="99"/>
      <c r="G80" s="101">
        <f>Table114[5]*Table114[6]</f>
        <v>0</v>
      </c>
    </row>
    <row r="81" spans="1:7" x14ac:dyDescent="0.25">
      <c r="A81" s="96">
        <v>72</v>
      </c>
      <c r="B81" s="96"/>
      <c r="C81" s="97" t="s">
        <v>484</v>
      </c>
      <c r="D81" s="96"/>
      <c r="E81" s="98"/>
      <c r="F81" s="99"/>
      <c r="G81" s="101">
        <f>Table114[5]*Table114[6]</f>
        <v>0</v>
      </c>
    </row>
    <row r="82" spans="1:7" ht="45" x14ac:dyDescent="0.25">
      <c r="A82" s="96">
        <v>73</v>
      </c>
      <c r="B82" s="96" t="s">
        <v>121</v>
      </c>
      <c r="C82" s="103" t="s">
        <v>452</v>
      </c>
      <c r="D82" s="96" t="s">
        <v>31</v>
      </c>
      <c r="E82" s="98">
        <v>10</v>
      </c>
      <c r="F82" s="99"/>
      <c r="G82" s="101">
        <f>Table114[5]*Table114[6]</f>
        <v>0</v>
      </c>
    </row>
    <row r="83" spans="1:7" ht="30" x14ac:dyDescent="0.25">
      <c r="A83" s="96">
        <v>74</v>
      </c>
      <c r="B83" s="96" t="s">
        <v>122</v>
      </c>
      <c r="C83" s="97" t="s">
        <v>453</v>
      </c>
      <c r="D83" s="96" t="s">
        <v>330</v>
      </c>
      <c r="E83" s="98">
        <v>2</v>
      </c>
      <c r="F83" s="99"/>
      <c r="G83" s="101">
        <f>Table114[5]*Table114[6]</f>
        <v>0</v>
      </c>
    </row>
    <row r="84" spans="1:7" x14ac:dyDescent="0.25">
      <c r="A84" s="96">
        <v>75</v>
      </c>
      <c r="B84" s="96"/>
      <c r="C84" s="97" t="s">
        <v>454</v>
      </c>
      <c r="D84" s="96"/>
      <c r="E84" s="98"/>
      <c r="F84" s="99"/>
      <c r="G84" s="101">
        <f>Table114[5]*Table114[6]</f>
        <v>0</v>
      </c>
    </row>
    <row r="85" spans="1:7" ht="60" x14ac:dyDescent="0.25">
      <c r="A85" s="96">
        <v>76</v>
      </c>
      <c r="B85" s="96" t="s">
        <v>123</v>
      </c>
      <c r="C85" s="97" t="s">
        <v>455</v>
      </c>
      <c r="D85" s="96" t="s">
        <v>31</v>
      </c>
      <c r="E85" s="98">
        <v>25</v>
      </c>
      <c r="F85" s="99"/>
      <c r="G85" s="101">
        <f>Table114[5]*Table114[6]</f>
        <v>0</v>
      </c>
    </row>
    <row r="86" spans="1:7" ht="45" x14ac:dyDescent="0.25">
      <c r="A86" s="96">
        <v>77</v>
      </c>
      <c r="B86" s="96" t="s">
        <v>75</v>
      </c>
      <c r="C86" s="97" t="s">
        <v>365</v>
      </c>
      <c r="D86" s="96" t="s">
        <v>31</v>
      </c>
      <c r="E86" s="98">
        <v>25</v>
      </c>
      <c r="F86" s="99"/>
      <c r="G86" s="101">
        <f>Table114[5]*Table114[6]</f>
        <v>0</v>
      </c>
    </row>
    <row r="87" spans="1:7" ht="45" x14ac:dyDescent="0.25">
      <c r="A87" s="96">
        <v>78</v>
      </c>
      <c r="B87" s="96" t="s">
        <v>78</v>
      </c>
      <c r="C87" s="97" t="s">
        <v>368</v>
      </c>
      <c r="D87" s="96" t="s">
        <v>31</v>
      </c>
      <c r="E87" s="98">
        <v>25</v>
      </c>
      <c r="F87" s="99"/>
      <c r="G87" s="101">
        <f>Table114[5]*Table114[6]</f>
        <v>0</v>
      </c>
    </row>
    <row r="88" spans="1:7" ht="60" x14ac:dyDescent="0.25">
      <c r="A88" s="96">
        <v>79</v>
      </c>
      <c r="B88" s="96" t="s">
        <v>98</v>
      </c>
      <c r="C88" s="97" t="s">
        <v>456</v>
      </c>
      <c r="D88" s="96" t="s">
        <v>330</v>
      </c>
      <c r="E88" s="98">
        <v>6</v>
      </c>
      <c r="F88" s="99"/>
      <c r="G88" s="101">
        <f>Table114[5]*Table114[6]</f>
        <v>0</v>
      </c>
    </row>
    <row r="89" spans="1:7" ht="30" x14ac:dyDescent="0.25">
      <c r="A89" s="96">
        <v>81</v>
      </c>
      <c r="B89" s="96" t="s">
        <v>65</v>
      </c>
      <c r="C89" s="97" t="s">
        <v>428</v>
      </c>
      <c r="D89" s="96" t="s">
        <v>330</v>
      </c>
      <c r="E89" s="98">
        <v>2</v>
      </c>
      <c r="F89" s="99"/>
      <c r="G89" s="101">
        <f>Table114[5]*Table114[6]</f>
        <v>0</v>
      </c>
    </row>
    <row r="90" spans="1:7" ht="30" x14ac:dyDescent="0.25">
      <c r="A90" s="96">
        <v>82</v>
      </c>
      <c r="B90" s="96" t="s">
        <v>67</v>
      </c>
      <c r="C90" s="97" t="s">
        <v>429</v>
      </c>
      <c r="D90" s="96" t="s">
        <v>330</v>
      </c>
      <c r="E90" s="98">
        <v>2</v>
      </c>
      <c r="F90" s="99"/>
      <c r="G90" s="101">
        <f>Table114[5]*Table114[6]</f>
        <v>0</v>
      </c>
    </row>
    <row r="91" spans="1:7" ht="30" x14ac:dyDescent="0.25">
      <c r="A91" s="96">
        <v>83</v>
      </c>
      <c r="B91" s="96" t="s">
        <v>86</v>
      </c>
      <c r="C91" s="97" t="s">
        <v>416</v>
      </c>
      <c r="D91" s="96" t="s">
        <v>485</v>
      </c>
      <c r="E91" s="98">
        <v>2</v>
      </c>
      <c r="F91" s="99"/>
      <c r="G91" s="101">
        <f>Table114[5]*Table114[6]</f>
        <v>0</v>
      </c>
    </row>
    <row r="92" spans="1:7" ht="30" x14ac:dyDescent="0.25">
      <c r="A92" s="96">
        <v>84</v>
      </c>
      <c r="B92" s="96" t="s">
        <v>62</v>
      </c>
      <c r="C92" s="97" t="s">
        <v>447</v>
      </c>
      <c r="D92" s="96" t="s">
        <v>31</v>
      </c>
      <c r="E92" s="98">
        <v>4</v>
      </c>
      <c r="F92" s="99"/>
      <c r="G92" s="101">
        <f>Table114[5]*Table114[6]</f>
        <v>0</v>
      </c>
    </row>
    <row r="93" spans="1:7" ht="45" x14ac:dyDescent="0.25">
      <c r="A93" s="96">
        <v>85</v>
      </c>
      <c r="B93" s="96" t="s">
        <v>60</v>
      </c>
      <c r="C93" s="97" t="s">
        <v>457</v>
      </c>
      <c r="D93" s="96" t="s">
        <v>29</v>
      </c>
      <c r="E93" s="98">
        <v>13</v>
      </c>
      <c r="F93" s="99"/>
      <c r="G93" s="101">
        <f>Table114[5]*Table114[6]</f>
        <v>0</v>
      </c>
    </row>
    <row r="94" spans="1:7" ht="45" x14ac:dyDescent="0.25">
      <c r="A94" s="96">
        <v>86</v>
      </c>
      <c r="B94" s="96" t="s">
        <v>61</v>
      </c>
      <c r="C94" s="97" t="s">
        <v>458</v>
      </c>
      <c r="D94" s="96" t="s">
        <v>29</v>
      </c>
      <c r="E94" s="98">
        <v>13</v>
      </c>
      <c r="F94" s="99"/>
      <c r="G94" s="101">
        <f>Table114[5]*Table114[6]</f>
        <v>0</v>
      </c>
    </row>
    <row r="95" spans="1:7" ht="30" x14ac:dyDescent="0.25">
      <c r="A95" s="96">
        <v>87</v>
      </c>
      <c r="B95" s="96" t="s">
        <v>81</v>
      </c>
      <c r="C95" s="97" t="s">
        <v>459</v>
      </c>
      <c r="D95" s="96" t="s">
        <v>37</v>
      </c>
      <c r="E95" s="98">
        <v>7</v>
      </c>
      <c r="F95" s="99"/>
      <c r="G95" s="101">
        <f>Table114[5]*Table114[6]</f>
        <v>0</v>
      </c>
    </row>
    <row r="96" spans="1:7" x14ac:dyDescent="0.25">
      <c r="A96" s="96">
        <v>88</v>
      </c>
      <c r="B96" s="96"/>
      <c r="C96" s="104" t="s">
        <v>810</v>
      </c>
      <c r="D96" s="96"/>
      <c r="E96" s="98"/>
      <c r="F96" s="99"/>
      <c r="G96" s="101">
        <f>Table114[5]*Table114[6]</f>
        <v>0</v>
      </c>
    </row>
    <row r="97" spans="1:7" ht="30" x14ac:dyDescent="0.25">
      <c r="A97" s="96">
        <v>89</v>
      </c>
      <c r="B97" s="96" t="s">
        <v>124</v>
      </c>
      <c r="C97" s="97" t="s">
        <v>460</v>
      </c>
      <c r="D97" s="96" t="s">
        <v>29</v>
      </c>
      <c r="E97" s="98">
        <v>6</v>
      </c>
      <c r="F97" s="99"/>
      <c r="G97" s="101">
        <f>Table114[5]*Table114[6]</f>
        <v>0</v>
      </c>
    </row>
    <row r="98" spans="1:7" x14ac:dyDescent="0.25">
      <c r="A98" s="96">
        <v>90</v>
      </c>
      <c r="B98" s="96" t="s">
        <v>125</v>
      </c>
      <c r="C98" s="97" t="s">
        <v>461</v>
      </c>
      <c r="D98" s="96" t="s">
        <v>29</v>
      </c>
      <c r="E98" s="98">
        <v>6</v>
      </c>
      <c r="F98" s="99"/>
      <c r="G98" s="101">
        <f>Table114[5]*Table114[6]</f>
        <v>0</v>
      </c>
    </row>
    <row r="99" spans="1:7" x14ac:dyDescent="0.25">
      <c r="A99" s="96"/>
      <c r="B99" s="96" t="s">
        <v>126</v>
      </c>
      <c r="C99" s="97" t="s">
        <v>462</v>
      </c>
      <c r="D99" s="96" t="s">
        <v>26</v>
      </c>
      <c r="E99" s="98">
        <v>0.9</v>
      </c>
      <c r="F99" s="99"/>
      <c r="G99" s="101">
        <f>Table114[5]*Table114[6]</f>
        <v>0</v>
      </c>
    </row>
    <row r="100" spans="1:7" x14ac:dyDescent="0.25">
      <c r="A100" s="96">
        <v>91</v>
      </c>
      <c r="B100" s="96" t="s">
        <v>41</v>
      </c>
      <c r="C100" s="97" t="s">
        <v>463</v>
      </c>
      <c r="D100" s="96" t="s">
        <v>26</v>
      </c>
      <c r="E100" s="98">
        <v>0.9</v>
      </c>
      <c r="F100" s="99"/>
      <c r="G100" s="101">
        <f>Table114[5]*Table114[6]</f>
        <v>0</v>
      </c>
    </row>
    <row r="101" spans="1:7" x14ac:dyDescent="0.25">
      <c r="A101" s="96">
        <v>92</v>
      </c>
      <c r="B101" s="96" t="s">
        <v>127</v>
      </c>
      <c r="C101" s="97" t="s">
        <v>464</v>
      </c>
      <c r="D101" s="96" t="s">
        <v>29</v>
      </c>
      <c r="E101" s="98">
        <v>6</v>
      </c>
      <c r="F101" s="99"/>
      <c r="G101" s="101">
        <f>Table114[5]*Table114[6]</f>
        <v>0</v>
      </c>
    </row>
    <row r="102" spans="1:7" x14ac:dyDescent="0.25">
      <c r="A102" s="93" t="s">
        <v>325</v>
      </c>
      <c r="B102" s="94"/>
      <c r="C102" s="94"/>
      <c r="D102" s="94"/>
      <c r="E102" s="95"/>
      <c r="F102" s="95"/>
      <c r="G102" s="95">
        <f>SUBTOTAL(9,Table114[7])</f>
        <v>0</v>
      </c>
    </row>
  </sheetData>
  <mergeCells count="2">
    <mergeCell ref="C2:G3"/>
    <mergeCell ref="A4:B4"/>
  </mergeCells>
  <phoneticPr fontId="17" type="noConversion"/>
  <conditionalFormatting sqref="G7:G102">
    <cfRule type="expression" dxfId="205" priority="1">
      <formula>AND($C7="Subtotal",$G7="")</formula>
    </cfRule>
    <cfRule type="expression" dxfId="204" priority="2">
      <formula>AND($C7="Subtotal",_xlfn.FORMULATEXT($G7)="=[5]*[6]")</formula>
    </cfRule>
    <cfRule type="expression" dxfId="203" priority="6">
      <formula>AND($C7&lt;&gt;"Subtotal",_xlfn.FORMULATEXT($G7)&lt;&gt;"=[5]*[6]")</formula>
    </cfRule>
  </conditionalFormatting>
  <conditionalFormatting sqref="A7:G102">
    <cfRule type="expression" dxfId="202" priority="3">
      <formula>CELL("PROTECT",A7)=0</formula>
    </cfRule>
    <cfRule type="expression" dxfId="201" priority="4">
      <formula>$C7="Subtotal"</formula>
    </cfRule>
    <cfRule type="expression" priority="5" stopIfTrue="1">
      <formula>OR($C7="Subtotal",$A7="Total TVA Cota 0")</formula>
    </cfRule>
    <cfRule type="expression" dxfId="200" priority="7">
      <formula>$E7=""</formula>
    </cfRule>
  </conditionalFormatting>
  <conditionalFormatting sqref="E7:G102">
    <cfRule type="notContainsBlanks" priority="8" stopIfTrue="1">
      <formula>LEN(TRIM(E7))&gt;0</formula>
    </cfRule>
    <cfRule type="expression" dxfId="199" priority="9">
      <formula>$E7&lt;&gt;""</formula>
    </cfRule>
  </conditionalFormatting>
  <dataValidations count="1">
    <dataValidation type="decimal" operator="greaterThan" allowBlank="1" showInputMessage="1" showErrorMessage="1" sqref="F7:F10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5"/>
  <sheetViews>
    <sheetView view="pageBreakPreview" topLeftCell="A133" zoomScaleNormal="90" zoomScaleSheetLayoutView="100" zoomScalePageLayoutView="90" workbookViewId="0">
      <selection activeCell="A124" sqref="A124:XFD12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37"/>
      <c r="D3" s="137"/>
      <c r="E3" s="137"/>
      <c r="F3" s="137"/>
      <c r="G3" s="137"/>
    </row>
    <row r="4" spans="1:7" s="22" customFormat="1" ht="18.75" customHeight="1" x14ac:dyDescent="0.25">
      <c r="A4" s="140" t="s">
        <v>326</v>
      </c>
      <c r="B4" s="140"/>
      <c r="C4" s="29" t="str">
        <f>SITE!B10</f>
        <v>General construction works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97" t="s">
        <v>486</v>
      </c>
      <c r="D7" s="38"/>
      <c r="E7" s="44"/>
      <c r="F7" s="43"/>
      <c r="G7" s="87">
        <f>Table115[5]*Table115[6]</f>
        <v>0</v>
      </c>
    </row>
    <row r="8" spans="1:7" ht="45" x14ac:dyDescent="0.25">
      <c r="A8" s="38">
        <v>1</v>
      </c>
      <c r="B8" s="38" t="s">
        <v>92</v>
      </c>
      <c r="C8" s="103" t="s">
        <v>487</v>
      </c>
      <c r="D8" s="38" t="s">
        <v>48</v>
      </c>
      <c r="E8" s="44">
        <v>0.24</v>
      </c>
      <c r="F8" s="43"/>
      <c r="G8" s="89">
        <f>Table115[5]*Table115[6]</f>
        <v>0</v>
      </c>
    </row>
    <row r="9" spans="1:7" ht="30" x14ac:dyDescent="0.25">
      <c r="A9" s="96">
        <v>2</v>
      </c>
      <c r="B9" s="96" t="s">
        <v>93</v>
      </c>
      <c r="C9" s="103" t="s">
        <v>488</v>
      </c>
      <c r="D9" s="96" t="s">
        <v>26</v>
      </c>
      <c r="E9" s="98">
        <v>0.73</v>
      </c>
      <c r="F9" s="99"/>
      <c r="G9" s="100">
        <f>Table115[5]*Table115[6]</f>
        <v>0</v>
      </c>
    </row>
    <row r="10" spans="1:7" ht="30" x14ac:dyDescent="0.25">
      <c r="A10" s="96">
        <v>3</v>
      </c>
      <c r="B10" s="96" t="s">
        <v>94</v>
      </c>
      <c r="C10" s="97" t="s">
        <v>489</v>
      </c>
      <c r="D10" s="96" t="s">
        <v>48</v>
      </c>
      <c r="E10" s="98">
        <v>0.09</v>
      </c>
      <c r="F10" s="99"/>
      <c r="G10" s="101">
        <f>Table115[5]*Table115[6]</f>
        <v>0</v>
      </c>
    </row>
    <row r="11" spans="1:7" ht="30" x14ac:dyDescent="0.25">
      <c r="A11" s="96">
        <v>4</v>
      </c>
      <c r="B11" s="96" t="s">
        <v>35</v>
      </c>
      <c r="C11" s="97" t="s">
        <v>490</v>
      </c>
      <c r="D11" s="96" t="s">
        <v>26</v>
      </c>
      <c r="E11" s="98">
        <v>2.34</v>
      </c>
      <c r="F11" s="99"/>
      <c r="G11" s="101">
        <f>Table115[5]*Table115[6]</f>
        <v>0</v>
      </c>
    </row>
    <row r="12" spans="1:7" ht="45" x14ac:dyDescent="0.25">
      <c r="A12" s="96">
        <v>5</v>
      </c>
      <c r="B12" s="96" t="s">
        <v>36</v>
      </c>
      <c r="C12" s="97" t="s">
        <v>491</v>
      </c>
      <c r="D12" s="96" t="s">
        <v>26</v>
      </c>
      <c r="E12" s="98">
        <v>11.72</v>
      </c>
      <c r="F12" s="99"/>
      <c r="G12" s="101">
        <f>Table115[5]*Table115[6]</f>
        <v>0</v>
      </c>
    </row>
    <row r="13" spans="1:7" x14ac:dyDescent="0.25">
      <c r="A13" s="96"/>
      <c r="B13" s="96"/>
      <c r="C13" s="97" t="s">
        <v>492</v>
      </c>
      <c r="D13" s="96"/>
      <c r="E13" s="98"/>
      <c r="F13" s="99"/>
      <c r="G13" s="101">
        <f>Table115[5]*Table115[6]</f>
        <v>0</v>
      </c>
    </row>
    <row r="14" spans="1:7" x14ac:dyDescent="0.25">
      <c r="A14" s="96">
        <v>6</v>
      </c>
      <c r="B14" s="96" t="s">
        <v>41</v>
      </c>
      <c r="C14" s="103" t="s">
        <v>309</v>
      </c>
      <c r="D14" s="96" t="s">
        <v>26</v>
      </c>
      <c r="E14" s="98">
        <v>1.46</v>
      </c>
      <c r="F14" s="99"/>
      <c r="G14" s="101">
        <f>Table115[5]*Table115[6]</f>
        <v>0</v>
      </c>
    </row>
    <row r="15" spans="1:7" ht="60" x14ac:dyDescent="0.25">
      <c r="A15" s="96">
        <v>7</v>
      </c>
      <c r="B15" s="96" t="s">
        <v>32</v>
      </c>
      <c r="C15" s="97" t="s">
        <v>552</v>
      </c>
      <c r="D15" s="96" t="s">
        <v>26</v>
      </c>
      <c r="E15" s="98">
        <v>14.55</v>
      </c>
      <c r="F15" s="99"/>
      <c r="G15" s="101">
        <f>Table115[5]*Table115[6]</f>
        <v>0</v>
      </c>
    </row>
    <row r="16" spans="1:7" ht="45" x14ac:dyDescent="0.25">
      <c r="A16" s="96">
        <v>8</v>
      </c>
      <c r="B16" s="96" t="s">
        <v>42</v>
      </c>
      <c r="C16" s="97" t="s">
        <v>493</v>
      </c>
      <c r="D16" s="96" t="s">
        <v>29</v>
      </c>
      <c r="E16" s="98">
        <v>71.739999999999995</v>
      </c>
      <c r="F16" s="99"/>
      <c r="G16" s="101">
        <f>Table115[5]*Table115[6]</f>
        <v>0</v>
      </c>
    </row>
    <row r="17" spans="1:7" ht="30" x14ac:dyDescent="0.25">
      <c r="A17" s="96">
        <v>9</v>
      </c>
      <c r="B17" s="96" t="s">
        <v>128</v>
      </c>
      <c r="C17" s="97" t="s">
        <v>494</v>
      </c>
      <c r="D17" s="96" t="s">
        <v>29</v>
      </c>
      <c r="E17" s="98">
        <v>9.76</v>
      </c>
      <c r="F17" s="99"/>
      <c r="G17" s="101">
        <f>Table115[5]*Table115[6]</f>
        <v>0</v>
      </c>
    </row>
    <row r="18" spans="1:7" x14ac:dyDescent="0.25">
      <c r="A18" s="96"/>
      <c r="B18" s="96"/>
      <c r="C18" s="97" t="s">
        <v>495</v>
      </c>
      <c r="D18" s="96"/>
      <c r="E18" s="98"/>
      <c r="F18" s="99"/>
      <c r="G18" s="101">
        <f>Table115[5]*Table115[6]</f>
        <v>0</v>
      </c>
    </row>
    <row r="19" spans="1:7" ht="30" x14ac:dyDescent="0.25">
      <c r="A19" s="96">
        <v>10</v>
      </c>
      <c r="B19" s="96" t="s">
        <v>129</v>
      </c>
      <c r="C19" s="97" t="s">
        <v>496</v>
      </c>
      <c r="D19" s="96" t="s">
        <v>26</v>
      </c>
      <c r="E19" s="98">
        <v>27.45</v>
      </c>
      <c r="F19" s="99"/>
      <c r="G19" s="101">
        <f>Table115[5]*Table115[6]</f>
        <v>0</v>
      </c>
    </row>
    <row r="20" spans="1:7" ht="30" x14ac:dyDescent="0.25">
      <c r="A20" s="96">
        <v>11</v>
      </c>
      <c r="B20" s="96" t="s">
        <v>130</v>
      </c>
      <c r="C20" s="97" t="s">
        <v>497</v>
      </c>
      <c r="D20" s="96" t="s">
        <v>37</v>
      </c>
      <c r="E20" s="98">
        <v>54</v>
      </c>
      <c r="F20" s="99"/>
      <c r="G20" s="101">
        <f>Table115[5]*Table115[6]</f>
        <v>0</v>
      </c>
    </row>
    <row r="21" spans="1:7" ht="30" x14ac:dyDescent="0.25">
      <c r="A21" s="96">
        <v>12</v>
      </c>
      <c r="B21" s="96" t="s">
        <v>131</v>
      </c>
      <c r="C21" s="97" t="s">
        <v>498</v>
      </c>
      <c r="D21" s="96" t="s">
        <v>330</v>
      </c>
      <c r="E21" s="98">
        <v>3</v>
      </c>
      <c r="F21" s="99"/>
      <c r="G21" s="101">
        <f>Table115[5]*Table115[6]</f>
        <v>0</v>
      </c>
    </row>
    <row r="22" spans="1:7" x14ac:dyDescent="0.25">
      <c r="A22" s="96">
        <v>13</v>
      </c>
      <c r="B22" s="96"/>
      <c r="C22" s="97" t="s">
        <v>499</v>
      </c>
      <c r="D22" s="96"/>
      <c r="E22" s="98"/>
      <c r="F22" s="99"/>
      <c r="G22" s="101">
        <f>Table115[5]*Table115[6]</f>
        <v>0</v>
      </c>
    </row>
    <row r="23" spans="1:7" ht="45" x14ac:dyDescent="0.25">
      <c r="A23" s="96">
        <v>14</v>
      </c>
      <c r="B23" s="96" t="s">
        <v>132</v>
      </c>
      <c r="C23" s="97" t="s">
        <v>500</v>
      </c>
      <c r="D23" s="96" t="s">
        <v>26</v>
      </c>
      <c r="E23" s="98">
        <v>0.4</v>
      </c>
      <c r="F23" s="99"/>
      <c r="G23" s="101">
        <f>Table115[5]*Table115[6]</f>
        <v>0</v>
      </c>
    </row>
    <row r="24" spans="1:7" ht="45" x14ac:dyDescent="0.25">
      <c r="A24" s="96">
        <v>15</v>
      </c>
      <c r="B24" s="96" t="s">
        <v>133</v>
      </c>
      <c r="C24" s="97" t="s">
        <v>502</v>
      </c>
      <c r="D24" s="96" t="s">
        <v>37</v>
      </c>
      <c r="E24" s="98">
        <v>9.1999999999999993</v>
      </c>
      <c r="F24" s="99"/>
      <c r="G24" s="101">
        <f>Table115[5]*Table115[6]</f>
        <v>0</v>
      </c>
    </row>
    <row r="25" spans="1:7" ht="45" x14ac:dyDescent="0.25">
      <c r="A25" s="96">
        <v>16</v>
      </c>
      <c r="B25" s="96" t="s">
        <v>134</v>
      </c>
      <c r="C25" s="97" t="s">
        <v>556</v>
      </c>
      <c r="D25" s="96" t="s">
        <v>37</v>
      </c>
      <c r="E25" s="98">
        <v>17.399999999999999</v>
      </c>
      <c r="F25" s="99"/>
      <c r="G25" s="101">
        <f>Table115[5]*Table115[6]</f>
        <v>0</v>
      </c>
    </row>
    <row r="26" spans="1:7" ht="45" x14ac:dyDescent="0.25">
      <c r="A26" s="96">
        <v>17</v>
      </c>
      <c r="B26" s="96" t="s">
        <v>135</v>
      </c>
      <c r="C26" s="97" t="s">
        <v>503</v>
      </c>
      <c r="D26" s="96" t="s">
        <v>29</v>
      </c>
      <c r="E26" s="98">
        <v>3.35</v>
      </c>
      <c r="F26" s="99"/>
      <c r="G26" s="101">
        <f>Table115[5]*Table115[6]</f>
        <v>0</v>
      </c>
    </row>
    <row r="27" spans="1:7" x14ac:dyDescent="0.25">
      <c r="A27" s="96"/>
      <c r="B27" s="96"/>
      <c r="C27" s="97" t="s">
        <v>557</v>
      </c>
      <c r="D27" s="96"/>
      <c r="E27" s="98"/>
      <c r="F27" s="99"/>
      <c r="G27" s="101">
        <f>Table115[5]*Table115[6]</f>
        <v>0</v>
      </c>
    </row>
    <row r="28" spans="1:7" ht="60" x14ac:dyDescent="0.25">
      <c r="A28" s="96">
        <v>18</v>
      </c>
      <c r="B28" s="96" t="s">
        <v>136</v>
      </c>
      <c r="C28" s="97" t="s">
        <v>558</v>
      </c>
      <c r="D28" s="96" t="s">
        <v>330</v>
      </c>
      <c r="E28" s="98">
        <v>2</v>
      </c>
      <c r="F28" s="99"/>
      <c r="G28" s="101">
        <f>Table115[5]*Table115[6]</f>
        <v>0</v>
      </c>
    </row>
    <row r="29" spans="1:7" ht="60" x14ac:dyDescent="0.25">
      <c r="A29" s="96">
        <v>19</v>
      </c>
      <c r="B29" s="96" t="s">
        <v>136</v>
      </c>
      <c r="C29" s="97" t="s">
        <v>559</v>
      </c>
      <c r="D29" s="96" t="s">
        <v>330</v>
      </c>
      <c r="E29" s="98">
        <v>4</v>
      </c>
      <c r="F29" s="99"/>
      <c r="G29" s="101">
        <f>Table115[5]*Table115[6]</f>
        <v>0</v>
      </c>
    </row>
    <row r="30" spans="1:7" x14ac:dyDescent="0.25">
      <c r="A30" s="96">
        <v>20</v>
      </c>
      <c r="B30" s="96"/>
      <c r="C30" s="97" t="s">
        <v>504</v>
      </c>
      <c r="D30" s="96"/>
      <c r="E30" s="98"/>
      <c r="F30" s="99"/>
      <c r="G30" s="101">
        <f>Table115[5]*Table115[6]</f>
        <v>0</v>
      </c>
    </row>
    <row r="31" spans="1:7" ht="45" x14ac:dyDescent="0.25">
      <c r="A31" s="96">
        <v>21</v>
      </c>
      <c r="B31" s="96" t="s">
        <v>132</v>
      </c>
      <c r="C31" s="97" t="s">
        <v>500</v>
      </c>
      <c r="D31" s="96" t="s">
        <v>26</v>
      </c>
      <c r="E31" s="98">
        <v>1.8</v>
      </c>
      <c r="F31" s="99"/>
      <c r="G31" s="101">
        <f>Table115[5]*Table115[6]</f>
        <v>0</v>
      </c>
    </row>
    <row r="32" spans="1:7" ht="45" x14ac:dyDescent="0.25">
      <c r="A32" s="96">
        <v>22</v>
      </c>
      <c r="B32" s="96" t="s">
        <v>133</v>
      </c>
      <c r="C32" s="97" t="s">
        <v>502</v>
      </c>
      <c r="D32" s="96" t="s">
        <v>37</v>
      </c>
      <c r="E32" s="98">
        <v>30.7</v>
      </c>
      <c r="F32" s="99"/>
      <c r="G32" s="101">
        <f>Table115[5]*Table115[6]</f>
        <v>0</v>
      </c>
    </row>
    <row r="33" spans="1:7" ht="45" x14ac:dyDescent="0.25">
      <c r="A33" s="96">
        <v>23</v>
      </c>
      <c r="B33" s="96" t="s">
        <v>134</v>
      </c>
      <c r="C33" s="97" t="s">
        <v>556</v>
      </c>
      <c r="D33" s="96" t="s">
        <v>37</v>
      </c>
      <c r="E33" s="98">
        <v>162.4</v>
      </c>
      <c r="F33" s="99"/>
      <c r="G33" s="101">
        <f>Table115[5]*Table115[6]</f>
        <v>0</v>
      </c>
    </row>
    <row r="34" spans="1:7" ht="45" x14ac:dyDescent="0.25">
      <c r="A34" s="96">
        <v>24</v>
      </c>
      <c r="B34" s="96" t="s">
        <v>137</v>
      </c>
      <c r="C34" s="104" t="s">
        <v>811</v>
      </c>
      <c r="D34" s="96" t="s">
        <v>29</v>
      </c>
      <c r="E34" s="98">
        <v>11.25</v>
      </c>
      <c r="F34" s="99"/>
      <c r="G34" s="101">
        <f>Table115[5]*Table115[6]</f>
        <v>0</v>
      </c>
    </row>
    <row r="35" spans="1:7" ht="30" x14ac:dyDescent="0.25">
      <c r="A35" s="96">
        <v>25</v>
      </c>
      <c r="B35" s="96" t="s">
        <v>138</v>
      </c>
      <c r="C35" s="97" t="s">
        <v>505</v>
      </c>
      <c r="D35" s="96" t="s">
        <v>330</v>
      </c>
      <c r="E35" s="98">
        <v>1</v>
      </c>
      <c r="F35" s="99"/>
      <c r="G35" s="101">
        <f>Table115[5]*Table115[6]</f>
        <v>0</v>
      </c>
    </row>
    <row r="36" spans="1:7" x14ac:dyDescent="0.25">
      <c r="A36" s="96"/>
      <c r="B36" s="96"/>
      <c r="C36" s="97" t="s">
        <v>506</v>
      </c>
      <c r="D36" s="96"/>
      <c r="E36" s="98"/>
      <c r="F36" s="99"/>
      <c r="G36" s="101">
        <f>Table115[5]*Table115[6]</f>
        <v>0</v>
      </c>
    </row>
    <row r="37" spans="1:7" ht="30" x14ac:dyDescent="0.25">
      <c r="A37" s="96">
        <v>26</v>
      </c>
      <c r="B37" s="96" t="s">
        <v>139</v>
      </c>
      <c r="C37" s="97" t="s">
        <v>507</v>
      </c>
      <c r="D37" s="96" t="s">
        <v>31</v>
      </c>
      <c r="E37" s="98">
        <v>1.2</v>
      </c>
      <c r="F37" s="99"/>
      <c r="G37" s="101">
        <f>Table115[5]*Table115[6]</f>
        <v>0</v>
      </c>
    </row>
    <row r="38" spans="1:7" ht="45" x14ac:dyDescent="0.25">
      <c r="A38" s="96">
        <v>27</v>
      </c>
      <c r="B38" s="96" t="s">
        <v>132</v>
      </c>
      <c r="C38" s="97" t="s">
        <v>501</v>
      </c>
      <c r="D38" s="96" t="s">
        <v>26</v>
      </c>
      <c r="E38" s="98">
        <v>0.1</v>
      </c>
      <c r="F38" s="99"/>
      <c r="G38" s="101">
        <f>Table115[5]*Table115[6]</f>
        <v>0</v>
      </c>
    </row>
    <row r="39" spans="1:7" ht="45" x14ac:dyDescent="0.25">
      <c r="A39" s="96">
        <v>28</v>
      </c>
      <c r="B39" s="96" t="s">
        <v>137</v>
      </c>
      <c r="C39" s="104" t="s">
        <v>811</v>
      </c>
      <c r="D39" s="96" t="s">
        <v>29</v>
      </c>
      <c r="E39" s="98">
        <v>0.96</v>
      </c>
      <c r="F39" s="99"/>
      <c r="G39" s="101">
        <f>Table115[5]*Table115[6]</f>
        <v>0</v>
      </c>
    </row>
    <row r="40" spans="1:7" ht="30" x14ac:dyDescent="0.25">
      <c r="A40" s="96">
        <v>29</v>
      </c>
      <c r="B40" s="96" t="s">
        <v>140</v>
      </c>
      <c r="C40" s="97" t="s">
        <v>508</v>
      </c>
      <c r="D40" s="96" t="s">
        <v>37</v>
      </c>
      <c r="E40" s="98">
        <v>3.18</v>
      </c>
      <c r="F40" s="99"/>
      <c r="G40" s="101">
        <f>Table115[5]*Table115[6]</f>
        <v>0</v>
      </c>
    </row>
    <row r="41" spans="1:7" ht="30" x14ac:dyDescent="0.25">
      <c r="A41" s="96">
        <v>30</v>
      </c>
      <c r="B41" s="96" t="s">
        <v>141</v>
      </c>
      <c r="C41" s="103" t="s">
        <v>560</v>
      </c>
      <c r="D41" s="96" t="s">
        <v>29</v>
      </c>
      <c r="E41" s="98">
        <v>32</v>
      </c>
      <c r="F41" s="99"/>
      <c r="G41" s="101">
        <f>Table115[5]*Table115[6]</f>
        <v>0</v>
      </c>
    </row>
    <row r="42" spans="1:7" ht="60" x14ac:dyDescent="0.25">
      <c r="A42" s="96">
        <v>31</v>
      </c>
      <c r="B42" s="96" t="s">
        <v>142</v>
      </c>
      <c r="C42" s="97" t="s">
        <v>509</v>
      </c>
      <c r="D42" s="96" t="s">
        <v>29</v>
      </c>
      <c r="E42" s="98">
        <v>32</v>
      </c>
      <c r="F42" s="99"/>
      <c r="G42" s="101">
        <f>Table115[5]*Table115[6]</f>
        <v>0</v>
      </c>
    </row>
    <row r="43" spans="1:7" ht="30" x14ac:dyDescent="0.25">
      <c r="A43" s="96">
        <v>32</v>
      </c>
      <c r="B43" s="96" t="s">
        <v>141</v>
      </c>
      <c r="C43" s="97" t="s">
        <v>510</v>
      </c>
      <c r="D43" s="96" t="s">
        <v>29</v>
      </c>
      <c r="E43" s="98">
        <v>32</v>
      </c>
      <c r="F43" s="99"/>
      <c r="G43" s="101">
        <f>Table115[5]*Table115[6]</f>
        <v>0</v>
      </c>
    </row>
    <row r="44" spans="1:7" ht="60" x14ac:dyDescent="0.25">
      <c r="A44" s="96">
        <v>33</v>
      </c>
      <c r="B44" s="96" t="s">
        <v>143</v>
      </c>
      <c r="C44" s="97" t="s">
        <v>561</v>
      </c>
      <c r="D44" s="96" t="s">
        <v>29</v>
      </c>
      <c r="E44" s="98">
        <v>32</v>
      </c>
      <c r="F44" s="99"/>
      <c r="G44" s="101">
        <f>Table115[5]*Table115[6]</f>
        <v>0</v>
      </c>
    </row>
    <row r="45" spans="1:7" x14ac:dyDescent="0.25">
      <c r="A45" s="96">
        <v>34</v>
      </c>
      <c r="B45" s="96" t="s">
        <v>144</v>
      </c>
      <c r="C45" s="97" t="s">
        <v>562</v>
      </c>
      <c r="D45" s="96" t="s">
        <v>26</v>
      </c>
      <c r="E45" s="98">
        <v>1.22</v>
      </c>
      <c r="F45" s="99"/>
      <c r="G45" s="101">
        <f>Table115[5]*Table115[6]</f>
        <v>0</v>
      </c>
    </row>
    <row r="46" spans="1:7" ht="30" x14ac:dyDescent="0.25">
      <c r="A46" s="96">
        <v>35</v>
      </c>
      <c r="B46" s="96" t="s">
        <v>145</v>
      </c>
      <c r="C46" s="97" t="s">
        <v>564</v>
      </c>
      <c r="D46" s="96" t="s">
        <v>26</v>
      </c>
      <c r="E46" s="98">
        <v>1.22</v>
      </c>
      <c r="F46" s="99"/>
      <c r="G46" s="101">
        <f>Table115[5]*Table115[6]</f>
        <v>0</v>
      </c>
    </row>
    <row r="47" spans="1:7" ht="30" x14ac:dyDescent="0.25">
      <c r="A47" s="96">
        <v>36</v>
      </c>
      <c r="B47" s="96" t="s">
        <v>141</v>
      </c>
      <c r="C47" s="97" t="s">
        <v>511</v>
      </c>
      <c r="D47" s="96" t="s">
        <v>29</v>
      </c>
      <c r="E47" s="98">
        <v>60.8</v>
      </c>
      <c r="F47" s="99"/>
      <c r="G47" s="101">
        <f>Table115[5]*Table115[6]</f>
        <v>0</v>
      </c>
    </row>
    <row r="48" spans="1:7" ht="45" x14ac:dyDescent="0.25">
      <c r="A48" s="96">
        <v>37</v>
      </c>
      <c r="B48" s="96" t="s">
        <v>146</v>
      </c>
      <c r="C48" s="97" t="s">
        <v>563</v>
      </c>
      <c r="D48" s="96" t="s">
        <v>29</v>
      </c>
      <c r="E48" s="98">
        <v>61</v>
      </c>
      <c r="F48" s="99"/>
      <c r="G48" s="101">
        <f>Table115[5]*Table115[6]</f>
        <v>0</v>
      </c>
    </row>
    <row r="49" spans="1:7" ht="30" x14ac:dyDescent="0.25">
      <c r="A49" s="96">
        <v>38</v>
      </c>
      <c r="B49" s="96" t="s">
        <v>147</v>
      </c>
      <c r="C49" s="97" t="s">
        <v>512</v>
      </c>
      <c r="D49" s="96" t="s">
        <v>148</v>
      </c>
      <c r="E49" s="98">
        <v>0.26400000000000001</v>
      </c>
      <c r="F49" s="99"/>
      <c r="G49" s="101">
        <f>Table115[5]*Table115[6]</f>
        <v>0</v>
      </c>
    </row>
    <row r="50" spans="1:7" x14ac:dyDescent="0.25">
      <c r="A50" s="96">
        <v>39</v>
      </c>
      <c r="B50" s="96" t="s">
        <v>149</v>
      </c>
      <c r="C50" s="97" t="s">
        <v>513</v>
      </c>
      <c r="D50" s="96" t="s">
        <v>148</v>
      </c>
      <c r="E50" s="98">
        <v>0.26400000000000001</v>
      </c>
      <c r="F50" s="99"/>
      <c r="G50" s="101">
        <f>Table115[5]*Table115[6]</f>
        <v>0</v>
      </c>
    </row>
    <row r="51" spans="1:7" x14ac:dyDescent="0.25">
      <c r="A51" s="96">
        <v>40</v>
      </c>
      <c r="B51" s="96" t="s">
        <v>150</v>
      </c>
      <c r="C51" s="97" t="s">
        <v>514</v>
      </c>
      <c r="D51" s="96" t="s">
        <v>26</v>
      </c>
      <c r="E51" s="98">
        <v>0.08</v>
      </c>
      <c r="F51" s="99"/>
      <c r="G51" s="101">
        <f>Table115[5]*Table115[6]</f>
        <v>0</v>
      </c>
    </row>
    <row r="52" spans="1:7" ht="30" x14ac:dyDescent="0.25">
      <c r="A52" s="96">
        <v>41</v>
      </c>
      <c r="B52" s="96" t="s">
        <v>145</v>
      </c>
      <c r="C52" s="97" t="s">
        <v>515</v>
      </c>
      <c r="D52" s="96" t="s">
        <v>26</v>
      </c>
      <c r="E52" s="98">
        <v>0.08</v>
      </c>
      <c r="F52" s="99"/>
      <c r="G52" s="101">
        <f>Table115[5]*Table115[6]</f>
        <v>0</v>
      </c>
    </row>
    <row r="53" spans="1:7" ht="30" x14ac:dyDescent="0.25">
      <c r="A53" s="96">
        <v>42</v>
      </c>
      <c r="B53" s="96" t="s">
        <v>151</v>
      </c>
      <c r="C53" s="97" t="s">
        <v>516</v>
      </c>
      <c r="D53" s="96" t="s">
        <v>29</v>
      </c>
      <c r="E53" s="98">
        <v>14.5</v>
      </c>
      <c r="F53" s="99"/>
      <c r="G53" s="101">
        <f>Table115[5]*Table115[6]</f>
        <v>0</v>
      </c>
    </row>
    <row r="54" spans="1:7" ht="30" x14ac:dyDescent="0.25">
      <c r="A54" s="96">
        <v>43</v>
      </c>
      <c r="B54" s="96" t="s">
        <v>145</v>
      </c>
      <c r="C54" s="97" t="s">
        <v>564</v>
      </c>
      <c r="D54" s="96" t="s">
        <v>26</v>
      </c>
      <c r="E54" s="98">
        <v>0.36</v>
      </c>
      <c r="F54" s="99"/>
      <c r="G54" s="101">
        <f>Table115[5]*Table115[6]</f>
        <v>0</v>
      </c>
    </row>
    <row r="55" spans="1:7" ht="30" x14ac:dyDescent="0.25">
      <c r="A55" s="96">
        <v>44</v>
      </c>
      <c r="B55" s="96" t="s">
        <v>152</v>
      </c>
      <c r="C55" s="97" t="s">
        <v>517</v>
      </c>
      <c r="D55" s="96" t="s">
        <v>26</v>
      </c>
      <c r="E55" s="98">
        <v>0.36</v>
      </c>
      <c r="F55" s="99"/>
      <c r="G55" s="101">
        <f>Table115[5]*Table115[6]</f>
        <v>0</v>
      </c>
    </row>
    <row r="56" spans="1:7" ht="30" x14ac:dyDescent="0.25">
      <c r="A56" s="96">
        <v>45</v>
      </c>
      <c r="B56" s="96" t="s">
        <v>153</v>
      </c>
      <c r="C56" s="97" t="s">
        <v>518</v>
      </c>
      <c r="D56" s="96" t="s">
        <v>29</v>
      </c>
      <c r="E56" s="98">
        <v>14.5</v>
      </c>
      <c r="F56" s="99"/>
      <c r="G56" s="101">
        <f>Table115[5]*Table115[6]</f>
        <v>0</v>
      </c>
    </row>
    <row r="57" spans="1:7" ht="75" x14ac:dyDescent="0.25">
      <c r="A57" s="96">
        <v>46</v>
      </c>
      <c r="B57" s="96" t="s">
        <v>154</v>
      </c>
      <c r="C57" s="97" t="s">
        <v>569</v>
      </c>
      <c r="D57" s="96" t="s">
        <v>29</v>
      </c>
      <c r="E57" s="98">
        <v>61</v>
      </c>
      <c r="F57" s="99"/>
      <c r="G57" s="101">
        <f>Table115[5]*Table115[6]</f>
        <v>0</v>
      </c>
    </row>
    <row r="58" spans="1:7" x14ac:dyDescent="0.25">
      <c r="A58" s="96">
        <v>47</v>
      </c>
      <c r="B58" s="96" t="s">
        <v>155</v>
      </c>
      <c r="C58" s="103" t="s">
        <v>565</v>
      </c>
      <c r="D58" s="96" t="s">
        <v>31</v>
      </c>
      <c r="E58" s="98">
        <v>15.2</v>
      </c>
      <c r="F58" s="99"/>
      <c r="G58" s="101">
        <f>Table115[5]*Table115[6]</f>
        <v>0</v>
      </c>
    </row>
    <row r="59" spans="1:7" x14ac:dyDescent="0.25">
      <c r="A59" s="96">
        <v>48</v>
      </c>
      <c r="B59" s="96" t="s">
        <v>156</v>
      </c>
      <c r="C59" s="97" t="s">
        <v>570</v>
      </c>
      <c r="D59" s="96" t="s">
        <v>31</v>
      </c>
      <c r="E59" s="98">
        <v>13</v>
      </c>
      <c r="F59" s="99"/>
      <c r="G59" s="101">
        <f>Table115[5]*Table115[6]</f>
        <v>0</v>
      </c>
    </row>
    <row r="60" spans="1:7" ht="60" x14ac:dyDescent="0.25">
      <c r="A60" s="96">
        <v>49</v>
      </c>
      <c r="B60" s="96" t="s">
        <v>157</v>
      </c>
      <c r="C60" s="97" t="s">
        <v>566</v>
      </c>
      <c r="D60" s="96" t="s">
        <v>29</v>
      </c>
      <c r="E60" s="98">
        <v>15</v>
      </c>
      <c r="F60" s="99"/>
      <c r="G60" s="101">
        <f>Table115[5]*Table115[6]</f>
        <v>0</v>
      </c>
    </row>
    <row r="61" spans="1:7" ht="30" x14ac:dyDescent="0.25">
      <c r="A61" s="96">
        <v>50</v>
      </c>
      <c r="B61" s="96" t="s">
        <v>158</v>
      </c>
      <c r="C61" s="97" t="s">
        <v>571</v>
      </c>
      <c r="D61" s="96" t="s">
        <v>29</v>
      </c>
      <c r="E61" s="98">
        <v>15</v>
      </c>
      <c r="F61" s="99"/>
      <c r="G61" s="101">
        <f>Table115[5]*Table115[6]</f>
        <v>0</v>
      </c>
    </row>
    <row r="62" spans="1:7" ht="45" x14ac:dyDescent="0.25">
      <c r="A62" s="96">
        <v>51</v>
      </c>
      <c r="B62" s="96" t="s">
        <v>43</v>
      </c>
      <c r="C62" s="97" t="s">
        <v>430</v>
      </c>
      <c r="D62" s="96" t="s">
        <v>37</v>
      </c>
      <c r="E62" s="98">
        <v>6.3</v>
      </c>
      <c r="F62" s="99"/>
      <c r="G62" s="101">
        <f>Table115[5]*Table115[6]</f>
        <v>0</v>
      </c>
    </row>
    <row r="63" spans="1:7" ht="30" x14ac:dyDescent="0.25">
      <c r="A63" s="96">
        <v>52</v>
      </c>
      <c r="B63" s="96" t="s">
        <v>91</v>
      </c>
      <c r="C63" s="97" t="s">
        <v>572</v>
      </c>
      <c r="D63" s="96" t="s">
        <v>330</v>
      </c>
      <c r="E63" s="98">
        <v>1</v>
      </c>
      <c r="F63" s="99"/>
      <c r="G63" s="101">
        <f>Table115[5]*Table115[6]</f>
        <v>0</v>
      </c>
    </row>
    <row r="64" spans="1:7" x14ac:dyDescent="0.25">
      <c r="A64" s="96">
        <v>53</v>
      </c>
      <c r="B64" s="96"/>
      <c r="C64" s="97" t="s">
        <v>519</v>
      </c>
      <c r="D64" s="96"/>
      <c r="E64" s="98"/>
      <c r="F64" s="99"/>
      <c r="G64" s="101">
        <f>Table115[5]*Table115[6]</f>
        <v>0</v>
      </c>
    </row>
    <row r="65" spans="1:7" ht="45" x14ac:dyDescent="0.25">
      <c r="A65" s="96">
        <v>54</v>
      </c>
      <c r="B65" s="96" t="s">
        <v>43</v>
      </c>
      <c r="C65" s="97" t="s">
        <v>430</v>
      </c>
      <c r="D65" s="96" t="s">
        <v>37</v>
      </c>
      <c r="E65" s="98">
        <v>25.44</v>
      </c>
      <c r="F65" s="99"/>
      <c r="G65" s="101">
        <f>Table115[5]*Table115[6]</f>
        <v>0</v>
      </c>
    </row>
    <row r="66" spans="1:7" x14ac:dyDescent="0.25">
      <c r="A66" s="96">
        <v>55</v>
      </c>
      <c r="B66" s="96" t="s">
        <v>38</v>
      </c>
      <c r="C66" s="97" t="s">
        <v>520</v>
      </c>
      <c r="D66" s="96" t="s">
        <v>39</v>
      </c>
      <c r="E66" s="98">
        <v>0.03</v>
      </c>
      <c r="F66" s="99"/>
      <c r="G66" s="101">
        <f>Table115[5]*Table115[6]</f>
        <v>0</v>
      </c>
    </row>
    <row r="67" spans="1:7" ht="45" x14ac:dyDescent="0.25">
      <c r="A67" s="96">
        <v>56</v>
      </c>
      <c r="B67" s="96" t="s">
        <v>40</v>
      </c>
      <c r="C67" s="97" t="s">
        <v>521</v>
      </c>
      <c r="D67" s="96" t="s">
        <v>39</v>
      </c>
      <c r="E67" s="98">
        <v>0.03</v>
      </c>
      <c r="F67" s="99"/>
      <c r="G67" s="101">
        <f>Table115[5]*Table115[6]</f>
        <v>0</v>
      </c>
    </row>
    <row r="68" spans="1:7" ht="30" x14ac:dyDescent="0.25">
      <c r="A68" s="96">
        <v>57</v>
      </c>
      <c r="B68" s="96" t="s">
        <v>140</v>
      </c>
      <c r="C68" s="97" t="s">
        <v>508</v>
      </c>
      <c r="D68" s="96" t="s">
        <v>37</v>
      </c>
      <c r="E68" s="98">
        <v>8.84</v>
      </c>
      <c r="F68" s="99"/>
      <c r="G68" s="101">
        <f>Table115[5]*Table115[6]</f>
        <v>0</v>
      </c>
    </row>
    <row r="69" spans="1:7" ht="75" x14ac:dyDescent="0.25">
      <c r="A69" s="96">
        <v>58</v>
      </c>
      <c r="B69" s="96" t="s">
        <v>154</v>
      </c>
      <c r="C69" s="97" t="s">
        <v>568</v>
      </c>
      <c r="D69" s="96" t="s">
        <v>29</v>
      </c>
      <c r="E69" s="98">
        <v>2.8</v>
      </c>
      <c r="F69" s="99"/>
      <c r="G69" s="101">
        <f>Table115[5]*Table115[6]</f>
        <v>0</v>
      </c>
    </row>
    <row r="70" spans="1:7" ht="60" x14ac:dyDescent="0.25">
      <c r="A70" s="96">
        <v>59</v>
      </c>
      <c r="B70" s="96" t="s">
        <v>157</v>
      </c>
      <c r="C70" s="97" t="s">
        <v>567</v>
      </c>
      <c r="D70" s="96" t="s">
        <v>29</v>
      </c>
      <c r="E70" s="98">
        <v>0.7</v>
      </c>
      <c r="F70" s="99"/>
      <c r="G70" s="101">
        <f>Table115[5]*Table115[6]</f>
        <v>0</v>
      </c>
    </row>
    <row r="71" spans="1:7" ht="60" x14ac:dyDescent="0.25">
      <c r="A71" s="96">
        <v>60</v>
      </c>
      <c r="B71" s="96" t="s">
        <v>159</v>
      </c>
      <c r="C71" s="97" t="s">
        <v>522</v>
      </c>
      <c r="D71" s="96" t="s">
        <v>26</v>
      </c>
      <c r="E71" s="98">
        <v>0.14000000000000001</v>
      </c>
      <c r="F71" s="99"/>
      <c r="G71" s="101">
        <f>Table115[5]*Table115[6]</f>
        <v>0</v>
      </c>
    </row>
    <row r="72" spans="1:7" x14ac:dyDescent="0.25">
      <c r="A72" s="96"/>
      <c r="B72" s="96"/>
      <c r="C72" s="97" t="s">
        <v>523</v>
      </c>
      <c r="D72" s="96"/>
      <c r="E72" s="98"/>
      <c r="F72" s="99"/>
      <c r="G72" s="101">
        <f>Table115[5]*Table115[6]</f>
        <v>0</v>
      </c>
    </row>
    <row r="73" spans="1:7" ht="30" x14ac:dyDescent="0.25">
      <c r="A73" s="96">
        <v>61</v>
      </c>
      <c r="B73" s="96" t="s">
        <v>160</v>
      </c>
      <c r="C73" s="97" t="s">
        <v>524</v>
      </c>
      <c r="D73" s="96" t="s">
        <v>29</v>
      </c>
      <c r="E73" s="98">
        <v>2.98</v>
      </c>
      <c r="F73" s="99"/>
      <c r="G73" s="101">
        <f>Table115[5]*Table115[6]</f>
        <v>0</v>
      </c>
    </row>
    <row r="74" spans="1:7" ht="30" x14ac:dyDescent="0.25">
      <c r="A74" s="96">
        <v>62</v>
      </c>
      <c r="B74" s="96" t="s">
        <v>161</v>
      </c>
      <c r="C74" s="97" t="s">
        <v>525</v>
      </c>
      <c r="D74" s="96" t="s">
        <v>31</v>
      </c>
      <c r="E74" s="98">
        <v>1</v>
      </c>
      <c r="F74" s="99"/>
      <c r="G74" s="101">
        <f>Table115[5]*Table115[6]</f>
        <v>0</v>
      </c>
    </row>
    <row r="75" spans="1:7" x14ac:dyDescent="0.25">
      <c r="A75" s="96">
        <v>63</v>
      </c>
      <c r="B75" s="96" t="s">
        <v>162</v>
      </c>
      <c r="C75" s="97" t="s">
        <v>573</v>
      </c>
      <c r="D75" s="96" t="s">
        <v>31</v>
      </c>
      <c r="E75" s="98">
        <v>2</v>
      </c>
      <c r="F75" s="99"/>
      <c r="G75" s="101">
        <f>Table115[5]*Table115[6]</f>
        <v>0</v>
      </c>
    </row>
    <row r="76" spans="1:7" ht="60" x14ac:dyDescent="0.25">
      <c r="A76" s="96">
        <v>64</v>
      </c>
      <c r="B76" s="96" t="s">
        <v>163</v>
      </c>
      <c r="C76" s="103" t="s">
        <v>574</v>
      </c>
      <c r="D76" s="96" t="s">
        <v>29</v>
      </c>
      <c r="E76" s="98">
        <v>2.1</v>
      </c>
      <c r="F76" s="99"/>
      <c r="G76" s="101">
        <f>Table115[5]*Table115[6]</f>
        <v>0</v>
      </c>
    </row>
    <row r="77" spans="1:7" ht="30" x14ac:dyDescent="0.25">
      <c r="A77" s="96">
        <v>65</v>
      </c>
      <c r="B77" s="96" t="s">
        <v>164</v>
      </c>
      <c r="C77" s="97" t="s">
        <v>526</v>
      </c>
      <c r="D77" s="96" t="s">
        <v>29</v>
      </c>
      <c r="E77" s="98">
        <v>4.62</v>
      </c>
      <c r="F77" s="99"/>
      <c r="G77" s="101">
        <f>Table115[5]*Table115[6]</f>
        <v>0</v>
      </c>
    </row>
    <row r="78" spans="1:7" ht="60" x14ac:dyDescent="0.25">
      <c r="A78" s="96">
        <v>66</v>
      </c>
      <c r="B78" s="96" t="s">
        <v>165</v>
      </c>
      <c r="C78" s="97" t="s">
        <v>575</v>
      </c>
      <c r="D78" s="96" t="s">
        <v>29</v>
      </c>
      <c r="E78" s="98">
        <v>0.92</v>
      </c>
      <c r="F78" s="99"/>
      <c r="G78" s="101">
        <f>Table115[5]*Table115[6]</f>
        <v>0</v>
      </c>
    </row>
    <row r="79" spans="1:7" x14ac:dyDescent="0.25">
      <c r="A79" s="96"/>
      <c r="B79" s="96"/>
      <c r="C79" s="97" t="s">
        <v>527</v>
      </c>
      <c r="D79" s="96"/>
      <c r="E79" s="98"/>
      <c r="F79" s="99"/>
      <c r="G79" s="101">
        <f>Table115[5]*Table115[6]</f>
        <v>0</v>
      </c>
    </row>
    <row r="80" spans="1:7" x14ac:dyDescent="0.25">
      <c r="A80" s="96">
        <v>67</v>
      </c>
      <c r="B80" s="96" t="s">
        <v>166</v>
      </c>
      <c r="C80" s="97" t="s">
        <v>528</v>
      </c>
      <c r="D80" s="96" t="s">
        <v>148</v>
      </c>
      <c r="E80" s="98">
        <v>0.32</v>
      </c>
      <c r="F80" s="99"/>
      <c r="G80" s="101">
        <f>Table115[5]*Table115[6]</f>
        <v>0</v>
      </c>
    </row>
    <row r="81" spans="1:7" ht="45" x14ac:dyDescent="0.25">
      <c r="A81" s="96">
        <v>68</v>
      </c>
      <c r="B81" s="96" t="s">
        <v>28</v>
      </c>
      <c r="C81" s="97" t="s">
        <v>529</v>
      </c>
      <c r="D81" s="96" t="s">
        <v>29</v>
      </c>
      <c r="E81" s="98">
        <v>32</v>
      </c>
      <c r="F81" s="99"/>
      <c r="G81" s="101">
        <f>Table115[5]*Table115[6]</f>
        <v>0</v>
      </c>
    </row>
    <row r="82" spans="1:7" ht="30" x14ac:dyDescent="0.25">
      <c r="A82" s="96">
        <v>69</v>
      </c>
      <c r="B82" s="96" t="s">
        <v>167</v>
      </c>
      <c r="C82" s="97" t="s">
        <v>530</v>
      </c>
      <c r="D82" s="96" t="s">
        <v>37</v>
      </c>
      <c r="E82" s="98">
        <v>59.2</v>
      </c>
      <c r="F82" s="99"/>
      <c r="G82" s="101">
        <f>Table115[5]*Table115[6]</f>
        <v>0</v>
      </c>
    </row>
    <row r="83" spans="1:7" ht="30" x14ac:dyDescent="0.25">
      <c r="A83" s="96">
        <v>70</v>
      </c>
      <c r="B83" s="96" t="s">
        <v>168</v>
      </c>
      <c r="C83" s="97" t="s">
        <v>531</v>
      </c>
      <c r="D83" s="96" t="s">
        <v>29</v>
      </c>
      <c r="E83" s="98">
        <v>32</v>
      </c>
      <c r="F83" s="99"/>
      <c r="G83" s="101">
        <f>Table115[5]*Table115[6]</f>
        <v>0</v>
      </c>
    </row>
    <row r="84" spans="1:7" ht="30" x14ac:dyDescent="0.25">
      <c r="A84" s="96">
        <v>71</v>
      </c>
      <c r="B84" s="96" t="s">
        <v>169</v>
      </c>
      <c r="C84" s="97" t="s">
        <v>576</v>
      </c>
      <c r="D84" s="96" t="s">
        <v>29</v>
      </c>
      <c r="E84" s="98">
        <v>32</v>
      </c>
      <c r="F84" s="99"/>
      <c r="G84" s="101">
        <f>Table115[5]*Table115[6]</f>
        <v>0</v>
      </c>
    </row>
    <row r="85" spans="1:7" ht="30" x14ac:dyDescent="0.25">
      <c r="A85" s="96">
        <v>72</v>
      </c>
      <c r="B85" s="96" t="s">
        <v>170</v>
      </c>
      <c r="C85" s="97" t="s">
        <v>577</v>
      </c>
      <c r="D85" s="96" t="s">
        <v>29</v>
      </c>
      <c r="E85" s="98">
        <v>32</v>
      </c>
      <c r="F85" s="99"/>
      <c r="G85" s="101">
        <f>Table115[5]*Table115[6]</f>
        <v>0</v>
      </c>
    </row>
    <row r="86" spans="1:7" x14ac:dyDescent="0.25">
      <c r="A86" s="96">
        <v>73</v>
      </c>
      <c r="B86" s="96" t="s">
        <v>171</v>
      </c>
      <c r="C86" s="97" t="s">
        <v>578</v>
      </c>
      <c r="D86" s="96" t="s">
        <v>31</v>
      </c>
      <c r="E86" s="98">
        <v>21.85</v>
      </c>
      <c r="F86" s="99"/>
      <c r="G86" s="101">
        <f>Table115[5]*Table115[6]</f>
        <v>0</v>
      </c>
    </row>
    <row r="87" spans="1:7" x14ac:dyDescent="0.25">
      <c r="A87" s="96"/>
      <c r="B87" s="96"/>
      <c r="C87" s="97" t="s">
        <v>532</v>
      </c>
      <c r="D87" s="96"/>
      <c r="E87" s="98"/>
      <c r="F87" s="99"/>
      <c r="G87" s="101">
        <f>Table115[5]*Table115[6]</f>
        <v>0</v>
      </c>
    </row>
    <row r="88" spans="1:7" ht="30" x14ac:dyDescent="0.25">
      <c r="A88" s="96">
        <v>74</v>
      </c>
      <c r="B88" s="96" t="s">
        <v>172</v>
      </c>
      <c r="C88" s="97" t="s">
        <v>533</v>
      </c>
      <c r="D88" s="96" t="s">
        <v>29</v>
      </c>
      <c r="E88" s="98">
        <v>32</v>
      </c>
      <c r="F88" s="99"/>
      <c r="G88" s="101">
        <f>Table115[5]*Table115[6]</f>
        <v>0</v>
      </c>
    </row>
    <row r="89" spans="1:7" x14ac:dyDescent="0.25">
      <c r="A89" s="96">
        <v>75</v>
      </c>
      <c r="B89" s="96" t="s">
        <v>173</v>
      </c>
      <c r="C89" s="97" t="s">
        <v>534</v>
      </c>
      <c r="D89" s="96" t="s">
        <v>29</v>
      </c>
      <c r="E89" s="98">
        <v>32</v>
      </c>
      <c r="F89" s="99"/>
      <c r="G89" s="101">
        <f>Table115[5]*Table115[6]</f>
        <v>0</v>
      </c>
    </row>
    <row r="90" spans="1:7" ht="30" x14ac:dyDescent="0.25">
      <c r="A90" s="96">
        <v>76</v>
      </c>
      <c r="B90" s="96" t="s">
        <v>174</v>
      </c>
      <c r="C90" s="97" t="s">
        <v>535</v>
      </c>
      <c r="D90" s="96" t="s">
        <v>29</v>
      </c>
      <c r="E90" s="98">
        <v>32</v>
      </c>
      <c r="F90" s="99"/>
      <c r="G90" s="101">
        <f>Table115[5]*Table115[6]</f>
        <v>0</v>
      </c>
    </row>
    <row r="91" spans="1:7" ht="45" x14ac:dyDescent="0.25">
      <c r="A91" s="96">
        <v>77</v>
      </c>
      <c r="B91" s="96" t="s">
        <v>175</v>
      </c>
      <c r="C91" s="97" t="s">
        <v>579</v>
      </c>
      <c r="D91" s="96" t="s">
        <v>29</v>
      </c>
      <c r="E91" s="98">
        <v>75.2</v>
      </c>
      <c r="F91" s="99"/>
      <c r="G91" s="101">
        <f>Table115[5]*Table115[6]</f>
        <v>0</v>
      </c>
    </row>
    <row r="92" spans="1:7" x14ac:dyDescent="0.25">
      <c r="A92" s="96">
        <v>78</v>
      </c>
      <c r="B92" s="96" t="s">
        <v>173</v>
      </c>
      <c r="C92" s="97" t="s">
        <v>534</v>
      </c>
      <c r="D92" s="96" t="s">
        <v>29</v>
      </c>
      <c r="E92" s="98">
        <v>75.2</v>
      </c>
      <c r="F92" s="99"/>
      <c r="G92" s="101">
        <f>Table115[5]*Table115[6]</f>
        <v>0</v>
      </c>
    </row>
    <row r="93" spans="1:7" ht="30" x14ac:dyDescent="0.25">
      <c r="A93" s="96">
        <v>79</v>
      </c>
      <c r="B93" s="96" t="s">
        <v>176</v>
      </c>
      <c r="C93" s="97" t="s">
        <v>580</v>
      </c>
      <c r="D93" s="96" t="s">
        <v>29</v>
      </c>
      <c r="E93" s="98">
        <v>75.2</v>
      </c>
      <c r="F93" s="99"/>
      <c r="G93" s="101">
        <f>Table115[5]*Table115[6]</f>
        <v>0</v>
      </c>
    </row>
    <row r="94" spans="1:7" x14ac:dyDescent="0.25">
      <c r="A94" s="96"/>
      <c r="B94" s="96"/>
      <c r="C94" s="97" t="s">
        <v>536</v>
      </c>
      <c r="D94" s="96"/>
      <c r="E94" s="98"/>
      <c r="F94" s="99"/>
      <c r="G94" s="101">
        <f>Table115[5]*Table115[6]</f>
        <v>0</v>
      </c>
    </row>
    <row r="95" spans="1:7" ht="60" x14ac:dyDescent="0.25">
      <c r="A95" s="96">
        <v>81</v>
      </c>
      <c r="B95" s="96" t="s">
        <v>177</v>
      </c>
      <c r="C95" s="97" t="s">
        <v>537</v>
      </c>
      <c r="D95" s="96" t="s">
        <v>29</v>
      </c>
      <c r="E95" s="98">
        <v>8.35</v>
      </c>
      <c r="F95" s="99"/>
      <c r="G95" s="101">
        <f>Table115[5]*Table115[6]</f>
        <v>0</v>
      </c>
    </row>
    <row r="96" spans="1:7" ht="45" x14ac:dyDescent="0.25">
      <c r="A96" s="96">
        <v>82</v>
      </c>
      <c r="B96" s="96" t="s">
        <v>178</v>
      </c>
      <c r="C96" s="97" t="s">
        <v>538</v>
      </c>
      <c r="D96" s="96" t="s">
        <v>29</v>
      </c>
      <c r="E96" s="98">
        <v>84.4</v>
      </c>
      <c r="F96" s="99"/>
      <c r="G96" s="101">
        <f>Table115[5]*Table115[6]</f>
        <v>0</v>
      </c>
    </row>
    <row r="97" spans="1:7" x14ac:dyDescent="0.25">
      <c r="A97" s="96">
        <v>83</v>
      </c>
      <c r="B97" s="96" t="s">
        <v>179</v>
      </c>
      <c r="C97" s="97" t="s">
        <v>539</v>
      </c>
      <c r="D97" s="96" t="s">
        <v>29</v>
      </c>
      <c r="E97" s="98">
        <v>84.4</v>
      </c>
      <c r="F97" s="99"/>
      <c r="G97" s="101">
        <f>Table115[5]*Table115[6]</f>
        <v>0</v>
      </c>
    </row>
    <row r="98" spans="1:7" ht="30" x14ac:dyDescent="0.25">
      <c r="A98" s="96">
        <v>84</v>
      </c>
      <c r="B98" s="96" t="s">
        <v>180</v>
      </c>
      <c r="C98" s="97" t="s">
        <v>540</v>
      </c>
      <c r="D98" s="96" t="s">
        <v>29</v>
      </c>
      <c r="E98" s="98">
        <v>84.4</v>
      </c>
      <c r="F98" s="99"/>
      <c r="G98" s="101">
        <f>Table115[5]*Table115[6]</f>
        <v>0</v>
      </c>
    </row>
    <row r="99" spans="1:7" x14ac:dyDescent="0.25">
      <c r="A99" s="96"/>
      <c r="B99" s="96"/>
      <c r="C99" s="97" t="s">
        <v>541</v>
      </c>
      <c r="D99" s="96"/>
      <c r="E99" s="98"/>
      <c r="F99" s="99"/>
      <c r="G99" s="101">
        <f>Table115[5]*Table115[6]</f>
        <v>0</v>
      </c>
    </row>
    <row r="100" spans="1:7" x14ac:dyDescent="0.25">
      <c r="A100" s="96"/>
      <c r="B100" s="96"/>
      <c r="C100" s="97" t="s">
        <v>542</v>
      </c>
      <c r="D100" s="96"/>
      <c r="E100" s="98"/>
      <c r="F100" s="99"/>
      <c r="G100" s="101">
        <f>Table115[5]*Table115[6]</f>
        <v>0</v>
      </c>
    </row>
    <row r="101" spans="1:7" ht="45.95" customHeight="1" x14ac:dyDescent="0.25">
      <c r="A101" s="96">
        <v>85</v>
      </c>
      <c r="B101" s="96" t="s">
        <v>45</v>
      </c>
      <c r="C101" s="97" t="s">
        <v>303</v>
      </c>
      <c r="D101" s="96" t="s">
        <v>26</v>
      </c>
      <c r="E101" s="98">
        <v>2.4500000000000002</v>
      </c>
      <c r="F101" s="99"/>
      <c r="G101" s="101">
        <f>Table115[5]*Table115[6]</f>
        <v>0</v>
      </c>
    </row>
    <row r="102" spans="1:7" ht="30" x14ac:dyDescent="0.25">
      <c r="A102" s="96">
        <v>86</v>
      </c>
      <c r="B102" s="96" t="s">
        <v>35</v>
      </c>
      <c r="C102" s="97" t="s">
        <v>490</v>
      </c>
      <c r="D102" s="96" t="s">
        <v>26</v>
      </c>
      <c r="E102" s="98">
        <v>1.3</v>
      </c>
      <c r="F102" s="99"/>
      <c r="G102" s="101">
        <f>Table115[5]*Table115[6]</f>
        <v>0</v>
      </c>
    </row>
    <row r="103" spans="1:7" ht="45" x14ac:dyDescent="0.25">
      <c r="A103" s="96">
        <v>87</v>
      </c>
      <c r="B103" s="96" t="s">
        <v>36</v>
      </c>
      <c r="C103" s="97" t="s">
        <v>491</v>
      </c>
      <c r="D103" s="96" t="s">
        <v>26</v>
      </c>
      <c r="E103" s="98">
        <v>1.3</v>
      </c>
      <c r="F103" s="99"/>
      <c r="G103" s="101">
        <f>Table115[5]*Table115[6]</f>
        <v>0</v>
      </c>
    </row>
    <row r="104" spans="1:7" x14ac:dyDescent="0.25">
      <c r="A104" s="96">
        <v>88</v>
      </c>
      <c r="B104" s="96" t="s">
        <v>41</v>
      </c>
      <c r="C104" s="97" t="s">
        <v>309</v>
      </c>
      <c r="D104" s="96" t="s">
        <v>26</v>
      </c>
      <c r="E104" s="98">
        <v>0.06</v>
      </c>
      <c r="F104" s="99"/>
      <c r="G104" s="101">
        <f>Table115[5]*Table115[6]</f>
        <v>0</v>
      </c>
    </row>
    <row r="105" spans="1:7" ht="60" x14ac:dyDescent="0.25">
      <c r="A105" s="96">
        <v>89</v>
      </c>
      <c r="B105" s="96" t="s">
        <v>32</v>
      </c>
      <c r="C105" s="97" t="s">
        <v>553</v>
      </c>
      <c r="D105" s="96" t="s">
        <v>26</v>
      </c>
      <c r="E105" s="98">
        <v>1.55</v>
      </c>
      <c r="F105" s="99"/>
      <c r="G105" s="101">
        <f>Table115[5]*Table115[6]</f>
        <v>0</v>
      </c>
    </row>
    <row r="106" spans="1:7" ht="45" x14ac:dyDescent="0.25">
      <c r="A106" s="96">
        <v>90</v>
      </c>
      <c r="B106" s="96" t="s">
        <v>42</v>
      </c>
      <c r="C106" s="97" t="s">
        <v>493</v>
      </c>
      <c r="D106" s="96" t="s">
        <v>29</v>
      </c>
      <c r="E106" s="98">
        <v>9.4499999999999993</v>
      </c>
      <c r="F106" s="99"/>
      <c r="G106" s="101">
        <f>Table115[5]*Table115[6]</f>
        <v>0</v>
      </c>
    </row>
    <row r="107" spans="1:7" ht="45" x14ac:dyDescent="0.25">
      <c r="A107" s="96">
        <v>91</v>
      </c>
      <c r="B107" s="96" t="s">
        <v>181</v>
      </c>
      <c r="C107" s="97" t="s">
        <v>543</v>
      </c>
      <c r="D107" s="96" t="s">
        <v>29</v>
      </c>
      <c r="E107" s="98">
        <v>3.4</v>
      </c>
      <c r="F107" s="99"/>
      <c r="G107" s="101">
        <f>Table115[5]*Table115[6]</f>
        <v>0</v>
      </c>
    </row>
    <row r="108" spans="1:7" x14ac:dyDescent="0.25">
      <c r="A108" s="96"/>
      <c r="B108" s="96"/>
      <c r="C108" s="97" t="s">
        <v>544</v>
      </c>
      <c r="D108" s="96"/>
      <c r="E108" s="98"/>
      <c r="F108" s="99"/>
      <c r="G108" s="101">
        <f>Table115[5]*Table115[6]</f>
        <v>0</v>
      </c>
    </row>
    <row r="109" spans="1:7" x14ac:dyDescent="0.25">
      <c r="A109" s="96">
        <v>92</v>
      </c>
      <c r="B109" s="96" t="s">
        <v>41</v>
      </c>
      <c r="C109" s="97" t="s">
        <v>309</v>
      </c>
      <c r="D109" s="96" t="s">
        <v>26</v>
      </c>
      <c r="E109" s="98">
        <v>0.55000000000000004</v>
      </c>
      <c r="F109" s="99"/>
      <c r="G109" s="101">
        <f>Table115[5]*Table115[6]</f>
        <v>0</v>
      </c>
    </row>
    <row r="110" spans="1:7" ht="60" x14ac:dyDescent="0.25">
      <c r="A110" s="96">
        <v>93</v>
      </c>
      <c r="B110" s="96" t="s">
        <v>107</v>
      </c>
      <c r="C110" s="97" t="s">
        <v>554</v>
      </c>
      <c r="D110" s="96" t="s">
        <v>26</v>
      </c>
      <c r="E110" s="98">
        <v>1.1299999999999999</v>
      </c>
      <c r="F110" s="99"/>
      <c r="G110" s="101">
        <f>Table115[5]*Table115[6]</f>
        <v>0</v>
      </c>
    </row>
    <row r="111" spans="1:7" ht="60" x14ac:dyDescent="0.25">
      <c r="A111" s="96">
        <v>94</v>
      </c>
      <c r="B111" s="96" t="s">
        <v>32</v>
      </c>
      <c r="C111" s="97" t="s">
        <v>555</v>
      </c>
      <c r="D111" s="96" t="s">
        <v>26</v>
      </c>
      <c r="E111" s="98">
        <v>0.32</v>
      </c>
      <c r="F111" s="99"/>
      <c r="G111" s="101">
        <f>Table115[5]*Table115[6]</f>
        <v>0</v>
      </c>
    </row>
    <row r="112" spans="1:7" ht="30" x14ac:dyDescent="0.25">
      <c r="A112" s="96">
        <v>95</v>
      </c>
      <c r="B112" s="96" t="s">
        <v>182</v>
      </c>
      <c r="C112" s="97" t="s">
        <v>581</v>
      </c>
      <c r="D112" s="96" t="s">
        <v>37</v>
      </c>
      <c r="E112" s="98">
        <v>1.2</v>
      </c>
      <c r="F112" s="99"/>
      <c r="G112" s="101">
        <f>Table115[5]*Table115[6]</f>
        <v>0</v>
      </c>
    </row>
    <row r="113" spans="1:7" ht="30" x14ac:dyDescent="0.25">
      <c r="A113" s="96">
        <v>96</v>
      </c>
      <c r="B113" s="96" t="s">
        <v>183</v>
      </c>
      <c r="C113" s="97" t="s">
        <v>582</v>
      </c>
      <c r="D113" s="96" t="s">
        <v>37</v>
      </c>
      <c r="E113" s="98">
        <v>32.799999999999997</v>
      </c>
      <c r="F113" s="99"/>
      <c r="G113" s="101">
        <f>Table115[5]*Table115[6]</f>
        <v>0</v>
      </c>
    </row>
    <row r="114" spans="1:7" ht="30" x14ac:dyDescent="0.25">
      <c r="A114" s="96">
        <v>97</v>
      </c>
      <c r="B114" s="96" t="s">
        <v>140</v>
      </c>
      <c r="C114" s="97" t="s">
        <v>508</v>
      </c>
      <c r="D114" s="96" t="s">
        <v>37</v>
      </c>
      <c r="E114" s="98">
        <v>41.86</v>
      </c>
      <c r="F114" s="99"/>
      <c r="G114" s="101">
        <f>Table115[5]*Table115[6]</f>
        <v>0</v>
      </c>
    </row>
    <row r="115" spans="1:7" ht="45" x14ac:dyDescent="0.25">
      <c r="A115" s="96">
        <v>98</v>
      </c>
      <c r="B115" s="96" t="s">
        <v>42</v>
      </c>
      <c r="C115" s="97" t="s">
        <v>493</v>
      </c>
      <c r="D115" s="96" t="s">
        <v>29</v>
      </c>
      <c r="E115" s="98">
        <v>5.55</v>
      </c>
      <c r="F115" s="99"/>
      <c r="G115" s="101">
        <f>Table115[5]*Table115[6]</f>
        <v>0</v>
      </c>
    </row>
    <row r="116" spans="1:7" x14ac:dyDescent="0.25">
      <c r="A116" s="96"/>
      <c r="B116" s="96"/>
      <c r="C116" s="97" t="s">
        <v>545</v>
      </c>
      <c r="D116" s="96"/>
      <c r="E116" s="98"/>
      <c r="F116" s="99"/>
      <c r="G116" s="101">
        <f>Table115[5]*Table115[6]</f>
        <v>0</v>
      </c>
    </row>
    <row r="117" spans="1:7" ht="30" x14ac:dyDescent="0.25">
      <c r="A117" s="96">
        <v>99</v>
      </c>
      <c r="B117" s="96" t="s">
        <v>140</v>
      </c>
      <c r="C117" s="97" t="s">
        <v>508</v>
      </c>
      <c r="D117" s="96" t="s">
        <v>37</v>
      </c>
      <c r="E117" s="98">
        <v>23.88</v>
      </c>
      <c r="F117" s="99"/>
      <c r="G117" s="101">
        <f>Table115[5]*Table115[6]</f>
        <v>0</v>
      </c>
    </row>
    <row r="118" spans="1:7" x14ac:dyDescent="0.25">
      <c r="A118" s="96">
        <v>100</v>
      </c>
      <c r="B118" s="96" t="s">
        <v>38</v>
      </c>
      <c r="C118" s="97" t="s">
        <v>520</v>
      </c>
      <c r="D118" s="96" t="s">
        <v>39</v>
      </c>
      <c r="E118" s="98">
        <v>0.02</v>
      </c>
      <c r="F118" s="99"/>
      <c r="G118" s="101">
        <f>Table115[5]*Table115[6]</f>
        <v>0</v>
      </c>
    </row>
    <row r="119" spans="1:7" ht="45" x14ac:dyDescent="0.25">
      <c r="A119" s="96">
        <v>101</v>
      </c>
      <c r="B119" s="96" t="s">
        <v>40</v>
      </c>
      <c r="C119" s="97" t="s">
        <v>521</v>
      </c>
      <c r="D119" s="96" t="s">
        <v>39</v>
      </c>
      <c r="E119" s="98">
        <v>0.02</v>
      </c>
      <c r="F119" s="99"/>
      <c r="G119" s="101">
        <f>Table115[5]*Table115[6]</f>
        <v>0</v>
      </c>
    </row>
    <row r="120" spans="1:7" x14ac:dyDescent="0.25">
      <c r="A120" s="96"/>
      <c r="B120" s="96"/>
      <c r="C120" s="97" t="s">
        <v>546</v>
      </c>
      <c r="D120" s="96"/>
      <c r="E120" s="98"/>
      <c r="F120" s="99"/>
      <c r="G120" s="101">
        <f>Table115[5]*Table115[6]</f>
        <v>0</v>
      </c>
    </row>
    <row r="121" spans="1:7" ht="45" x14ac:dyDescent="0.25">
      <c r="A121" s="96">
        <v>102</v>
      </c>
      <c r="B121" s="96" t="s">
        <v>43</v>
      </c>
      <c r="C121" s="97" t="s">
        <v>430</v>
      </c>
      <c r="D121" s="96" t="s">
        <v>37</v>
      </c>
      <c r="E121" s="98">
        <v>7.95</v>
      </c>
      <c r="F121" s="99"/>
      <c r="G121" s="101">
        <f>Table115[5]*Table115[6]</f>
        <v>0</v>
      </c>
    </row>
    <row r="122" spans="1:7" x14ac:dyDescent="0.25">
      <c r="A122" s="96">
        <v>103</v>
      </c>
      <c r="B122" s="96" t="s">
        <v>38</v>
      </c>
      <c r="C122" s="97" t="s">
        <v>520</v>
      </c>
      <c r="D122" s="96" t="s">
        <v>39</v>
      </c>
      <c r="E122" s="98">
        <v>0.01</v>
      </c>
      <c r="F122" s="99"/>
      <c r="G122" s="101">
        <f>Table115[5]*Table115[6]</f>
        <v>0</v>
      </c>
    </row>
    <row r="123" spans="1:7" ht="45" x14ac:dyDescent="0.25">
      <c r="A123" s="96">
        <v>104</v>
      </c>
      <c r="B123" s="96" t="s">
        <v>40</v>
      </c>
      <c r="C123" s="97" t="s">
        <v>521</v>
      </c>
      <c r="D123" s="96" t="s">
        <v>39</v>
      </c>
      <c r="E123" s="98">
        <v>0.01</v>
      </c>
      <c r="F123" s="99"/>
      <c r="G123" s="101">
        <f>Table115[5]*Table115[6]</f>
        <v>0</v>
      </c>
    </row>
    <row r="124" spans="1:7" x14ac:dyDescent="0.25">
      <c r="A124" s="96"/>
      <c r="B124" s="96"/>
      <c r="C124" s="97" t="s">
        <v>547</v>
      </c>
      <c r="D124" s="96"/>
      <c r="E124" s="98"/>
      <c r="F124" s="99"/>
      <c r="G124" s="101">
        <f>Table115[5]*Table115[6]</f>
        <v>0</v>
      </c>
    </row>
    <row r="125" spans="1:7" ht="60" x14ac:dyDescent="0.25">
      <c r="A125" s="96">
        <v>108</v>
      </c>
      <c r="B125" s="96" t="s">
        <v>106</v>
      </c>
      <c r="C125" s="97" t="s">
        <v>548</v>
      </c>
      <c r="D125" s="96" t="s">
        <v>39</v>
      </c>
      <c r="E125" s="98">
        <v>0.26</v>
      </c>
      <c r="F125" s="99"/>
      <c r="G125" s="101">
        <f>Table115[5]*Table115[6]</f>
        <v>0</v>
      </c>
    </row>
    <row r="126" spans="1:7" x14ac:dyDescent="0.25">
      <c r="A126" s="96">
        <v>109</v>
      </c>
      <c r="B126" s="96" t="s">
        <v>38</v>
      </c>
      <c r="C126" s="97" t="s">
        <v>520</v>
      </c>
      <c r="D126" s="96" t="s">
        <v>39</v>
      </c>
      <c r="E126" s="98">
        <v>0.26</v>
      </c>
      <c r="F126" s="99"/>
      <c r="G126" s="101">
        <f>Table115[5]*Table115[6]</f>
        <v>0</v>
      </c>
    </row>
    <row r="127" spans="1:7" ht="45" x14ac:dyDescent="0.25">
      <c r="A127" s="96">
        <v>110</v>
      </c>
      <c r="B127" s="96" t="s">
        <v>40</v>
      </c>
      <c r="C127" s="97" t="s">
        <v>549</v>
      </c>
      <c r="D127" s="96" t="s">
        <v>39</v>
      </c>
      <c r="E127" s="98">
        <v>0.26</v>
      </c>
      <c r="F127" s="99"/>
      <c r="G127" s="101">
        <f>Table115[5]*Table115[6]</f>
        <v>0</v>
      </c>
    </row>
    <row r="128" spans="1:7" x14ac:dyDescent="0.25">
      <c r="A128" s="96"/>
      <c r="B128" s="96"/>
      <c r="C128" s="104" t="s">
        <v>550</v>
      </c>
      <c r="D128" s="96"/>
      <c r="E128" s="98"/>
      <c r="F128" s="99"/>
      <c r="G128" s="101">
        <f>Table115[5]*Table115[6]</f>
        <v>0</v>
      </c>
    </row>
    <row r="129" spans="1:7" ht="60" x14ac:dyDescent="0.25">
      <c r="A129" s="96">
        <v>111</v>
      </c>
      <c r="B129" s="96" t="s">
        <v>45</v>
      </c>
      <c r="C129" s="97" t="s">
        <v>583</v>
      </c>
      <c r="D129" s="96" t="s">
        <v>26</v>
      </c>
      <c r="E129" s="98">
        <v>6.1</v>
      </c>
      <c r="F129" s="99"/>
      <c r="G129" s="101">
        <f>Table115[5]*Table115[6]</f>
        <v>0</v>
      </c>
    </row>
    <row r="130" spans="1:7" ht="30" x14ac:dyDescent="0.25">
      <c r="A130" s="96">
        <v>112</v>
      </c>
      <c r="B130" s="96" t="s">
        <v>35</v>
      </c>
      <c r="C130" s="97" t="s">
        <v>490</v>
      </c>
      <c r="D130" s="96" t="s">
        <v>26</v>
      </c>
      <c r="E130" s="98">
        <v>3.45</v>
      </c>
      <c r="F130" s="99"/>
      <c r="G130" s="101">
        <f>Table115[5]*Table115[6]</f>
        <v>0</v>
      </c>
    </row>
    <row r="131" spans="1:7" ht="45" x14ac:dyDescent="0.25">
      <c r="A131" s="96">
        <v>113</v>
      </c>
      <c r="B131" s="96" t="s">
        <v>36</v>
      </c>
      <c r="C131" s="97" t="s">
        <v>491</v>
      </c>
      <c r="D131" s="96" t="s">
        <v>26</v>
      </c>
      <c r="E131" s="98">
        <v>3.45</v>
      </c>
      <c r="F131" s="99"/>
      <c r="G131" s="101">
        <f>Table115[5]*Table115[6]</f>
        <v>0</v>
      </c>
    </row>
    <row r="132" spans="1:7" ht="45" x14ac:dyDescent="0.25">
      <c r="A132" s="96">
        <v>114</v>
      </c>
      <c r="B132" s="96" t="s">
        <v>110</v>
      </c>
      <c r="C132" s="104" t="s">
        <v>812</v>
      </c>
      <c r="D132" s="96" t="s">
        <v>26</v>
      </c>
      <c r="E132" s="98">
        <v>0.4</v>
      </c>
      <c r="F132" s="99"/>
      <c r="G132" s="101">
        <f>Table115[5]*Table115[6]</f>
        <v>0</v>
      </c>
    </row>
    <row r="133" spans="1:7" ht="60" x14ac:dyDescent="0.25">
      <c r="A133" s="96">
        <v>115</v>
      </c>
      <c r="B133" s="96" t="s">
        <v>107</v>
      </c>
      <c r="C133" s="97" t="s">
        <v>554</v>
      </c>
      <c r="D133" s="96" t="s">
        <v>26</v>
      </c>
      <c r="E133" s="98">
        <v>3.3</v>
      </c>
      <c r="F133" s="99"/>
      <c r="G133" s="101">
        <f>Table115[5]*Table115[6]</f>
        <v>0</v>
      </c>
    </row>
    <row r="134" spans="1:7" ht="30" x14ac:dyDescent="0.25">
      <c r="A134" s="96">
        <v>116</v>
      </c>
      <c r="B134" s="96" t="s">
        <v>182</v>
      </c>
      <c r="C134" s="97" t="s">
        <v>581</v>
      </c>
      <c r="D134" s="96" t="s">
        <v>37</v>
      </c>
      <c r="E134" s="98">
        <v>4.2</v>
      </c>
      <c r="F134" s="99"/>
      <c r="G134" s="101">
        <f>Table115[5]*Table115[6]</f>
        <v>0</v>
      </c>
    </row>
    <row r="135" spans="1:7" ht="30" x14ac:dyDescent="0.25">
      <c r="A135" s="96">
        <v>117</v>
      </c>
      <c r="B135" s="96" t="s">
        <v>183</v>
      </c>
      <c r="C135" s="97" t="s">
        <v>582</v>
      </c>
      <c r="D135" s="96" t="s">
        <v>37</v>
      </c>
      <c r="E135" s="98">
        <v>104.7</v>
      </c>
      <c r="F135" s="99"/>
      <c r="G135" s="101">
        <f>Table115[5]*Table115[6]</f>
        <v>0</v>
      </c>
    </row>
    <row r="136" spans="1:7" ht="45" x14ac:dyDescent="0.25">
      <c r="A136" s="96">
        <v>118</v>
      </c>
      <c r="B136" s="96" t="s">
        <v>42</v>
      </c>
      <c r="C136" s="97" t="s">
        <v>493</v>
      </c>
      <c r="D136" s="96" t="s">
        <v>29</v>
      </c>
      <c r="E136" s="98">
        <v>10.4</v>
      </c>
      <c r="F136" s="99"/>
      <c r="G136" s="101">
        <f>Table115[5]*Table115[6]</f>
        <v>0</v>
      </c>
    </row>
    <row r="137" spans="1:7" ht="30" x14ac:dyDescent="0.25">
      <c r="A137" s="96">
        <v>119</v>
      </c>
      <c r="B137" s="96" t="s">
        <v>169</v>
      </c>
      <c r="C137" s="97" t="s">
        <v>584</v>
      </c>
      <c r="D137" s="96" t="s">
        <v>29</v>
      </c>
      <c r="E137" s="98">
        <v>1.44</v>
      </c>
      <c r="F137" s="99"/>
      <c r="G137" s="101">
        <f>Table115[5]*Table115[6]</f>
        <v>0</v>
      </c>
    </row>
    <row r="138" spans="1:7" ht="45" x14ac:dyDescent="0.25">
      <c r="A138" s="96">
        <v>120</v>
      </c>
      <c r="B138" s="96" t="s">
        <v>184</v>
      </c>
      <c r="C138" s="97" t="s">
        <v>585</v>
      </c>
      <c r="D138" s="96" t="s">
        <v>29</v>
      </c>
      <c r="E138" s="98">
        <v>1.44</v>
      </c>
      <c r="F138" s="99"/>
      <c r="G138" s="101">
        <f>Table115[5]*Table115[6]</f>
        <v>0</v>
      </c>
    </row>
    <row r="139" spans="1:7" ht="45" x14ac:dyDescent="0.25">
      <c r="A139" s="96">
        <v>121</v>
      </c>
      <c r="B139" s="96" t="s">
        <v>43</v>
      </c>
      <c r="C139" s="97" t="s">
        <v>430</v>
      </c>
      <c r="D139" s="96" t="s">
        <v>37</v>
      </c>
      <c r="E139" s="98">
        <v>900</v>
      </c>
      <c r="F139" s="99"/>
      <c r="G139" s="101">
        <f>Table115[5]*Table115[6]</f>
        <v>0</v>
      </c>
    </row>
    <row r="140" spans="1:7" x14ac:dyDescent="0.25">
      <c r="A140" s="96">
        <v>122</v>
      </c>
      <c r="B140" s="96" t="s">
        <v>38</v>
      </c>
      <c r="C140" s="97" t="s">
        <v>520</v>
      </c>
      <c r="D140" s="96" t="s">
        <v>39</v>
      </c>
      <c r="E140" s="98">
        <v>0.9</v>
      </c>
      <c r="F140" s="99"/>
      <c r="G140" s="101">
        <f>Table115[5]*Table115[6]</f>
        <v>0</v>
      </c>
    </row>
    <row r="141" spans="1:7" ht="45" x14ac:dyDescent="0.25">
      <c r="A141" s="96">
        <v>123</v>
      </c>
      <c r="B141" s="96" t="s">
        <v>185</v>
      </c>
      <c r="C141" s="97" t="s">
        <v>549</v>
      </c>
      <c r="D141" s="96" t="s">
        <v>39</v>
      </c>
      <c r="E141" s="98">
        <v>0.9</v>
      </c>
      <c r="F141" s="99"/>
      <c r="G141" s="101">
        <f>Table115[5]*Table115[6]</f>
        <v>0</v>
      </c>
    </row>
    <row r="142" spans="1:7" x14ac:dyDescent="0.25">
      <c r="A142" s="96"/>
      <c r="B142" s="96"/>
      <c r="C142" s="97" t="s">
        <v>551</v>
      </c>
      <c r="D142" s="96"/>
      <c r="E142" s="98"/>
      <c r="F142" s="99"/>
      <c r="G142" s="101">
        <f>Table115[5]*Table115[6]</f>
        <v>0</v>
      </c>
    </row>
    <row r="143" spans="1:7" x14ac:dyDescent="0.25">
      <c r="A143" s="96">
        <v>124</v>
      </c>
      <c r="B143" s="96" t="s">
        <v>41</v>
      </c>
      <c r="C143" s="97" t="s">
        <v>309</v>
      </c>
      <c r="D143" s="96" t="s">
        <v>26</v>
      </c>
      <c r="E143" s="98">
        <v>3.66</v>
      </c>
      <c r="F143" s="99"/>
      <c r="G143" s="101">
        <f>Table115[5]*Table115[6]</f>
        <v>0</v>
      </c>
    </row>
    <row r="144" spans="1:7" ht="45" x14ac:dyDescent="0.25">
      <c r="A144" s="96">
        <v>125</v>
      </c>
      <c r="B144" s="96" t="s">
        <v>110</v>
      </c>
      <c r="C144" s="104" t="s">
        <v>813</v>
      </c>
      <c r="D144" s="96" t="s">
        <v>26</v>
      </c>
      <c r="E144" s="98">
        <v>2.56</v>
      </c>
      <c r="F144" s="99"/>
      <c r="G144" s="101">
        <f>Table115[5]*Table115[6]</f>
        <v>0</v>
      </c>
    </row>
    <row r="145" spans="1:7" x14ac:dyDescent="0.25">
      <c r="A145" s="93" t="s">
        <v>325</v>
      </c>
      <c r="B145" s="94"/>
      <c r="C145" s="94"/>
      <c r="D145" s="94"/>
      <c r="E145" s="95"/>
      <c r="F145" s="95"/>
      <c r="G145" s="95">
        <f>SUBTOTAL(9,Table115[7])</f>
        <v>0</v>
      </c>
    </row>
  </sheetData>
  <mergeCells count="2">
    <mergeCell ref="C2:G3"/>
    <mergeCell ref="A4:B4"/>
  </mergeCells>
  <phoneticPr fontId="17" type="noConversion"/>
  <conditionalFormatting sqref="A7:G145">
    <cfRule type="expression" dxfId="179" priority="3">
      <formula>CELL("PROTECT",A7)=0</formula>
    </cfRule>
    <cfRule type="expression" dxfId="178" priority="4">
      <formula>$C7="Subtotal"</formula>
    </cfRule>
    <cfRule type="expression" priority="5" stopIfTrue="1">
      <formula>OR($C7="Subtotal",$A7="Total TVA Cota 0")</formula>
    </cfRule>
    <cfRule type="expression" dxfId="177" priority="7">
      <formula>$E7=""</formula>
    </cfRule>
  </conditionalFormatting>
  <conditionalFormatting sqref="G7:G145">
    <cfRule type="expression" dxfId="176" priority="1">
      <formula>AND($C7="Subtotal",$G7="")</formula>
    </cfRule>
    <cfRule type="expression" dxfId="175" priority="2">
      <formula>AND($C7="Subtotal",_xlfn.FORMULATEXT($G7)="=[5]*[6]")</formula>
    </cfRule>
    <cfRule type="expression" dxfId="174" priority="6">
      <formula>AND($C7&lt;&gt;"Subtotal",_xlfn.FORMULATEXT($G7)&lt;&gt;"=[5]*[6]")</formula>
    </cfRule>
  </conditionalFormatting>
  <conditionalFormatting sqref="E7:G145">
    <cfRule type="notContainsBlanks" priority="8" stopIfTrue="1">
      <formula>LEN(TRIM(E7))&gt;0</formula>
    </cfRule>
    <cfRule type="expression" dxfId="173" priority="9">
      <formula>$E7&lt;&gt;""</formula>
    </cfRule>
  </conditionalFormatting>
  <dataValidations count="1">
    <dataValidation type="decimal" operator="greaterThan" allowBlank="1" showInputMessage="1" showErrorMessage="1" sqref="F7:F14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1"/>
  <sheetViews>
    <sheetView view="pageBreakPreview" topLeftCell="A46" zoomScaleNormal="90" zoomScaleSheetLayoutView="100" zoomScalePageLayoutView="90" workbookViewId="0">
      <selection activeCell="C48" sqref="C48"/>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41"/>
      <c r="D3" s="141"/>
      <c r="E3" s="141"/>
      <c r="F3" s="141"/>
      <c r="G3" s="141"/>
    </row>
    <row r="4" spans="1:7" s="22" customFormat="1" ht="18.75" x14ac:dyDescent="0.25">
      <c r="A4" s="142" t="s">
        <v>326</v>
      </c>
      <c r="B4" s="143"/>
      <c r="C4" s="29" t="str">
        <f>SITE!B11</f>
        <v xml:space="preserve">Electricity and lighting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97" t="s">
        <v>331</v>
      </c>
      <c r="D7" s="38"/>
      <c r="E7" s="44"/>
      <c r="F7" s="43"/>
      <c r="G7" s="87">
        <f>Table116[5]*Table116[6]</f>
        <v>0</v>
      </c>
    </row>
    <row r="8" spans="1:7" x14ac:dyDescent="0.25">
      <c r="A8" s="96">
        <v>1</v>
      </c>
      <c r="B8" s="96" t="s">
        <v>186</v>
      </c>
      <c r="C8" s="103" t="s">
        <v>588</v>
      </c>
      <c r="D8" s="96" t="s">
        <v>330</v>
      </c>
      <c r="E8" s="98">
        <v>1</v>
      </c>
      <c r="F8" s="99"/>
      <c r="G8" s="100">
        <f>Table116[5]*Table116[6]</f>
        <v>0</v>
      </c>
    </row>
    <row r="9" spans="1:7" ht="30" x14ac:dyDescent="0.25">
      <c r="A9" s="96">
        <v>2</v>
      </c>
      <c r="B9" s="96" t="s">
        <v>187</v>
      </c>
      <c r="C9" s="97" t="s">
        <v>589</v>
      </c>
      <c r="D9" s="96" t="s">
        <v>330</v>
      </c>
      <c r="E9" s="98">
        <v>1</v>
      </c>
      <c r="F9" s="99"/>
      <c r="G9" s="101">
        <f>Table116[5]*Table116[6]</f>
        <v>0</v>
      </c>
    </row>
    <row r="10" spans="1:7" x14ac:dyDescent="0.25">
      <c r="A10" s="96">
        <v>3</v>
      </c>
      <c r="B10" s="96" t="s">
        <v>186</v>
      </c>
      <c r="C10" s="97" t="s">
        <v>588</v>
      </c>
      <c r="D10" s="96" t="s">
        <v>330</v>
      </c>
      <c r="E10" s="98">
        <v>2</v>
      </c>
      <c r="F10" s="99"/>
      <c r="G10" s="101">
        <f>Table116[5]*Table116[6]</f>
        <v>0</v>
      </c>
    </row>
    <row r="11" spans="1:7" x14ac:dyDescent="0.25">
      <c r="A11" s="96">
        <v>4</v>
      </c>
      <c r="B11" s="96" t="s">
        <v>188</v>
      </c>
      <c r="C11" s="97" t="s">
        <v>590</v>
      </c>
      <c r="D11" s="96" t="s">
        <v>330</v>
      </c>
      <c r="E11" s="98">
        <v>1</v>
      </c>
      <c r="F11" s="99"/>
      <c r="G11" s="101">
        <f>Table116[5]*Table116[6]</f>
        <v>0</v>
      </c>
    </row>
    <row r="12" spans="1:7" ht="30" x14ac:dyDescent="0.25">
      <c r="A12" s="96">
        <v>5</v>
      </c>
      <c r="B12" s="96" t="s">
        <v>187</v>
      </c>
      <c r="C12" s="97" t="s">
        <v>591</v>
      </c>
      <c r="D12" s="96" t="s">
        <v>330</v>
      </c>
      <c r="E12" s="98">
        <v>1</v>
      </c>
      <c r="F12" s="99"/>
      <c r="G12" s="101">
        <f>Table116[5]*Table116[6]</f>
        <v>0</v>
      </c>
    </row>
    <row r="13" spans="1:7" x14ac:dyDescent="0.25">
      <c r="A13" s="96">
        <v>6</v>
      </c>
      <c r="B13" s="96" t="s">
        <v>186</v>
      </c>
      <c r="C13" s="97" t="s">
        <v>588</v>
      </c>
      <c r="D13" s="96" t="s">
        <v>330</v>
      </c>
      <c r="E13" s="98">
        <v>16</v>
      </c>
      <c r="F13" s="99"/>
      <c r="G13" s="101">
        <f>Table116[5]*Table116[6]</f>
        <v>0</v>
      </c>
    </row>
    <row r="14" spans="1:7" x14ac:dyDescent="0.25">
      <c r="A14" s="96">
        <v>7</v>
      </c>
      <c r="B14" s="96"/>
      <c r="C14" s="97" t="s">
        <v>592</v>
      </c>
      <c r="D14" s="96" t="s">
        <v>330</v>
      </c>
      <c r="E14" s="98">
        <v>2</v>
      </c>
      <c r="F14" s="99"/>
      <c r="G14" s="101">
        <f>Table116[5]*Table116[6]</f>
        <v>0</v>
      </c>
    </row>
    <row r="15" spans="1:7" x14ac:dyDescent="0.25">
      <c r="A15" s="96">
        <v>8</v>
      </c>
      <c r="B15" s="96"/>
      <c r="C15" s="97" t="s">
        <v>593</v>
      </c>
      <c r="D15" s="96" t="s">
        <v>330</v>
      </c>
      <c r="E15" s="98">
        <v>4</v>
      </c>
      <c r="F15" s="99"/>
      <c r="G15" s="101">
        <f>Table116[5]*Table116[6]</f>
        <v>0</v>
      </c>
    </row>
    <row r="16" spans="1:7" x14ac:dyDescent="0.25">
      <c r="A16" s="96">
        <v>9</v>
      </c>
      <c r="B16" s="96" t="s">
        <v>187</v>
      </c>
      <c r="C16" s="97" t="s">
        <v>594</v>
      </c>
      <c r="D16" s="96" t="s">
        <v>330</v>
      </c>
      <c r="E16" s="98">
        <v>1</v>
      </c>
      <c r="F16" s="99"/>
      <c r="G16" s="101">
        <f>Table116[5]*Table116[6]</f>
        <v>0</v>
      </c>
    </row>
    <row r="17" spans="1:7" x14ac:dyDescent="0.25">
      <c r="A17" s="96">
        <v>10</v>
      </c>
      <c r="B17" s="96" t="s">
        <v>186</v>
      </c>
      <c r="C17" s="97" t="s">
        <v>588</v>
      </c>
      <c r="D17" s="96" t="s">
        <v>330</v>
      </c>
      <c r="E17" s="98">
        <v>1</v>
      </c>
      <c r="F17" s="99"/>
      <c r="G17" s="101">
        <f>Table116[5]*Table116[6]</f>
        <v>0</v>
      </c>
    </row>
    <row r="18" spans="1:7" x14ac:dyDescent="0.25">
      <c r="A18" s="96">
        <v>11</v>
      </c>
      <c r="B18" s="96"/>
      <c r="C18" s="97" t="s">
        <v>595</v>
      </c>
      <c r="D18" s="96" t="s">
        <v>330</v>
      </c>
      <c r="E18" s="98">
        <v>1</v>
      </c>
      <c r="F18" s="99"/>
      <c r="G18" s="101">
        <f>Table116[5]*Table116[6]</f>
        <v>0</v>
      </c>
    </row>
    <row r="19" spans="1:7" x14ac:dyDescent="0.25">
      <c r="A19" s="96">
        <v>12</v>
      </c>
      <c r="B19" s="96"/>
      <c r="C19" s="97" t="s">
        <v>596</v>
      </c>
      <c r="D19" s="96" t="s">
        <v>31</v>
      </c>
      <c r="E19" s="98">
        <v>10</v>
      </c>
      <c r="F19" s="99"/>
      <c r="G19" s="101">
        <f>Table116[5]*Table116[6]</f>
        <v>0</v>
      </c>
    </row>
    <row r="20" spans="1:7" ht="30" x14ac:dyDescent="0.25">
      <c r="A20" s="96">
        <v>13</v>
      </c>
      <c r="B20" s="96" t="s">
        <v>189</v>
      </c>
      <c r="C20" s="97" t="s">
        <v>597</v>
      </c>
      <c r="D20" s="96" t="s">
        <v>330</v>
      </c>
      <c r="E20" s="98">
        <v>10</v>
      </c>
      <c r="F20" s="99"/>
      <c r="G20" s="101">
        <f>Table116[5]*Table116[6]</f>
        <v>0</v>
      </c>
    </row>
    <row r="21" spans="1:7" x14ac:dyDescent="0.25">
      <c r="A21" s="96">
        <v>14</v>
      </c>
      <c r="B21" s="96" t="s">
        <v>190</v>
      </c>
      <c r="C21" s="97" t="s">
        <v>598</v>
      </c>
      <c r="D21" s="96" t="s">
        <v>330</v>
      </c>
      <c r="E21" s="98">
        <v>1</v>
      </c>
      <c r="F21" s="99"/>
      <c r="G21" s="101">
        <f>Table116[5]*Table116[6]</f>
        <v>0</v>
      </c>
    </row>
    <row r="22" spans="1:7" ht="30" x14ac:dyDescent="0.25">
      <c r="A22" s="96">
        <v>15</v>
      </c>
      <c r="B22" s="96" t="s">
        <v>191</v>
      </c>
      <c r="C22" s="97" t="s">
        <v>636</v>
      </c>
      <c r="D22" s="96" t="s">
        <v>586</v>
      </c>
      <c r="E22" s="98">
        <v>0.04</v>
      </c>
      <c r="F22" s="99"/>
      <c r="G22" s="101">
        <f>Table116[5]*Table116[6]</f>
        <v>0</v>
      </c>
    </row>
    <row r="23" spans="1:7" ht="30" x14ac:dyDescent="0.25">
      <c r="A23" s="96">
        <v>16</v>
      </c>
      <c r="B23" s="96" t="s">
        <v>191</v>
      </c>
      <c r="C23" s="97" t="s">
        <v>637</v>
      </c>
      <c r="D23" s="96" t="s">
        <v>586</v>
      </c>
      <c r="E23" s="98">
        <v>0.01</v>
      </c>
      <c r="F23" s="99"/>
      <c r="G23" s="101">
        <f>Table116[5]*Table116[6]</f>
        <v>0</v>
      </c>
    </row>
    <row r="24" spans="1:7" x14ac:dyDescent="0.25">
      <c r="A24" s="96">
        <v>17</v>
      </c>
      <c r="B24" s="96"/>
      <c r="C24" s="97" t="s">
        <v>599</v>
      </c>
      <c r="D24" s="96" t="s">
        <v>330</v>
      </c>
      <c r="E24" s="98">
        <v>4</v>
      </c>
      <c r="F24" s="99"/>
      <c r="G24" s="101">
        <f>Table116[5]*Table116[6]</f>
        <v>0</v>
      </c>
    </row>
    <row r="25" spans="1:7" x14ac:dyDescent="0.25">
      <c r="A25" s="96">
        <v>18</v>
      </c>
      <c r="B25" s="96"/>
      <c r="C25" s="97" t="s">
        <v>640</v>
      </c>
      <c r="D25" s="96" t="s">
        <v>330</v>
      </c>
      <c r="E25" s="98">
        <v>1</v>
      </c>
      <c r="F25" s="99"/>
      <c r="G25" s="101">
        <f>Table116[5]*Table116[6]</f>
        <v>0</v>
      </c>
    </row>
    <row r="26" spans="1:7" x14ac:dyDescent="0.25">
      <c r="A26" s="96">
        <v>19</v>
      </c>
      <c r="B26" s="96"/>
      <c r="C26" s="97" t="s">
        <v>600</v>
      </c>
      <c r="D26" s="96" t="s">
        <v>330</v>
      </c>
      <c r="E26" s="98">
        <v>1</v>
      </c>
      <c r="F26" s="99"/>
      <c r="G26" s="101">
        <f>Table116[5]*Table116[6]</f>
        <v>0</v>
      </c>
    </row>
    <row r="27" spans="1:7" x14ac:dyDescent="0.25">
      <c r="A27" s="96">
        <v>20</v>
      </c>
      <c r="B27" s="96"/>
      <c r="C27" s="97" t="s">
        <v>638</v>
      </c>
      <c r="D27" s="96" t="s">
        <v>330</v>
      </c>
      <c r="E27" s="98">
        <v>8</v>
      </c>
      <c r="F27" s="99"/>
      <c r="G27" s="101">
        <f>Table116[5]*Table116[6]</f>
        <v>0</v>
      </c>
    </row>
    <row r="28" spans="1:7" x14ac:dyDescent="0.25">
      <c r="A28" s="96">
        <v>21</v>
      </c>
      <c r="B28" s="96"/>
      <c r="C28" s="97" t="s">
        <v>639</v>
      </c>
      <c r="D28" s="96" t="s">
        <v>330</v>
      </c>
      <c r="E28" s="98">
        <v>2</v>
      </c>
      <c r="F28" s="99"/>
      <c r="G28" s="101">
        <f>Table116[5]*Table116[6]</f>
        <v>0</v>
      </c>
    </row>
    <row r="29" spans="1:7" x14ac:dyDescent="0.25">
      <c r="A29" s="96">
        <v>22</v>
      </c>
      <c r="B29" s="96" t="s">
        <v>192</v>
      </c>
      <c r="C29" s="97" t="s">
        <v>601</v>
      </c>
      <c r="D29" s="96" t="s">
        <v>586</v>
      </c>
      <c r="E29" s="98">
        <v>0.02</v>
      </c>
      <c r="F29" s="99"/>
      <c r="G29" s="101">
        <f>Table116[5]*Table116[6]</f>
        <v>0</v>
      </c>
    </row>
    <row r="30" spans="1:7" x14ac:dyDescent="0.25">
      <c r="A30" s="96">
        <v>23</v>
      </c>
      <c r="B30" s="96" t="s">
        <v>193</v>
      </c>
      <c r="C30" s="97" t="s">
        <v>602</v>
      </c>
      <c r="D30" s="96" t="s">
        <v>586</v>
      </c>
      <c r="E30" s="98">
        <v>0.01</v>
      </c>
      <c r="F30" s="99"/>
      <c r="G30" s="101">
        <f>Table116[5]*Table116[6]</f>
        <v>0</v>
      </c>
    </row>
    <row r="31" spans="1:7" ht="30" x14ac:dyDescent="0.25">
      <c r="A31" s="96">
        <v>24</v>
      </c>
      <c r="B31" s="96" t="s">
        <v>194</v>
      </c>
      <c r="C31" s="97" t="s">
        <v>641</v>
      </c>
      <c r="D31" s="96" t="s">
        <v>195</v>
      </c>
      <c r="E31" s="98">
        <v>0.2</v>
      </c>
      <c r="F31" s="99"/>
      <c r="G31" s="101">
        <f>Table116[5]*Table116[6]</f>
        <v>0</v>
      </c>
    </row>
    <row r="32" spans="1:7" x14ac:dyDescent="0.25">
      <c r="A32" s="96">
        <v>25</v>
      </c>
      <c r="B32" s="96" t="s">
        <v>196</v>
      </c>
      <c r="C32" s="97" t="s">
        <v>603</v>
      </c>
      <c r="D32" s="96" t="s">
        <v>587</v>
      </c>
      <c r="E32" s="98">
        <v>0.03</v>
      </c>
      <c r="F32" s="99"/>
      <c r="G32" s="101">
        <f>Table116[5]*Table116[6]</f>
        <v>0</v>
      </c>
    </row>
    <row r="33" spans="1:7" ht="30" x14ac:dyDescent="0.25">
      <c r="A33" s="96">
        <v>26</v>
      </c>
      <c r="B33" s="96" t="s">
        <v>197</v>
      </c>
      <c r="C33" s="97" t="s">
        <v>604</v>
      </c>
      <c r="D33" s="96" t="s">
        <v>195</v>
      </c>
      <c r="E33" s="98">
        <v>0.4</v>
      </c>
      <c r="F33" s="99"/>
      <c r="G33" s="101">
        <f>Table116[5]*Table116[6]</f>
        <v>0</v>
      </c>
    </row>
    <row r="34" spans="1:7" ht="30" x14ac:dyDescent="0.25">
      <c r="A34" s="96">
        <v>27</v>
      </c>
      <c r="B34" s="96" t="s">
        <v>198</v>
      </c>
      <c r="C34" s="97" t="s">
        <v>610</v>
      </c>
      <c r="D34" s="96" t="s">
        <v>195</v>
      </c>
      <c r="E34" s="98">
        <v>1.51</v>
      </c>
      <c r="F34" s="99"/>
      <c r="G34" s="101">
        <f>Table116[5]*Table116[6]</f>
        <v>0</v>
      </c>
    </row>
    <row r="35" spans="1:7" ht="30" x14ac:dyDescent="0.25">
      <c r="A35" s="96">
        <v>28</v>
      </c>
      <c r="B35" s="96" t="s">
        <v>199</v>
      </c>
      <c r="C35" s="97" t="s">
        <v>611</v>
      </c>
      <c r="D35" s="96" t="s">
        <v>195</v>
      </c>
      <c r="E35" s="98">
        <v>0.19</v>
      </c>
      <c r="F35" s="99"/>
      <c r="G35" s="101">
        <f>Table116[5]*Table116[6]</f>
        <v>0</v>
      </c>
    </row>
    <row r="36" spans="1:7" ht="30" x14ac:dyDescent="0.25">
      <c r="A36" s="96">
        <v>29</v>
      </c>
      <c r="B36" s="96" t="s">
        <v>198</v>
      </c>
      <c r="C36" s="97" t="s">
        <v>612</v>
      </c>
      <c r="D36" s="96" t="s">
        <v>195</v>
      </c>
      <c r="E36" s="98">
        <v>0.11</v>
      </c>
      <c r="F36" s="99"/>
      <c r="G36" s="101">
        <f>Table116[5]*Table116[6]</f>
        <v>0</v>
      </c>
    </row>
    <row r="37" spans="1:7" ht="30" x14ac:dyDescent="0.25">
      <c r="A37" s="96">
        <v>30</v>
      </c>
      <c r="B37" s="96" t="s">
        <v>199</v>
      </c>
      <c r="C37" s="97" t="s">
        <v>613</v>
      </c>
      <c r="D37" s="96" t="s">
        <v>195</v>
      </c>
      <c r="E37" s="98">
        <v>0.04</v>
      </c>
      <c r="F37" s="99"/>
      <c r="G37" s="101">
        <f>Table116[5]*Table116[6]</f>
        <v>0</v>
      </c>
    </row>
    <row r="38" spans="1:7" ht="30" x14ac:dyDescent="0.25">
      <c r="A38" s="96">
        <v>31</v>
      </c>
      <c r="B38" s="96" t="s">
        <v>199</v>
      </c>
      <c r="C38" s="97" t="s">
        <v>614</v>
      </c>
      <c r="D38" s="96" t="s">
        <v>195</v>
      </c>
      <c r="E38" s="98">
        <v>1.1000000000000001</v>
      </c>
      <c r="F38" s="99"/>
      <c r="G38" s="101">
        <f>Table116[5]*Table116[6]</f>
        <v>0</v>
      </c>
    </row>
    <row r="39" spans="1:7" ht="30" x14ac:dyDescent="0.25">
      <c r="A39" s="96">
        <v>32</v>
      </c>
      <c r="B39" s="96" t="s">
        <v>200</v>
      </c>
      <c r="C39" s="97" t="s">
        <v>642</v>
      </c>
      <c r="D39" s="96" t="s">
        <v>195</v>
      </c>
      <c r="E39" s="98">
        <v>0.1</v>
      </c>
      <c r="F39" s="99"/>
      <c r="G39" s="101">
        <f>Table116[5]*Table116[6]</f>
        <v>0</v>
      </c>
    </row>
    <row r="40" spans="1:7" ht="30" x14ac:dyDescent="0.25">
      <c r="A40" s="96">
        <v>33</v>
      </c>
      <c r="B40" s="96" t="s">
        <v>198</v>
      </c>
      <c r="C40" s="97" t="s">
        <v>615</v>
      </c>
      <c r="D40" s="96" t="s">
        <v>195</v>
      </c>
      <c r="E40" s="98">
        <v>0.08</v>
      </c>
      <c r="F40" s="99"/>
      <c r="G40" s="101">
        <f>Table116[5]*Table116[6]</f>
        <v>0</v>
      </c>
    </row>
    <row r="41" spans="1:7" ht="30" x14ac:dyDescent="0.25">
      <c r="A41" s="96">
        <v>34</v>
      </c>
      <c r="B41" s="96" t="s">
        <v>198</v>
      </c>
      <c r="C41" s="97" t="s">
        <v>616</v>
      </c>
      <c r="D41" s="96" t="s">
        <v>195</v>
      </c>
      <c r="E41" s="98">
        <v>0.09</v>
      </c>
      <c r="F41" s="99"/>
      <c r="G41" s="101">
        <f>Table116[5]*Table116[6]</f>
        <v>0</v>
      </c>
    </row>
    <row r="42" spans="1:7" x14ac:dyDescent="0.25">
      <c r="A42" s="96">
        <v>35</v>
      </c>
      <c r="B42" s="96"/>
      <c r="C42" s="97" t="s">
        <v>605</v>
      </c>
      <c r="D42" s="96" t="s">
        <v>31</v>
      </c>
      <c r="E42" s="98">
        <v>170</v>
      </c>
      <c r="F42" s="99"/>
      <c r="G42" s="101">
        <f>Table116[5]*Table116[6]</f>
        <v>0</v>
      </c>
    </row>
    <row r="43" spans="1:7" x14ac:dyDescent="0.25">
      <c r="A43" s="96">
        <v>36</v>
      </c>
      <c r="B43" s="96"/>
      <c r="C43" s="97" t="s">
        <v>606</v>
      </c>
      <c r="D43" s="96" t="s">
        <v>31</v>
      </c>
      <c r="E43" s="98">
        <v>15</v>
      </c>
      <c r="F43" s="99"/>
      <c r="G43" s="101">
        <f>Table116[5]*Table116[6]</f>
        <v>0</v>
      </c>
    </row>
    <row r="44" spans="1:7" x14ac:dyDescent="0.25">
      <c r="A44" s="96">
        <v>37</v>
      </c>
      <c r="B44" s="96"/>
      <c r="C44" s="97" t="s">
        <v>607</v>
      </c>
      <c r="D44" s="96" t="s">
        <v>31</v>
      </c>
      <c r="E44" s="98">
        <v>128</v>
      </c>
      <c r="F44" s="99"/>
      <c r="G44" s="101">
        <f>Table116[5]*Table116[6]</f>
        <v>0</v>
      </c>
    </row>
    <row r="45" spans="1:7" x14ac:dyDescent="0.25">
      <c r="A45" s="96">
        <v>38</v>
      </c>
      <c r="B45" s="96"/>
      <c r="C45" s="97" t="s">
        <v>608</v>
      </c>
      <c r="D45" s="96" t="s">
        <v>31</v>
      </c>
      <c r="E45" s="98">
        <v>9</v>
      </c>
      <c r="F45" s="99"/>
      <c r="G45" s="101">
        <f>Table116[5]*Table116[6]</f>
        <v>0</v>
      </c>
    </row>
    <row r="46" spans="1:7" ht="30" x14ac:dyDescent="0.25">
      <c r="A46" s="96">
        <v>39</v>
      </c>
      <c r="B46" s="96" t="s">
        <v>201</v>
      </c>
      <c r="C46" s="97" t="s">
        <v>609</v>
      </c>
      <c r="D46" s="96" t="s">
        <v>195</v>
      </c>
      <c r="E46" s="98">
        <v>0.12</v>
      </c>
      <c r="F46" s="99"/>
      <c r="G46" s="101">
        <f>Table116[5]*Table116[6]</f>
        <v>0</v>
      </c>
    </row>
    <row r="47" spans="1:7" x14ac:dyDescent="0.25">
      <c r="A47" s="96">
        <v>40</v>
      </c>
      <c r="B47" s="96" t="s">
        <v>202</v>
      </c>
      <c r="C47" s="97" t="s">
        <v>617</v>
      </c>
      <c r="D47" s="96" t="s">
        <v>195</v>
      </c>
      <c r="E47" s="98">
        <v>0.09</v>
      </c>
      <c r="F47" s="99"/>
      <c r="G47" s="101">
        <f>Table116[5]*Table116[6]</f>
        <v>0</v>
      </c>
    </row>
    <row r="48" spans="1:7" ht="30" x14ac:dyDescent="0.25">
      <c r="A48" s="96">
        <v>41</v>
      </c>
      <c r="B48" s="96" t="s">
        <v>203</v>
      </c>
      <c r="C48" s="97" t="s">
        <v>618</v>
      </c>
      <c r="D48" s="96" t="s">
        <v>31</v>
      </c>
      <c r="E48" s="98">
        <v>117</v>
      </c>
      <c r="F48" s="99"/>
      <c r="G48" s="101">
        <f>Table116[5]*Table116[6]</f>
        <v>0</v>
      </c>
    </row>
    <row r="49" spans="1:7" x14ac:dyDescent="0.25">
      <c r="A49" s="96"/>
      <c r="B49" s="96"/>
      <c r="C49" s="97" t="s">
        <v>340</v>
      </c>
      <c r="D49" s="96"/>
      <c r="E49" s="98"/>
      <c r="F49" s="99"/>
      <c r="G49" s="101">
        <f>Table116[5]*Table116[6]</f>
        <v>0</v>
      </c>
    </row>
    <row r="50" spans="1:7" ht="30" x14ac:dyDescent="0.25">
      <c r="A50" s="96">
        <v>42</v>
      </c>
      <c r="B50" s="96" t="s">
        <v>204</v>
      </c>
      <c r="C50" s="97" t="s">
        <v>643</v>
      </c>
      <c r="D50" s="96" t="s">
        <v>330</v>
      </c>
      <c r="E50" s="98">
        <v>3</v>
      </c>
      <c r="F50" s="99"/>
      <c r="G50" s="101">
        <f>Table116[5]*Table116[6]</f>
        <v>0</v>
      </c>
    </row>
    <row r="51" spans="1:7" ht="60" x14ac:dyDescent="0.25">
      <c r="A51" s="96">
        <v>43</v>
      </c>
      <c r="B51" s="96" t="s">
        <v>45</v>
      </c>
      <c r="C51" s="97" t="s">
        <v>619</v>
      </c>
      <c r="D51" s="96" t="s">
        <v>26</v>
      </c>
      <c r="E51" s="98">
        <v>2.5</v>
      </c>
      <c r="F51" s="99"/>
      <c r="G51" s="101">
        <f>Table116[5]*Table116[6]</f>
        <v>0</v>
      </c>
    </row>
    <row r="52" spans="1:7" ht="45" x14ac:dyDescent="0.25">
      <c r="A52" s="96">
        <v>44</v>
      </c>
      <c r="B52" s="96" t="s">
        <v>35</v>
      </c>
      <c r="C52" s="97" t="s">
        <v>644</v>
      </c>
      <c r="D52" s="96" t="s">
        <v>26</v>
      </c>
      <c r="E52" s="98">
        <v>2.5</v>
      </c>
      <c r="F52" s="99"/>
      <c r="G52" s="101">
        <f>Table116[5]*Table116[6]</f>
        <v>0</v>
      </c>
    </row>
    <row r="53" spans="1:7" ht="45" x14ac:dyDescent="0.25">
      <c r="A53" s="96">
        <v>45</v>
      </c>
      <c r="B53" s="96" t="s">
        <v>47</v>
      </c>
      <c r="C53" s="97" t="s">
        <v>323</v>
      </c>
      <c r="D53" s="96" t="s">
        <v>48</v>
      </c>
      <c r="E53" s="98">
        <v>2.5000000000000001E-2</v>
      </c>
      <c r="F53" s="99"/>
      <c r="G53" s="101">
        <f>Table116[5]*Table116[6]</f>
        <v>0</v>
      </c>
    </row>
    <row r="54" spans="1:7" x14ac:dyDescent="0.25">
      <c r="A54" s="96"/>
      <c r="B54" s="96"/>
      <c r="C54" s="97" t="s">
        <v>400</v>
      </c>
      <c r="D54" s="96"/>
      <c r="E54" s="98"/>
      <c r="F54" s="99"/>
      <c r="G54" s="101">
        <f>Table116[5]*Table116[6]</f>
        <v>0</v>
      </c>
    </row>
    <row r="55" spans="1:7" x14ac:dyDescent="0.25">
      <c r="A55" s="96">
        <v>46</v>
      </c>
      <c r="B55" s="96"/>
      <c r="C55" s="97" t="s">
        <v>620</v>
      </c>
      <c r="D55" s="96" t="s">
        <v>330</v>
      </c>
      <c r="E55" s="98">
        <v>1</v>
      </c>
      <c r="F55" s="99"/>
      <c r="G55" s="101">
        <f>Table116[5]*Table116[6]</f>
        <v>0</v>
      </c>
    </row>
    <row r="56" spans="1:7" x14ac:dyDescent="0.25">
      <c r="A56" s="96">
        <v>47</v>
      </c>
      <c r="B56" s="96"/>
      <c r="C56" s="97" t="s">
        <v>622</v>
      </c>
      <c r="D56" s="96" t="s">
        <v>330</v>
      </c>
      <c r="E56" s="98">
        <v>1</v>
      </c>
      <c r="F56" s="99"/>
      <c r="G56" s="101">
        <f>Table116[5]*Table116[6]</f>
        <v>0</v>
      </c>
    </row>
    <row r="57" spans="1:7" x14ac:dyDescent="0.25">
      <c r="A57" s="96">
        <v>48</v>
      </c>
      <c r="B57" s="96"/>
      <c r="C57" s="97" t="s">
        <v>623</v>
      </c>
      <c r="D57" s="96" t="s">
        <v>330</v>
      </c>
      <c r="E57" s="98">
        <v>1</v>
      </c>
      <c r="F57" s="99"/>
      <c r="G57" s="101">
        <f>Table116[5]*Table116[6]</f>
        <v>0</v>
      </c>
    </row>
    <row r="58" spans="1:7" x14ac:dyDescent="0.25">
      <c r="A58" s="96">
        <v>49</v>
      </c>
      <c r="B58" s="96"/>
      <c r="C58" s="97" t="s">
        <v>621</v>
      </c>
      <c r="D58" s="96" t="s">
        <v>330</v>
      </c>
      <c r="E58" s="98">
        <v>1</v>
      </c>
      <c r="F58" s="99"/>
      <c r="G58" s="101">
        <f>Table116[5]*Table116[6]</f>
        <v>0</v>
      </c>
    </row>
    <row r="59" spans="1:7" x14ac:dyDescent="0.25">
      <c r="A59" s="96">
        <v>50</v>
      </c>
      <c r="B59" s="96"/>
      <c r="C59" s="97" t="s">
        <v>624</v>
      </c>
      <c r="D59" s="96" t="s">
        <v>330</v>
      </c>
      <c r="E59" s="98">
        <v>1</v>
      </c>
      <c r="F59" s="99"/>
      <c r="G59" s="101">
        <f>Table116[5]*Table116[6]</f>
        <v>0</v>
      </c>
    </row>
    <row r="60" spans="1:7" x14ac:dyDescent="0.25">
      <c r="A60" s="96">
        <v>51</v>
      </c>
      <c r="B60" s="96"/>
      <c r="C60" s="97" t="s">
        <v>625</v>
      </c>
      <c r="D60" s="96" t="s">
        <v>330</v>
      </c>
      <c r="E60" s="98">
        <v>1</v>
      </c>
      <c r="F60" s="99"/>
      <c r="G60" s="101">
        <f>Table116[5]*Table116[6]</f>
        <v>0</v>
      </c>
    </row>
    <row r="61" spans="1:7" x14ac:dyDescent="0.25">
      <c r="A61" s="96">
        <v>52</v>
      </c>
      <c r="B61" s="96"/>
      <c r="C61" s="97" t="s">
        <v>626</v>
      </c>
      <c r="D61" s="96" t="s">
        <v>330</v>
      </c>
      <c r="E61" s="98">
        <v>1</v>
      </c>
      <c r="F61" s="99"/>
      <c r="G61" s="101">
        <f>Table116[5]*Table116[6]</f>
        <v>0</v>
      </c>
    </row>
    <row r="62" spans="1:7" x14ac:dyDescent="0.25">
      <c r="A62" s="96">
        <v>54</v>
      </c>
      <c r="B62" s="96"/>
      <c r="C62" s="97" t="s">
        <v>627</v>
      </c>
      <c r="D62" s="96" t="s">
        <v>330</v>
      </c>
      <c r="E62" s="98">
        <v>4</v>
      </c>
      <c r="F62" s="99"/>
      <c r="G62" s="101">
        <f>Table116[5]*Table116[6]</f>
        <v>0</v>
      </c>
    </row>
    <row r="63" spans="1:7" x14ac:dyDescent="0.25">
      <c r="A63" s="96">
        <v>55</v>
      </c>
      <c r="B63" s="96"/>
      <c r="C63" s="97" t="s">
        <v>628</v>
      </c>
      <c r="D63" s="96" t="s">
        <v>330</v>
      </c>
      <c r="E63" s="98">
        <v>5</v>
      </c>
      <c r="F63" s="99"/>
      <c r="G63" s="101">
        <f>Table116[5]*Table116[6]</f>
        <v>0</v>
      </c>
    </row>
    <row r="64" spans="1:7" x14ac:dyDescent="0.25">
      <c r="A64" s="96">
        <v>56</v>
      </c>
      <c r="B64" s="96"/>
      <c r="C64" s="97" t="s">
        <v>629</v>
      </c>
      <c r="D64" s="96" t="s">
        <v>330</v>
      </c>
      <c r="E64" s="98">
        <v>1</v>
      </c>
      <c r="F64" s="99"/>
      <c r="G64" s="101">
        <f>Table116[5]*Table116[6]</f>
        <v>0</v>
      </c>
    </row>
    <row r="65" spans="1:7" x14ac:dyDescent="0.25">
      <c r="A65" s="96">
        <v>57</v>
      </c>
      <c r="B65" s="96"/>
      <c r="C65" s="97" t="s">
        <v>630</v>
      </c>
      <c r="D65" s="96" t="s">
        <v>330</v>
      </c>
      <c r="E65" s="98">
        <v>3</v>
      </c>
      <c r="F65" s="99"/>
      <c r="G65" s="101">
        <f>Table116[5]*Table116[6]</f>
        <v>0</v>
      </c>
    </row>
    <row r="66" spans="1:7" x14ac:dyDescent="0.25">
      <c r="A66" s="96">
        <v>58</v>
      </c>
      <c r="B66" s="96"/>
      <c r="C66" s="97" t="s">
        <v>631</v>
      </c>
      <c r="D66" s="96" t="s">
        <v>330</v>
      </c>
      <c r="E66" s="98">
        <v>2</v>
      </c>
      <c r="F66" s="99"/>
      <c r="G66" s="101">
        <f>Table116[5]*Table116[6]</f>
        <v>0</v>
      </c>
    </row>
    <row r="67" spans="1:7" x14ac:dyDescent="0.25">
      <c r="A67" s="96">
        <v>59</v>
      </c>
      <c r="B67" s="96"/>
      <c r="C67" s="97" t="s">
        <v>632</v>
      </c>
      <c r="D67" s="96" t="s">
        <v>330</v>
      </c>
      <c r="E67" s="98">
        <v>1</v>
      </c>
      <c r="F67" s="99"/>
      <c r="G67" s="101">
        <f>Table116[5]*Table116[6]</f>
        <v>0</v>
      </c>
    </row>
    <row r="68" spans="1:7" x14ac:dyDescent="0.25">
      <c r="A68" s="96">
        <v>60</v>
      </c>
      <c r="B68" s="96"/>
      <c r="C68" s="97" t="s">
        <v>633</v>
      </c>
      <c r="D68" s="96" t="s">
        <v>330</v>
      </c>
      <c r="E68" s="98">
        <v>1</v>
      </c>
      <c r="F68" s="99"/>
      <c r="G68" s="101">
        <f>Table116[5]*Table116[6]</f>
        <v>0</v>
      </c>
    </row>
    <row r="69" spans="1:7" x14ac:dyDescent="0.25">
      <c r="A69" s="96">
        <v>61</v>
      </c>
      <c r="B69" s="96"/>
      <c r="C69" s="97" t="s">
        <v>634</v>
      </c>
      <c r="D69" s="96" t="s">
        <v>330</v>
      </c>
      <c r="E69" s="98">
        <v>10</v>
      </c>
      <c r="F69" s="99"/>
      <c r="G69" s="101">
        <f>Table116[5]*Table116[6]</f>
        <v>0</v>
      </c>
    </row>
    <row r="70" spans="1:7" ht="30" x14ac:dyDescent="0.25">
      <c r="A70" s="96">
        <v>62</v>
      </c>
      <c r="B70" s="96"/>
      <c r="C70" s="97" t="s">
        <v>635</v>
      </c>
      <c r="D70" s="96" t="s">
        <v>330</v>
      </c>
      <c r="E70" s="98">
        <v>1</v>
      </c>
      <c r="F70" s="99"/>
      <c r="G70" s="101">
        <f>Table116[5]*Table116[6]</f>
        <v>0</v>
      </c>
    </row>
    <row r="71" spans="1:7" x14ac:dyDescent="0.25">
      <c r="A71" s="93" t="s">
        <v>325</v>
      </c>
      <c r="B71" s="94"/>
      <c r="C71" s="94"/>
      <c r="D71" s="94"/>
      <c r="E71" s="95"/>
      <c r="F71" s="95"/>
      <c r="G71" s="95">
        <f>SUBTOTAL(9,Table116[7])</f>
        <v>0</v>
      </c>
    </row>
  </sheetData>
  <mergeCells count="2">
    <mergeCell ref="C2:G3"/>
    <mergeCell ref="A4:B4"/>
  </mergeCells>
  <phoneticPr fontId="17" type="noConversion"/>
  <conditionalFormatting sqref="E7:G71">
    <cfRule type="notContainsBlanks" priority="8" stopIfTrue="1">
      <formula>LEN(TRIM(E7))&gt;0</formula>
    </cfRule>
    <cfRule type="expression" dxfId="153" priority="9">
      <formula>$E7&lt;&gt;""</formula>
    </cfRule>
  </conditionalFormatting>
  <conditionalFormatting sqref="A7:G71">
    <cfRule type="expression" dxfId="152" priority="3">
      <formula>CELL("PROTECT",A7)=0</formula>
    </cfRule>
    <cfRule type="expression" dxfId="151" priority="4">
      <formula>$C7="Subtotal"</formula>
    </cfRule>
    <cfRule type="expression" priority="5" stopIfTrue="1">
      <formula>OR($C7="Subtotal",$A7="Total TVA Cota 0")</formula>
    </cfRule>
    <cfRule type="expression" dxfId="150" priority="7">
      <formula>$E7=""</formula>
    </cfRule>
  </conditionalFormatting>
  <conditionalFormatting sqref="G7:G71">
    <cfRule type="expression" dxfId="149" priority="1">
      <formula>AND($C7="Subtotal",$G7="")</formula>
    </cfRule>
    <cfRule type="expression" dxfId="148" priority="2">
      <formula>AND($C7="Subtotal",_xlfn.FORMULATEXT($G7)="=[5]*[6]")</formula>
    </cfRule>
    <cfRule type="expression" dxfId="147" priority="6">
      <formula>AND($C7&lt;&gt;"Subtotal",_xlfn.FORMULATEXT($G7)&lt;&gt;"=[5]*[6]")</formula>
    </cfRule>
  </conditionalFormatting>
  <dataValidations count="1">
    <dataValidation type="decimal" operator="greaterThan" allowBlank="1" showInputMessage="1" showErrorMessage="1" sqref="F7:F7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1"/>
  <sheetViews>
    <sheetView view="pageBreakPreview" topLeftCell="A22" zoomScaleNormal="90" zoomScaleSheetLayoutView="100" zoomScalePageLayoutView="90" workbookViewId="0">
      <selection activeCell="C40" sqref="C40"/>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37"/>
      <c r="D3" s="137"/>
      <c r="E3" s="137"/>
      <c r="F3" s="137"/>
      <c r="G3" s="137"/>
    </row>
    <row r="4" spans="1:7" s="22" customFormat="1" ht="18.75" x14ac:dyDescent="0.25">
      <c r="A4" s="140" t="s">
        <v>326</v>
      </c>
      <c r="B4" s="140"/>
      <c r="C4" s="29" t="str">
        <f>SITE!B12</f>
        <v xml:space="preserve">Automated control and regulation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97" t="s">
        <v>331</v>
      </c>
      <c r="D7" s="38"/>
      <c r="E7" s="44"/>
      <c r="F7" s="43"/>
      <c r="G7" s="87">
        <f>Table117[5]*Table117[6]</f>
        <v>0</v>
      </c>
    </row>
    <row r="8" spans="1:7" x14ac:dyDescent="0.25">
      <c r="A8" s="38">
        <v>1</v>
      </c>
      <c r="B8" s="38" t="s">
        <v>205</v>
      </c>
      <c r="C8" s="97" t="s">
        <v>679</v>
      </c>
      <c r="D8" s="96" t="s">
        <v>330</v>
      </c>
      <c r="E8" s="44">
        <v>11</v>
      </c>
      <c r="F8" s="43"/>
      <c r="G8" s="89">
        <f>Table117[5]*Table117[6]</f>
        <v>0</v>
      </c>
    </row>
    <row r="9" spans="1:7" x14ac:dyDescent="0.25">
      <c r="A9" s="96">
        <v>2</v>
      </c>
      <c r="B9" s="96" t="s">
        <v>206</v>
      </c>
      <c r="C9" s="97" t="s">
        <v>686</v>
      </c>
      <c r="D9" s="96" t="s">
        <v>330</v>
      </c>
      <c r="E9" s="98">
        <v>9</v>
      </c>
      <c r="F9" s="99"/>
      <c r="G9" s="100">
        <f>Table117[5]*Table117[6]</f>
        <v>0</v>
      </c>
    </row>
    <row r="10" spans="1:7" x14ac:dyDescent="0.25">
      <c r="A10" s="96">
        <v>3</v>
      </c>
      <c r="B10" s="96" t="s">
        <v>207</v>
      </c>
      <c r="C10" s="97" t="s">
        <v>680</v>
      </c>
      <c r="D10" s="96" t="s">
        <v>330</v>
      </c>
      <c r="E10" s="98">
        <v>32</v>
      </c>
      <c r="F10" s="99"/>
      <c r="G10" s="101">
        <f>Table117[5]*Table117[6]</f>
        <v>0</v>
      </c>
    </row>
    <row r="11" spans="1:7" ht="30" x14ac:dyDescent="0.25">
      <c r="A11" s="96">
        <v>4</v>
      </c>
      <c r="B11" s="96" t="s">
        <v>207</v>
      </c>
      <c r="C11" s="97" t="s">
        <v>681</v>
      </c>
      <c r="D11" s="96" t="s">
        <v>330</v>
      </c>
      <c r="E11" s="98">
        <v>1</v>
      </c>
      <c r="F11" s="99"/>
      <c r="G11" s="101">
        <f>Table117[5]*Table117[6]</f>
        <v>0</v>
      </c>
    </row>
    <row r="12" spans="1:7" x14ac:dyDescent="0.25">
      <c r="A12" s="96">
        <v>5</v>
      </c>
      <c r="B12" s="96" t="s">
        <v>208</v>
      </c>
      <c r="C12" s="97" t="s">
        <v>687</v>
      </c>
      <c r="D12" s="96" t="s">
        <v>330</v>
      </c>
      <c r="E12" s="98">
        <v>1</v>
      </c>
      <c r="F12" s="99"/>
      <c r="G12" s="101">
        <f>Table117[5]*Table117[6]</f>
        <v>0</v>
      </c>
    </row>
    <row r="13" spans="1:7" ht="30" x14ac:dyDescent="0.25">
      <c r="A13" s="96">
        <v>6</v>
      </c>
      <c r="B13" s="96" t="s">
        <v>207</v>
      </c>
      <c r="C13" s="97" t="s">
        <v>682</v>
      </c>
      <c r="D13" s="96" t="s">
        <v>330</v>
      </c>
      <c r="E13" s="98">
        <v>1</v>
      </c>
      <c r="F13" s="99"/>
      <c r="G13" s="101">
        <f>Table117[5]*Table117[6]</f>
        <v>0</v>
      </c>
    </row>
    <row r="14" spans="1:7" ht="30" x14ac:dyDescent="0.25">
      <c r="A14" s="96">
        <v>7</v>
      </c>
      <c r="B14" s="96" t="s">
        <v>209</v>
      </c>
      <c r="C14" s="97" t="s">
        <v>688</v>
      </c>
      <c r="D14" s="96" t="s">
        <v>330</v>
      </c>
      <c r="E14" s="98">
        <v>1</v>
      </c>
      <c r="F14" s="99"/>
      <c r="G14" s="101">
        <f>Table117[5]*Table117[6]</f>
        <v>0</v>
      </c>
    </row>
    <row r="15" spans="1:7" ht="30" x14ac:dyDescent="0.25">
      <c r="A15" s="96">
        <v>8</v>
      </c>
      <c r="B15" s="96" t="s">
        <v>207</v>
      </c>
      <c r="C15" s="97" t="s">
        <v>683</v>
      </c>
      <c r="D15" s="96" t="s">
        <v>330</v>
      </c>
      <c r="E15" s="98">
        <v>1</v>
      </c>
      <c r="F15" s="99"/>
      <c r="G15" s="101">
        <f>Table117[5]*Table117[6]</f>
        <v>0</v>
      </c>
    </row>
    <row r="16" spans="1:7" x14ac:dyDescent="0.25">
      <c r="A16" s="96">
        <v>9</v>
      </c>
      <c r="B16" s="96" t="s">
        <v>205</v>
      </c>
      <c r="C16" s="97" t="s">
        <v>684</v>
      </c>
      <c r="D16" s="96" t="s">
        <v>330</v>
      </c>
      <c r="E16" s="98">
        <v>1</v>
      </c>
      <c r="F16" s="99"/>
      <c r="G16" s="101">
        <f>Table117[5]*Table117[6]</f>
        <v>0</v>
      </c>
    </row>
    <row r="17" spans="1:7" ht="30" x14ac:dyDescent="0.25">
      <c r="A17" s="96">
        <v>10</v>
      </c>
      <c r="B17" s="96" t="s">
        <v>205</v>
      </c>
      <c r="C17" s="97" t="s">
        <v>685</v>
      </c>
      <c r="D17" s="96" t="s">
        <v>330</v>
      </c>
      <c r="E17" s="98">
        <v>1</v>
      </c>
      <c r="F17" s="99"/>
      <c r="G17" s="101">
        <f>Table117[5]*Table117[6]</f>
        <v>0</v>
      </c>
    </row>
    <row r="18" spans="1:7" x14ac:dyDescent="0.25">
      <c r="A18" s="96">
        <v>11</v>
      </c>
      <c r="B18" s="96" t="s">
        <v>206</v>
      </c>
      <c r="C18" s="97" t="s">
        <v>689</v>
      </c>
      <c r="D18" s="96" t="s">
        <v>330</v>
      </c>
      <c r="E18" s="98">
        <v>29</v>
      </c>
      <c r="F18" s="99"/>
      <c r="G18" s="101">
        <f>Table117[5]*Table117[6]</f>
        <v>0</v>
      </c>
    </row>
    <row r="19" spans="1:7" x14ac:dyDescent="0.25">
      <c r="A19" s="96">
        <v>12</v>
      </c>
      <c r="B19" s="96" t="s">
        <v>210</v>
      </c>
      <c r="C19" s="97" t="s">
        <v>646</v>
      </c>
      <c r="D19" s="96" t="s">
        <v>195</v>
      </c>
      <c r="E19" s="98">
        <v>0.12</v>
      </c>
      <c r="F19" s="99"/>
      <c r="G19" s="101">
        <f>Table117[5]*Table117[6]</f>
        <v>0</v>
      </c>
    </row>
    <row r="20" spans="1:7" ht="30" x14ac:dyDescent="0.25">
      <c r="A20" s="96">
        <v>13</v>
      </c>
      <c r="B20" s="96" t="s">
        <v>201</v>
      </c>
      <c r="C20" s="97" t="s">
        <v>647</v>
      </c>
      <c r="D20" s="96" t="s">
        <v>195</v>
      </c>
      <c r="E20" s="98">
        <v>0.13</v>
      </c>
      <c r="F20" s="99"/>
      <c r="G20" s="101">
        <f>Table117[5]*Table117[6]</f>
        <v>0</v>
      </c>
    </row>
    <row r="21" spans="1:7" ht="30" x14ac:dyDescent="0.25">
      <c r="A21" s="96">
        <v>15</v>
      </c>
      <c r="B21" s="96" t="s">
        <v>211</v>
      </c>
      <c r="C21" s="97" t="s">
        <v>648</v>
      </c>
      <c r="D21" s="96" t="s">
        <v>587</v>
      </c>
      <c r="E21" s="98">
        <v>1.2</v>
      </c>
      <c r="F21" s="99"/>
      <c r="G21" s="101">
        <f>Table117[5]*Table117[6]</f>
        <v>0</v>
      </c>
    </row>
    <row r="22" spans="1:7" x14ac:dyDescent="0.25">
      <c r="A22" s="96">
        <v>16</v>
      </c>
      <c r="B22" s="96" t="s">
        <v>202</v>
      </c>
      <c r="C22" s="97" t="s">
        <v>650</v>
      </c>
      <c r="D22" s="96" t="s">
        <v>195</v>
      </c>
      <c r="E22" s="98">
        <v>0.13</v>
      </c>
      <c r="F22" s="99"/>
      <c r="G22" s="101">
        <f>Table117[5]*Table117[6]</f>
        <v>0</v>
      </c>
    </row>
    <row r="23" spans="1:7" x14ac:dyDescent="0.25">
      <c r="A23" s="96">
        <v>17</v>
      </c>
      <c r="B23" s="96" t="s">
        <v>203</v>
      </c>
      <c r="C23" s="97" t="s">
        <v>651</v>
      </c>
      <c r="D23" s="96" t="s">
        <v>31</v>
      </c>
      <c r="E23" s="98">
        <v>40</v>
      </c>
      <c r="F23" s="99"/>
      <c r="G23" s="101">
        <f>Table117[5]*Table117[6]</f>
        <v>0</v>
      </c>
    </row>
    <row r="24" spans="1:7" x14ac:dyDescent="0.25">
      <c r="A24" s="96">
        <v>18</v>
      </c>
      <c r="B24" s="96" t="s">
        <v>199</v>
      </c>
      <c r="C24" s="97" t="s">
        <v>690</v>
      </c>
      <c r="D24" s="96" t="s">
        <v>195</v>
      </c>
      <c r="E24" s="98">
        <v>2.16</v>
      </c>
      <c r="F24" s="99"/>
      <c r="G24" s="101">
        <f>Table117[5]*Table117[6]</f>
        <v>0</v>
      </c>
    </row>
    <row r="25" spans="1:7" ht="45" x14ac:dyDescent="0.25">
      <c r="A25" s="96">
        <v>19</v>
      </c>
      <c r="B25" s="96" t="s">
        <v>212</v>
      </c>
      <c r="C25" s="97" t="s">
        <v>691</v>
      </c>
      <c r="D25" s="96" t="s">
        <v>195</v>
      </c>
      <c r="E25" s="98">
        <v>0.1</v>
      </c>
      <c r="F25" s="99"/>
      <c r="G25" s="101">
        <f>Table117[5]*Table117[6]</f>
        <v>0</v>
      </c>
    </row>
    <row r="26" spans="1:7" x14ac:dyDescent="0.25">
      <c r="A26" s="96">
        <v>20</v>
      </c>
      <c r="B26" s="96"/>
      <c r="C26" s="97" t="s">
        <v>652</v>
      </c>
      <c r="D26" s="96"/>
      <c r="E26" s="98"/>
      <c r="F26" s="99"/>
      <c r="G26" s="101">
        <f>Table117[5]*Table117[6]</f>
        <v>0</v>
      </c>
    </row>
    <row r="27" spans="1:7" x14ac:dyDescent="0.25">
      <c r="A27" s="96">
        <v>21</v>
      </c>
      <c r="B27" s="96" t="s">
        <v>213</v>
      </c>
      <c r="C27" s="103" t="s">
        <v>692</v>
      </c>
      <c r="D27" s="96" t="s">
        <v>330</v>
      </c>
      <c r="E27" s="98">
        <v>1</v>
      </c>
      <c r="F27" s="99"/>
      <c r="G27" s="101">
        <f>Table117[5]*Table117[6]</f>
        <v>0</v>
      </c>
    </row>
    <row r="28" spans="1:7" x14ac:dyDescent="0.25">
      <c r="A28" s="96">
        <v>22</v>
      </c>
      <c r="B28" s="96" t="s">
        <v>186</v>
      </c>
      <c r="C28" s="97" t="s">
        <v>588</v>
      </c>
      <c r="D28" s="96" t="s">
        <v>330</v>
      </c>
      <c r="E28" s="98">
        <v>60</v>
      </c>
      <c r="F28" s="99"/>
      <c r="G28" s="101">
        <f>Table117[5]*Table117[6]</f>
        <v>0</v>
      </c>
    </row>
    <row r="29" spans="1:7" x14ac:dyDescent="0.25">
      <c r="A29" s="96">
        <v>23</v>
      </c>
      <c r="B29" s="96" t="s">
        <v>214</v>
      </c>
      <c r="C29" s="97" t="s">
        <v>693</v>
      </c>
      <c r="D29" s="96" t="s">
        <v>645</v>
      </c>
      <c r="E29" s="98">
        <v>1.22</v>
      </c>
      <c r="F29" s="99"/>
      <c r="G29" s="101">
        <f>Table117[5]*Table117[6]</f>
        <v>0</v>
      </c>
    </row>
    <row r="30" spans="1:7" x14ac:dyDescent="0.25">
      <c r="A30" s="96"/>
      <c r="B30" s="96"/>
      <c r="C30" s="97" t="s">
        <v>653</v>
      </c>
      <c r="D30" s="96"/>
      <c r="E30" s="98"/>
      <c r="F30" s="99"/>
      <c r="G30" s="101">
        <f>Table117[5]*Table117[6]</f>
        <v>0</v>
      </c>
    </row>
    <row r="31" spans="1:7" x14ac:dyDescent="0.25">
      <c r="A31" s="96">
        <v>24</v>
      </c>
      <c r="B31" s="96"/>
      <c r="C31" s="97" t="s">
        <v>654</v>
      </c>
      <c r="D31" s="96" t="s">
        <v>330</v>
      </c>
      <c r="E31" s="98">
        <v>11</v>
      </c>
      <c r="F31" s="99"/>
      <c r="G31" s="101">
        <f>Table117[5]*Table117[6]</f>
        <v>0</v>
      </c>
    </row>
    <row r="32" spans="1:7" x14ac:dyDescent="0.25">
      <c r="A32" s="96">
        <v>25</v>
      </c>
      <c r="B32" s="96"/>
      <c r="C32" s="97" t="s">
        <v>655</v>
      </c>
      <c r="D32" s="96" t="s">
        <v>330</v>
      </c>
      <c r="E32" s="98">
        <v>18</v>
      </c>
      <c r="F32" s="99"/>
      <c r="G32" s="101">
        <f>Table117[5]*Table117[6]</f>
        <v>0</v>
      </c>
    </row>
    <row r="33" spans="1:7" x14ac:dyDescent="0.25">
      <c r="A33" s="96">
        <v>26</v>
      </c>
      <c r="B33" s="96"/>
      <c r="C33" s="97" t="s">
        <v>656</v>
      </c>
      <c r="D33" s="96" t="s">
        <v>31</v>
      </c>
      <c r="E33" s="98">
        <v>12</v>
      </c>
      <c r="F33" s="99"/>
      <c r="G33" s="101">
        <f>Table117[5]*Table117[6]</f>
        <v>0</v>
      </c>
    </row>
    <row r="34" spans="1:7" x14ac:dyDescent="0.25">
      <c r="A34" s="96">
        <v>27</v>
      </c>
      <c r="B34" s="96"/>
      <c r="C34" s="97" t="s">
        <v>657</v>
      </c>
      <c r="D34" s="96" t="s">
        <v>31</v>
      </c>
      <c r="E34" s="98">
        <v>13</v>
      </c>
      <c r="F34" s="99"/>
      <c r="G34" s="101">
        <f>Table117[5]*Table117[6]</f>
        <v>0</v>
      </c>
    </row>
    <row r="35" spans="1:7" x14ac:dyDescent="0.25">
      <c r="A35" s="96">
        <v>28</v>
      </c>
      <c r="B35" s="96"/>
      <c r="C35" s="97" t="s">
        <v>649</v>
      </c>
      <c r="D35" s="96" t="s">
        <v>31</v>
      </c>
      <c r="E35" s="98">
        <v>14</v>
      </c>
      <c r="F35" s="99"/>
      <c r="G35" s="101">
        <f>Table117[5]*Table117[6]</f>
        <v>0</v>
      </c>
    </row>
    <row r="36" spans="1:7" x14ac:dyDescent="0.25">
      <c r="A36" s="96">
        <v>29</v>
      </c>
      <c r="B36" s="96"/>
      <c r="C36" s="97" t="s">
        <v>658</v>
      </c>
      <c r="D36" s="96" t="s">
        <v>31</v>
      </c>
      <c r="E36" s="98">
        <v>40</v>
      </c>
      <c r="F36" s="99"/>
      <c r="G36" s="101">
        <f>Table117[5]*Table117[6]</f>
        <v>0</v>
      </c>
    </row>
    <row r="37" spans="1:7" x14ac:dyDescent="0.25">
      <c r="A37" s="96">
        <v>30</v>
      </c>
      <c r="B37" s="96"/>
      <c r="C37" s="97" t="s">
        <v>659</v>
      </c>
      <c r="D37" s="96" t="s">
        <v>31</v>
      </c>
      <c r="E37" s="98">
        <v>120</v>
      </c>
      <c r="F37" s="99"/>
      <c r="G37" s="101">
        <f>Table117[5]*Table117[6]</f>
        <v>0</v>
      </c>
    </row>
    <row r="38" spans="1:7" x14ac:dyDescent="0.25">
      <c r="A38" s="96">
        <v>31</v>
      </c>
      <c r="B38" s="96"/>
      <c r="C38" s="97" t="s">
        <v>694</v>
      </c>
      <c r="D38" s="96" t="s">
        <v>31</v>
      </c>
      <c r="E38" s="98">
        <v>80</v>
      </c>
      <c r="F38" s="99"/>
      <c r="G38" s="101">
        <f>Table117[5]*Table117[6]</f>
        <v>0</v>
      </c>
    </row>
    <row r="39" spans="1:7" x14ac:dyDescent="0.25">
      <c r="A39" s="96">
        <v>32</v>
      </c>
      <c r="B39" s="96"/>
      <c r="C39" s="97" t="s">
        <v>660</v>
      </c>
      <c r="D39" s="96" t="s">
        <v>31</v>
      </c>
      <c r="E39" s="98">
        <v>16</v>
      </c>
      <c r="F39" s="99"/>
      <c r="G39" s="101">
        <f>Table117[5]*Table117[6]</f>
        <v>0</v>
      </c>
    </row>
    <row r="40" spans="1:7" x14ac:dyDescent="0.25">
      <c r="A40" s="96">
        <v>33</v>
      </c>
      <c r="B40" s="96"/>
      <c r="C40" s="97" t="s">
        <v>661</v>
      </c>
      <c r="D40" s="96" t="s">
        <v>31</v>
      </c>
      <c r="E40" s="98">
        <v>10</v>
      </c>
      <c r="F40" s="99"/>
      <c r="G40" s="101">
        <f>Table117[5]*Table117[6]</f>
        <v>0</v>
      </c>
    </row>
    <row r="41" spans="1:7" x14ac:dyDescent="0.25">
      <c r="A41" s="96"/>
      <c r="B41" s="96"/>
      <c r="C41" s="97" t="s">
        <v>318</v>
      </c>
      <c r="D41" s="96"/>
      <c r="E41" s="98"/>
      <c r="F41" s="99"/>
      <c r="G41" s="101">
        <f>Table117[5]*Table117[6]</f>
        <v>0</v>
      </c>
    </row>
    <row r="42" spans="1:7" x14ac:dyDescent="0.25">
      <c r="A42" s="96">
        <v>34</v>
      </c>
      <c r="B42" s="96"/>
      <c r="C42" s="97" t="s">
        <v>662</v>
      </c>
      <c r="D42" s="96" t="s">
        <v>330</v>
      </c>
      <c r="E42" s="98">
        <v>9</v>
      </c>
      <c r="F42" s="99"/>
      <c r="G42" s="101">
        <f>Table117[5]*Table117[6]</f>
        <v>0</v>
      </c>
    </row>
    <row r="43" spans="1:7" x14ac:dyDescent="0.25">
      <c r="A43" s="96">
        <v>35</v>
      </c>
      <c r="B43" s="96"/>
      <c r="C43" s="97" t="s">
        <v>663</v>
      </c>
      <c r="D43" s="96" t="s">
        <v>330</v>
      </c>
      <c r="E43" s="98">
        <v>2</v>
      </c>
      <c r="F43" s="99"/>
      <c r="G43" s="101">
        <f>Table117[5]*Table117[6]</f>
        <v>0</v>
      </c>
    </row>
    <row r="44" spans="1:7" x14ac:dyDescent="0.25">
      <c r="A44" s="96">
        <v>36</v>
      </c>
      <c r="B44" s="96"/>
      <c r="C44" s="97" t="s">
        <v>664</v>
      </c>
      <c r="D44" s="96" t="s">
        <v>330</v>
      </c>
      <c r="E44" s="98">
        <v>1</v>
      </c>
      <c r="F44" s="99"/>
      <c r="G44" s="101">
        <f>Table117[5]*Table117[6]</f>
        <v>0</v>
      </c>
    </row>
    <row r="45" spans="1:7" x14ac:dyDescent="0.25">
      <c r="A45" s="96">
        <v>37</v>
      </c>
      <c r="B45" s="96"/>
      <c r="C45" s="97" t="s">
        <v>665</v>
      </c>
      <c r="D45" s="96" t="s">
        <v>330</v>
      </c>
      <c r="E45" s="98">
        <v>26</v>
      </c>
      <c r="F45" s="99"/>
      <c r="G45" s="101">
        <f>Table117[5]*Table117[6]</f>
        <v>0</v>
      </c>
    </row>
    <row r="46" spans="1:7" x14ac:dyDescent="0.25">
      <c r="A46" s="96">
        <v>38</v>
      </c>
      <c r="B46" s="96"/>
      <c r="C46" s="97" t="s">
        <v>666</v>
      </c>
      <c r="D46" s="96" t="s">
        <v>330</v>
      </c>
      <c r="E46" s="98">
        <v>6</v>
      </c>
      <c r="F46" s="99"/>
      <c r="G46" s="101">
        <f>Table117[5]*Table117[6]</f>
        <v>0</v>
      </c>
    </row>
    <row r="47" spans="1:7" x14ac:dyDescent="0.25">
      <c r="A47" s="96">
        <v>39</v>
      </c>
      <c r="B47" s="96"/>
      <c r="C47" s="97" t="s">
        <v>667</v>
      </c>
      <c r="D47" s="96" t="s">
        <v>330</v>
      </c>
      <c r="E47" s="98">
        <v>1</v>
      </c>
      <c r="F47" s="99"/>
      <c r="G47" s="101">
        <f>Table117[5]*Table117[6]</f>
        <v>0</v>
      </c>
    </row>
    <row r="48" spans="1:7" x14ac:dyDescent="0.25">
      <c r="A48" s="96">
        <v>40</v>
      </c>
      <c r="B48" s="96"/>
      <c r="C48" s="97" t="s">
        <v>668</v>
      </c>
      <c r="D48" s="96" t="s">
        <v>330</v>
      </c>
      <c r="E48" s="98">
        <v>1</v>
      </c>
      <c r="F48" s="99"/>
      <c r="G48" s="101">
        <f>Table117[5]*Table117[6]</f>
        <v>0</v>
      </c>
    </row>
    <row r="49" spans="1:7" x14ac:dyDescent="0.25">
      <c r="A49" s="96">
        <v>41</v>
      </c>
      <c r="B49" s="96"/>
      <c r="C49" s="97" t="s">
        <v>215</v>
      </c>
      <c r="D49" s="96" t="s">
        <v>330</v>
      </c>
      <c r="E49" s="98">
        <v>1</v>
      </c>
      <c r="F49" s="99"/>
      <c r="G49" s="101">
        <f>Table117[5]*Table117[6]</f>
        <v>0</v>
      </c>
    </row>
    <row r="50" spans="1:7" x14ac:dyDescent="0.25">
      <c r="A50" s="96">
        <v>42</v>
      </c>
      <c r="B50" s="96"/>
      <c r="C50" s="97" t="s">
        <v>669</v>
      </c>
      <c r="D50" s="96" t="s">
        <v>330</v>
      </c>
      <c r="E50" s="98">
        <v>1</v>
      </c>
      <c r="F50" s="99"/>
      <c r="G50" s="101">
        <f>Table117[5]*Table117[6]</f>
        <v>0</v>
      </c>
    </row>
    <row r="51" spans="1:7" x14ac:dyDescent="0.25">
      <c r="A51" s="96">
        <v>43</v>
      </c>
      <c r="B51" s="96"/>
      <c r="C51" s="97" t="s">
        <v>670</v>
      </c>
      <c r="D51" s="96" t="s">
        <v>330</v>
      </c>
      <c r="E51" s="98">
        <v>1</v>
      </c>
      <c r="F51" s="99"/>
      <c r="G51" s="101">
        <f>Table117[5]*Table117[6]</f>
        <v>0</v>
      </c>
    </row>
    <row r="52" spans="1:7" x14ac:dyDescent="0.25">
      <c r="A52" s="96">
        <v>44</v>
      </c>
      <c r="B52" s="96"/>
      <c r="C52" s="97" t="s">
        <v>671</v>
      </c>
      <c r="D52" s="96" t="s">
        <v>330</v>
      </c>
      <c r="E52" s="98">
        <v>6</v>
      </c>
      <c r="F52" s="99"/>
      <c r="G52" s="101">
        <f>Table117[5]*Table117[6]</f>
        <v>0</v>
      </c>
    </row>
    <row r="53" spans="1:7" x14ac:dyDescent="0.25">
      <c r="A53" s="96">
        <v>45</v>
      </c>
      <c r="B53" s="96"/>
      <c r="C53" s="97" t="s">
        <v>216</v>
      </c>
      <c r="D53" s="96" t="s">
        <v>330</v>
      </c>
      <c r="E53" s="98">
        <v>7</v>
      </c>
      <c r="F53" s="99"/>
      <c r="G53" s="101">
        <f>Table117[5]*Table117[6]</f>
        <v>0</v>
      </c>
    </row>
    <row r="54" spans="1:7" x14ac:dyDescent="0.25">
      <c r="A54" s="96">
        <v>46</v>
      </c>
      <c r="B54" s="96"/>
      <c r="C54" s="97" t="s">
        <v>672</v>
      </c>
      <c r="D54" s="96" t="s">
        <v>330</v>
      </c>
      <c r="E54" s="98">
        <v>20</v>
      </c>
      <c r="F54" s="99"/>
      <c r="G54" s="101">
        <f>Table117[5]*Table117[6]</f>
        <v>0</v>
      </c>
    </row>
    <row r="55" spans="1:7" x14ac:dyDescent="0.25">
      <c r="A55" s="96">
        <v>47</v>
      </c>
      <c r="B55" s="96"/>
      <c r="C55" s="97" t="s">
        <v>673</v>
      </c>
      <c r="D55" s="96" t="s">
        <v>330</v>
      </c>
      <c r="E55" s="98">
        <v>3</v>
      </c>
      <c r="F55" s="99"/>
      <c r="G55" s="101">
        <f>Table117[5]*Table117[6]</f>
        <v>0</v>
      </c>
    </row>
    <row r="56" spans="1:7" x14ac:dyDescent="0.25">
      <c r="A56" s="96">
        <v>48</v>
      </c>
      <c r="B56" s="96"/>
      <c r="C56" s="97" t="s">
        <v>674</v>
      </c>
      <c r="D56" s="96" t="s">
        <v>330</v>
      </c>
      <c r="E56" s="98">
        <v>2</v>
      </c>
      <c r="F56" s="99"/>
      <c r="G56" s="101">
        <f>Table117[5]*Table117[6]</f>
        <v>0</v>
      </c>
    </row>
    <row r="57" spans="1:7" x14ac:dyDescent="0.25">
      <c r="A57" s="96">
        <v>49</v>
      </c>
      <c r="B57" s="96"/>
      <c r="C57" s="97" t="s">
        <v>675</v>
      </c>
      <c r="D57" s="96" t="s">
        <v>330</v>
      </c>
      <c r="E57" s="98">
        <v>4</v>
      </c>
      <c r="F57" s="99"/>
      <c r="G57" s="101">
        <f>Table117[5]*Table117[6]</f>
        <v>0</v>
      </c>
    </row>
    <row r="58" spans="1:7" x14ac:dyDescent="0.25">
      <c r="A58" s="96">
        <v>50</v>
      </c>
      <c r="B58" s="96"/>
      <c r="C58" s="97" t="s">
        <v>676</v>
      </c>
      <c r="D58" s="96" t="s">
        <v>330</v>
      </c>
      <c r="E58" s="98">
        <v>9</v>
      </c>
      <c r="F58" s="99"/>
      <c r="G58" s="101">
        <f>Table117[5]*Table117[6]</f>
        <v>0</v>
      </c>
    </row>
    <row r="59" spans="1:7" x14ac:dyDescent="0.25">
      <c r="A59" s="96">
        <v>51</v>
      </c>
      <c r="B59" s="96"/>
      <c r="C59" s="97" t="s">
        <v>677</v>
      </c>
      <c r="D59" s="96" t="s">
        <v>330</v>
      </c>
      <c r="E59" s="98">
        <v>9</v>
      </c>
      <c r="F59" s="99"/>
      <c r="G59" s="101">
        <f>Table117[5]*Table117[6]</f>
        <v>0</v>
      </c>
    </row>
    <row r="60" spans="1:7" x14ac:dyDescent="0.25">
      <c r="A60" s="96">
        <v>52</v>
      </c>
      <c r="B60" s="96"/>
      <c r="C60" s="97" t="s">
        <v>678</v>
      </c>
      <c r="D60" s="96" t="s">
        <v>330</v>
      </c>
      <c r="E60" s="98">
        <v>6</v>
      </c>
      <c r="F60" s="99"/>
      <c r="G60" s="101">
        <f>Table117[5]*Table117[6]</f>
        <v>0</v>
      </c>
    </row>
    <row r="61" spans="1:7" x14ac:dyDescent="0.25">
      <c r="A61" s="93" t="s">
        <v>325</v>
      </c>
      <c r="B61" s="94"/>
      <c r="C61" s="94"/>
      <c r="D61" s="94"/>
      <c r="E61" s="95"/>
      <c r="F61" s="95"/>
      <c r="G61" s="95">
        <f>SUBTOTAL(9,Table117[7])</f>
        <v>0</v>
      </c>
    </row>
  </sheetData>
  <mergeCells count="2">
    <mergeCell ref="C2:G3"/>
    <mergeCell ref="A4:B4"/>
  </mergeCells>
  <phoneticPr fontId="17" type="noConversion"/>
  <conditionalFormatting sqref="E7:G61">
    <cfRule type="notContainsBlanks" priority="8" stopIfTrue="1">
      <formula>LEN(TRIM(E7))&gt;0</formula>
    </cfRule>
    <cfRule type="expression" dxfId="127" priority="9">
      <formula>$E7&lt;&gt;""</formula>
    </cfRule>
  </conditionalFormatting>
  <conditionalFormatting sqref="A7:G61">
    <cfRule type="expression" dxfId="126" priority="3">
      <formula>CELL("PROTECT",A7)=0</formula>
    </cfRule>
    <cfRule type="expression" dxfId="125" priority="4">
      <formula>$C7="Subtotal"</formula>
    </cfRule>
    <cfRule type="expression" priority="5" stopIfTrue="1">
      <formula>OR($C7="Subtotal",$A7="Total TVA Cota 0")</formula>
    </cfRule>
    <cfRule type="expression" dxfId="124" priority="7">
      <formula>$E7=""</formula>
    </cfRule>
  </conditionalFormatting>
  <conditionalFormatting sqref="G7:G61">
    <cfRule type="expression" dxfId="123" priority="1">
      <formula>AND($C7="Subtotal",$G7="")</formula>
    </cfRule>
    <cfRule type="expression" dxfId="122" priority="2">
      <formula>AND($C7="Subtotal",_xlfn.FORMULATEXT($G7)="=[5]*[6]")</formula>
    </cfRule>
    <cfRule type="expression" dxfId="121" priority="6">
      <formula>AND($C7&lt;&gt;"Subtotal",_xlfn.FORMULATEXT($G7)&lt;&gt;"=[5]*[6]")</formula>
    </cfRule>
  </conditionalFormatting>
  <dataValidations count="1">
    <dataValidation type="decimal" operator="greaterThan" allowBlank="1" showInputMessage="1" showErrorMessage="1" sqref="F7:F6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6"/>
  <sheetViews>
    <sheetView view="pageBreakPreview" topLeftCell="A64" zoomScaleNormal="90" zoomScaleSheetLayoutView="100" zoomScalePageLayoutView="90" workbookViewId="0">
      <selection activeCell="C73" sqref="C73"/>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7" t="str">
        <f>SITE!C2</f>
        <v>Solid biomass heating system at the Gymnasium of Mosana village, Donduseni district</v>
      </c>
      <c r="D2" s="137"/>
      <c r="E2" s="137"/>
      <c r="F2" s="137"/>
      <c r="G2" s="137"/>
    </row>
    <row r="3" spans="1:7" s="22" customFormat="1" ht="18.75" x14ac:dyDescent="0.3">
      <c r="A3" s="26" t="str">
        <f>SITE!A3</f>
        <v>Site:</v>
      </c>
      <c r="B3" s="27" t="str">
        <f>IF(SITE!B3=0,"",SITE!B3)</f>
        <v>y</v>
      </c>
      <c r="C3" s="137"/>
      <c r="D3" s="137"/>
      <c r="E3" s="137"/>
      <c r="F3" s="137"/>
      <c r="G3" s="137"/>
    </row>
    <row r="4" spans="1:7" s="22" customFormat="1" ht="18.75" x14ac:dyDescent="0.25">
      <c r="A4" s="140" t="s">
        <v>326</v>
      </c>
      <c r="B4" s="140"/>
      <c r="C4" s="29" t="str">
        <f>SITE!B13</f>
        <v>Water and sewage</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97" t="s">
        <v>695</v>
      </c>
      <c r="D7" s="38"/>
      <c r="E7" s="44"/>
      <c r="F7" s="43"/>
      <c r="G7" s="87">
        <f>Table118[5]*Table118[6]</f>
        <v>0</v>
      </c>
    </row>
    <row r="8" spans="1:7" x14ac:dyDescent="0.25">
      <c r="A8" s="38"/>
      <c r="B8" s="38"/>
      <c r="C8" s="97" t="s">
        <v>696</v>
      </c>
      <c r="D8" s="38"/>
      <c r="E8" s="44"/>
      <c r="F8" s="43"/>
      <c r="G8" s="89">
        <f>Table118[5]*Table118[6]</f>
        <v>0</v>
      </c>
    </row>
    <row r="9" spans="1:7" ht="45" x14ac:dyDescent="0.25">
      <c r="A9" s="96">
        <v>1</v>
      </c>
      <c r="B9" s="96" t="s">
        <v>92</v>
      </c>
      <c r="C9" s="103" t="s">
        <v>697</v>
      </c>
      <c r="D9" s="96" t="s">
        <v>48</v>
      </c>
      <c r="E9" s="98">
        <v>0.21</v>
      </c>
      <c r="F9" s="99"/>
      <c r="G9" s="100">
        <f>Table118[5]*Table118[6]</f>
        <v>0</v>
      </c>
    </row>
    <row r="10" spans="1:7" ht="30" x14ac:dyDescent="0.25">
      <c r="A10" s="96">
        <v>2</v>
      </c>
      <c r="B10" s="96" t="s">
        <v>93</v>
      </c>
      <c r="C10" s="97" t="s">
        <v>735</v>
      </c>
      <c r="D10" s="96" t="s">
        <v>26</v>
      </c>
      <c r="E10" s="98">
        <v>0.7</v>
      </c>
      <c r="F10" s="99"/>
      <c r="G10" s="101">
        <f>Table118[5]*Table118[6]</f>
        <v>0</v>
      </c>
    </row>
    <row r="11" spans="1:7" ht="30" x14ac:dyDescent="0.25">
      <c r="A11" s="96">
        <v>3</v>
      </c>
      <c r="B11" s="96" t="s">
        <v>94</v>
      </c>
      <c r="C11" s="97" t="s">
        <v>698</v>
      </c>
      <c r="D11" s="96" t="s">
        <v>48</v>
      </c>
      <c r="E11" s="98">
        <v>0.16</v>
      </c>
      <c r="F11" s="99"/>
      <c r="G11" s="101">
        <f>Table118[5]*Table118[6]</f>
        <v>0</v>
      </c>
    </row>
    <row r="12" spans="1:7" ht="45" x14ac:dyDescent="0.25">
      <c r="A12" s="96">
        <v>4</v>
      </c>
      <c r="B12" s="96" t="s">
        <v>95</v>
      </c>
      <c r="C12" s="97" t="s">
        <v>699</v>
      </c>
      <c r="D12" s="96" t="s">
        <v>48</v>
      </c>
      <c r="E12" s="98">
        <v>0.16</v>
      </c>
      <c r="F12" s="99"/>
      <c r="G12" s="101">
        <f>Table118[5]*Table118[6]</f>
        <v>0</v>
      </c>
    </row>
    <row r="13" spans="1:7" ht="45" x14ac:dyDescent="0.25">
      <c r="A13" s="96">
        <v>5</v>
      </c>
      <c r="B13" s="96" t="s">
        <v>35</v>
      </c>
      <c r="C13" s="97" t="s">
        <v>700</v>
      </c>
      <c r="D13" s="96" t="s">
        <v>26</v>
      </c>
      <c r="E13" s="98">
        <v>4.0999999999999996</v>
      </c>
      <c r="F13" s="99"/>
      <c r="G13" s="101">
        <f>Table118[5]*Table118[6]</f>
        <v>0</v>
      </c>
    </row>
    <row r="14" spans="1:7" ht="45" x14ac:dyDescent="0.25">
      <c r="A14" s="96">
        <v>6</v>
      </c>
      <c r="B14" s="96" t="s">
        <v>36</v>
      </c>
      <c r="C14" s="97" t="s">
        <v>423</v>
      </c>
      <c r="D14" s="96" t="s">
        <v>26</v>
      </c>
      <c r="E14" s="98">
        <v>4.0999999999999996</v>
      </c>
      <c r="F14" s="99"/>
      <c r="G14" s="101">
        <f>Table118[5]*Table118[6]</f>
        <v>0</v>
      </c>
    </row>
    <row r="15" spans="1:7" ht="30" x14ac:dyDescent="0.25">
      <c r="A15" s="96">
        <v>7</v>
      </c>
      <c r="B15" s="96" t="s">
        <v>217</v>
      </c>
      <c r="C15" s="103" t="s">
        <v>736</v>
      </c>
      <c r="D15" s="96" t="s">
        <v>26</v>
      </c>
      <c r="E15" s="98">
        <v>1.4</v>
      </c>
      <c r="F15" s="99"/>
      <c r="G15" s="101">
        <f>Table118[5]*Table118[6]</f>
        <v>0</v>
      </c>
    </row>
    <row r="16" spans="1:7" ht="45" x14ac:dyDescent="0.25">
      <c r="A16" s="96">
        <v>8</v>
      </c>
      <c r="B16" s="96" t="s">
        <v>218</v>
      </c>
      <c r="C16" s="103" t="s">
        <v>701</v>
      </c>
      <c r="D16" s="96" t="s">
        <v>31</v>
      </c>
      <c r="E16" s="98">
        <v>33</v>
      </c>
      <c r="F16" s="99"/>
      <c r="G16" s="101">
        <f>Table118[5]*Table118[6]</f>
        <v>0</v>
      </c>
    </row>
    <row r="17" spans="1:7" ht="30" x14ac:dyDescent="0.25">
      <c r="A17" s="96">
        <v>9</v>
      </c>
      <c r="B17" s="96" t="s">
        <v>219</v>
      </c>
      <c r="C17" s="103" t="s">
        <v>738</v>
      </c>
      <c r="D17" s="96" t="s">
        <v>31</v>
      </c>
      <c r="E17" s="98">
        <v>33</v>
      </c>
      <c r="F17" s="99"/>
      <c r="G17" s="101">
        <f>Table118[5]*Table118[6]</f>
        <v>0</v>
      </c>
    </row>
    <row r="18" spans="1:7" ht="30" x14ac:dyDescent="0.25">
      <c r="A18" s="96">
        <v>10</v>
      </c>
      <c r="B18" s="96" t="s">
        <v>220</v>
      </c>
      <c r="C18" s="103" t="s">
        <v>702</v>
      </c>
      <c r="D18" s="96" t="s">
        <v>31</v>
      </c>
      <c r="E18" s="98">
        <v>33</v>
      </c>
      <c r="F18" s="99"/>
      <c r="G18" s="101">
        <f>Table118[5]*Table118[6]</f>
        <v>0</v>
      </c>
    </row>
    <row r="19" spans="1:7" ht="30" x14ac:dyDescent="0.25">
      <c r="A19" s="96">
        <v>11</v>
      </c>
      <c r="B19" s="96" t="s">
        <v>221</v>
      </c>
      <c r="C19" s="97" t="s">
        <v>703</v>
      </c>
      <c r="D19" s="96" t="s">
        <v>330</v>
      </c>
      <c r="E19" s="98">
        <v>1</v>
      </c>
      <c r="F19" s="99"/>
      <c r="G19" s="101">
        <f>Table118[5]*Table118[6]</f>
        <v>0</v>
      </c>
    </row>
    <row r="20" spans="1:7" ht="60" x14ac:dyDescent="0.25">
      <c r="A20" s="96">
        <v>12</v>
      </c>
      <c r="B20" s="96" t="s">
        <v>222</v>
      </c>
      <c r="C20" s="97" t="s">
        <v>739</v>
      </c>
      <c r="D20" s="96" t="s">
        <v>330</v>
      </c>
      <c r="E20" s="98">
        <v>1</v>
      </c>
      <c r="F20" s="99"/>
      <c r="G20" s="101">
        <f>Table118[5]*Table118[6]</f>
        <v>0</v>
      </c>
    </row>
    <row r="21" spans="1:7" ht="30" x14ac:dyDescent="0.25">
      <c r="A21" s="96">
        <v>13</v>
      </c>
      <c r="B21" s="96" t="s">
        <v>223</v>
      </c>
      <c r="C21" s="97" t="s">
        <v>705</v>
      </c>
      <c r="D21" s="96" t="s">
        <v>330</v>
      </c>
      <c r="E21" s="98">
        <v>2</v>
      </c>
      <c r="F21" s="99"/>
      <c r="G21" s="101">
        <f>Table118[5]*Table118[6]</f>
        <v>0</v>
      </c>
    </row>
    <row r="22" spans="1:7" ht="30" x14ac:dyDescent="0.25">
      <c r="A22" s="96">
        <v>14</v>
      </c>
      <c r="B22" s="96" t="s">
        <v>122</v>
      </c>
      <c r="C22" s="97" t="s">
        <v>706</v>
      </c>
      <c r="D22" s="96" t="s">
        <v>330</v>
      </c>
      <c r="E22" s="98">
        <v>1</v>
      </c>
      <c r="F22" s="99"/>
      <c r="G22" s="101">
        <f>Table118[5]*Table118[6]</f>
        <v>0</v>
      </c>
    </row>
    <row r="23" spans="1:7" x14ac:dyDescent="0.25">
      <c r="A23" s="96"/>
      <c r="B23" s="96"/>
      <c r="C23" s="97" t="s">
        <v>707</v>
      </c>
      <c r="D23" s="96"/>
      <c r="E23" s="98"/>
      <c r="F23" s="99"/>
      <c r="G23" s="101">
        <f>Table118[5]*Table118[6]</f>
        <v>0</v>
      </c>
    </row>
    <row r="24" spans="1:7" ht="45" x14ac:dyDescent="0.25">
      <c r="A24" s="96">
        <v>15</v>
      </c>
      <c r="B24" s="96" t="s">
        <v>92</v>
      </c>
      <c r="C24" s="97" t="s">
        <v>697</v>
      </c>
      <c r="D24" s="96" t="s">
        <v>48</v>
      </c>
      <c r="E24" s="98">
        <v>0.19</v>
      </c>
      <c r="F24" s="99"/>
      <c r="G24" s="101">
        <f>Table118[5]*Table118[6]</f>
        <v>0</v>
      </c>
    </row>
    <row r="25" spans="1:7" ht="30" x14ac:dyDescent="0.25">
      <c r="A25" s="96">
        <v>16</v>
      </c>
      <c r="B25" s="96" t="s">
        <v>93</v>
      </c>
      <c r="C25" s="97" t="s">
        <v>735</v>
      </c>
      <c r="D25" s="96" t="s">
        <v>26</v>
      </c>
      <c r="E25" s="98">
        <v>0.6</v>
      </c>
      <c r="F25" s="99"/>
      <c r="G25" s="101">
        <f>Table118[5]*Table118[6]</f>
        <v>0</v>
      </c>
    </row>
    <row r="26" spans="1:7" ht="30" x14ac:dyDescent="0.25">
      <c r="A26" s="96">
        <v>17</v>
      </c>
      <c r="B26" s="96" t="s">
        <v>94</v>
      </c>
      <c r="C26" s="97" t="s">
        <v>698</v>
      </c>
      <c r="D26" s="96" t="s">
        <v>48</v>
      </c>
      <c r="E26" s="98">
        <v>0.12</v>
      </c>
      <c r="F26" s="99"/>
      <c r="G26" s="101">
        <f>Table118[5]*Table118[6]</f>
        <v>0</v>
      </c>
    </row>
    <row r="27" spans="1:7" ht="45" x14ac:dyDescent="0.25">
      <c r="A27" s="96">
        <v>18</v>
      </c>
      <c r="B27" s="96" t="s">
        <v>95</v>
      </c>
      <c r="C27" s="97" t="s">
        <v>699</v>
      </c>
      <c r="D27" s="96" t="s">
        <v>48</v>
      </c>
      <c r="E27" s="98">
        <v>0.12</v>
      </c>
      <c r="F27" s="99"/>
      <c r="G27" s="101">
        <f>Table118[5]*Table118[6]</f>
        <v>0</v>
      </c>
    </row>
    <row r="28" spans="1:7" ht="45" x14ac:dyDescent="0.25">
      <c r="A28" s="96">
        <v>19</v>
      </c>
      <c r="B28" s="96" t="s">
        <v>35</v>
      </c>
      <c r="C28" s="104" t="s">
        <v>700</v>
      </c>
      <c r="D28" s="96" t="s">
        <v>26</v>
      </c>
      <c r="E28" s="98">
        <v>3.1</v>
      </c>
      <c r="F28" s="99"/>
      <c r="G28" s="101">
        <f>Table118[5]*Table118[6]</f>
        <v>0</v>
      </c>
    </row>
    <row r="29" spans="1:7" ht="45" x14ac:dyDescent="0.25">
      <c r="A29" s="96">
        <v>20</v>
      </c>
      <c r="B29" s="96" t="s">
        <v>36</v>
      </c>
      <c r="C29" s="97" t="s">
        <v>423</v>
      </c>
      <c r="D29" s="96" t="s">
        <v>26</v>
      </c>
      <c r="E29" s="98">
        <v>3.1</v>
      </c>
      <c r="F29" s="99"/>
      <c r="G29" s="101">
        <f>Table118[5]*Table118[6]</f>
        <v>0</v>
      </c>
    </row>
    <row r="30" spans="1:7" ht="30" x14ac:dyDescent="0.25">
      <c r="A30" s="96">
        <v>21</v>
      </c>
      <c r="B30" s="96" t="s">
        <v>217</v>
      </c>
      <c r="C30" s="97" t="s">
        <v>737</v>
      </c>
      <c r="D30" s="96" t="s">
        <v>26</v>
      </c>
      <c r="E30" s="98">
        <v>0.21</v>
      </c>
      <c r="F30" s="99"/>
      <c r="G30" s="101">
        <f>Table118[5]*Table118[6]</f>
        <v>0</v>
      </c>
    </row>
    <row r="31" spans="1:7" ht="30" x14ac:dyDescent="0.25">
      <c r="A31" s="96">
        <v>22</v>
      </c>
      <c r="B31" s="96" t="s">
        <v>224</v>
      </c>
      <c r="C31" s="103" t="s">
        <v>708</v>
      </c>
      <c r="D31" s="96" t="s">
        <v>26</v>
      </c>
      <c r="E31" s="98">
        <v>1.5</v>
      </c>
      <c r="F31" s="99"/>
      <c r="G31" s="101">
        <f>Table118[5]*Table118[6]</f>
        <v>0</v>
      </c>
    </row>
    <row r="32" spans="1:7" ht="45" x14ac:dyDescent="0.25">
      <c r="A32" s="96">
        <v>23</v>
      </c>
      <c r="B32" s="96" t="s">
        <v>225</v>
      </c>
      <c r="C32" s="97" t="s">
        <v>709</v>
      </c>
      <c r="D32" s="96" t="s">
        <v>330</v>
      </c>
      <c r="E32" s="98">
        <v>1</v>
      </c>
      <c r="F32" s="99"/>
      <c r="G32" s="101">
        <f>Table118[5]*Table118[6]</f>
        <v>0</v>
      </c>
    </row>
    <row r="33" spans="1:7" ht="30" x14ac:dyDescent="0.25">
      <c r="A33" s="96">
        <v>24</v>
      </c>
      <c r="B33" s="96" t="s">
        <v>38</v>
      </c>
      <c r="C33" s="103" t="s">
        <v>317</v>
      </c>
      <c r="D33" s="96" t="s">
        <v>39</v>
      </c>
      <c r="E33" s="98">
        <v>0.02</v>
      </c>
      <c r="F33" s="99"/>
      <c r="G33" s="101">
        <f>Table118[5]*Table118[6]</f>
        <v>0</v>
      </c>
    </row>
    <row r="34" spans="1:7" ht="45" x14ac:dyDescent="0.25">
      <c r="A34" s="96">
        <v>25</v>
      </c>
      <c r="B34" s="96" t="s">
        <v>40</v>
      </c>
      <c r="C34" s="97" t="s">
        <v>740</v>
      </c>
      <c r="D34" s="96" t="s">
        <v>39</v>
      </c>
      <c r="E34" s="98">
        <v>0.02</v>
      </c>
      <c r="F34" s="99"/>
      <c r="G34" s="101">
        <f>Table118[5]*Table118[6]</f>
        <v>0</v>
      </c>
    </row>
    <row r="35" spans="1:7" ht="30" x14ac:dyDescent="0.25">
      <c r="A35" s="96">
        <v>26</v>
      </c>
      <c r="B35" s="96" t="s">
        <v>226</v>
      </c>
      <c r="C35" s="97" t="s">
        <v>710</v>
      </c>
      <c r="D35" s="96" t="s">
        <v>26</v>
      </c>
      <c r="E35" s="98">
        <v>0.02</v>
      </c>
      <c r="F35" s="99"/>
      <c r="G35" s="101">
        <f>Table118[5]*Table118[6]</f>
        <v>0</v>
      </c>
    </row>
    <row r="36" spans="1:7" x14ac:dyDescent="0.25">
      <c r="A36" s="96">
        <v>27</v>
      </c>
      <c r="B36" s="96" t="s">
        <v>41</v>
      </c>
      <c r="C36" s="97" t="s">
        <v>711</v>
      </c>
      <c r="D36" s="96" t="s">
        <v>26</v>
      </c>
      <c r="E36" s="98">
        <v>0.31</v>
      </c>
      <c r="F36" s="99"/>
      <c r="G36" s="101">
        <f>Table118[5]*Table118[6]</f>
        <v>0</v>
      </c>
    </row>
    <row r="37" spans="1:7" ht="30" x14ac:dyDescent="0.25">
      <c r="A37" s="96">
        <v>28</v>
      </c>
      <c r="B37" s="96" t="s">
        <v>116</v>
      </c>
      <c r="C37" s="104" t="s">
        <v>814</v>
      </c>
      <c r="D37" s="96" t="s">
        <v>29</v>
      </c>
      <c r="E37" s="98">
        <v>3.08</v>
      </c>
      <c r="F37" s="99"/>
      <c r="G37" s="101">
        <f>Table118[5]*Table118[6]</f>
        <v>0</v>
      </c>
    </row>
    <row r="38" spans="1:7" ht="30" x14ac:dyDescent="0.25">
      <c r="A38" s="96">
        <v>29</v>
      </c>
      <c r="B38" s="96" t="s">
        <v>227</v>
      </c>
      <c r="C38" s="97" t="s">
        <v>712</v>
      </c>
      <c r="D38" s="96" t="s">
        <v>31</v>
      </c>
      <c r="E38" s="98">
        <v>5</v>
      </c>
      <c r="F38" s="99"/>
      <c r="G38" s="101">
        <f>Table118[5]*Table118[6]</f>
        <v>0</v>
      </c>
    </row>
    <row r="39" spans="1:7" x14ac:dyDescent="0.25">
      <c r="A39" s="96"/>
      <c r="B39" s="96"/>
      <c r="C39" s="97" t="s">
        <v>713</v>
      </c>
      <c r="D39" s="96"/>
      <c r="E39" s="98"/>
      <c r="F39" s="99"/>
      <c r="G39" s="101">
        <f>Table118[5]*Table118[6]</f>
        <v>0</v>
      </c>
    </row>
    <row r="40" spans="1:7" x14ac:dyDescent="0.25">
      <c r="A40" s="96"/>
      <c r="B40" s="96"/>
      <c r="C40" s="97" t="s">
        <v>714</v>
      </c>
      <c r="D40" s="96"/>
      <c r="E40" s="98"/>
      <c r="F40" s="99"/>
      <c r="G40" s="101">
        <f>Table118[5]*Table118[6]</f>
        <v>0</v>
      </c>
    </row>
    <row r="41" spans="1:7" ht="30" x14ac:dyDescent="0.25">
      <c r="A41" s="96">
        <v>30</v>
      </c>
      <c r="B41" s="96" t="s">
        <v>228</v>
      </c>
      <c r="C41" s="97" t="s">
        <v>715</v>
      </c>
      <c r="D41" s="96" t="s">
        <v>44</v>
      </c>
      <c r="E41" s="98">
        <v>1</v>
      </c>
      <c r="F41" s="99"/>
      <c r="G41" s="101">
        <f>Table118[5]*Table118[6]</f>
        <v>0</v>
      </c>
    </row>
    <row r="42" spans="1:7" ht="30" x14ac:dyDescent="0.25">
      <c r="A42" s="96">
        <v>31</v>
      </c>
      <c r="B42" s="96" t="s">
        <v>229</v>
      </c>
      <c r="C42" s="97" t="s">
        <v>716</v>
      </c>
      <c r="D42" s="96" t="s">
        <v>330</v>
      </c>
      <c r="E42" s="98">
        <v>1</v>
      </c>
      <c r="F42" s="99"/>
      <c r="G42" s="101">
        <f>Table118[5]*Table118[6]</f>
        <v>0</v>
      </c>
    </row>
    <row r="43" spans="1:7" x14ac:dyDescent="0.25">
      <c r="A43" s="96">
        <v>32</v>
      </c>
      <c r="B43" s="96" t="s">
        <v>230</v>
      </c>
      <c r="C43" s="97" t="s">
        <v>717</v>
      </c>
      <c r="D43" s="96" t="s">
        <v>44</v>
      </c>
      <c r="E43" s="98">
        <v>1</v>
      </c>
      <c r="F43" s="99"/>
      <c r="G43" s="101">
        <f>Table118[5]*Table118[6]</f>
        <v>0</v>
      </c>
    </row>
    <row r="44" spans="1:7" ht="30" x14ac:dyDescent="0.25">
      <c r="A44" s="96">
        <v>33</v>
      </c>
      <c r="B44" s="96" t="s">
        <v>231</v>
      </c>
      <c r="C44" s="97" t="s">
        <v>718</v>
      </c>
      <c r="D44" s="96" t="s">
        <v>31</v>
      </c>
      <c r="E44" s="98">
        <v>10</v>
      </c>
      <c r="F44" s="99"/>
      <c r="G44" s="101">
        <f>Table118[5]*Table118[6]</f>
        <v>0</v>
      </c>
    </row>
    <row r="45" spans="1:7" ht="30" x14ac:dyDescent="0.25">
      <c r="A45" s="96">
        <v>34</v>
      </c>
      <c r="B45" s="96" t="s">
        <v>232</v>
      </c>
      <c r="C45" s="104" t="s">
        <v>815</v>
      </c>
      <c r="D45" s="96" t="s">
        <v>31</v>
      </c>
      <c r="E45" s="98">
        <v>10</v>
      </c>
      <c r="F45" s="99"/>
      <c r="G45" s="101">
        <f>Table118[5]*Table118[6]</f>
        <v>0</v>
      </c>
    </row>
    <row r="46" spans="1:7" ht="30" x14ac:dyDescent="0.25">
      <c r="A46" s="96">
        <v>35</v>
      </c>
      <c r="B46" s="96" t="s">
        <v>233</v>
      </c>
      <c r="C46" s="97" t="s">
        <v>719</v>
      </c>
      <c r="D46" s="96" t="s">
        <v>31</v>
      </c>
      <c r="E46" s="98">
        <v>10</v>
      </c>
      <c r="F46" s="99"/>
      <c r="G46" s="101">
        <f>Table118[5]*Table118[6]</f>
        <v>0</v>
      </c>
    </row>
    <row r="47" spans="1:7" ht="30" x14ac:dyDescent="0.25">
      <c r="A47" s="96">
        <v>36</v>
      </c>
      <c r="B47" s="96" t="s">
        <v>85</v>
      </c>
      <c r="C47" s="97" t="s">
        <v>720</v>
      </c>
      <c r="D47" s="96" t="s">
        <v>29</v>
      </c>
      <c r="E47" s="98">
        <v>0.6</v>
      </c>
      <c r="F47" s="99"/>
      <c r="G47" s="101">
        <f>Table118[5]*Table118[6]</f>
        <v>0</v>
      </c>
    </row>
    <row r="48" spans="1:7" ht="30" x14ac:dyDescent="0.25">
      <c r="A48" s="96">
        <v>37</v>
      </c>
      <c r="B48" s="96" t="s">
        <v>229</v>
      </c>
      <c r="C48" s="97" t="s">
        <v>721</v>
      </c>
      <c r="D48" s="96" t="s">
        <v>330</v>
      </c>
      <c r="E48" s="98">
        <v>1</v>
      </c>
      <c r="F48" s="99"/>
      <c r="G48" s="101">
        <f>Table118[5]*Table118[6]</f>
        <v>0</v>
      </c>
    </row>
    <row r="49" spans="1:7" ht="45" x14ac:dyDescent="0.25">
      <c r="A49" s="96">
        <v>38</v>
      </c>
      <c r="B49" s="96" t="s">
        <v>218</v>
      </c>
      <c r="C49" s="97" t="s">
        <v>704</v>
      </c>
      <c r="D49" s="96" t="s">
        <v>31</v>
      </c>
      <c r="E49" s="98">
        <v>3</v>
      </c>
      <c r="F49" s="99"/>
      <c r="G49" s="101">
        <f>Table118[5]*Table118[6]</f>
        <v>0</v>
      </c>
    </row>
    <row r="50" spans="1:7" ht="45" x14ac:dyDescent="0.25">
      <c r="A50" s="96">
        <v>39</v>
      </c>
      <c r="B50" s="96" t="s">
        <v>234</v>
      </c>
      <c r="C50" s="104" t="s">
        <v>816</v>
      </c>
      <c r="D50" s="96" t="s">
        <v>26</v>
      </c>
      <c r="E50" s="98">
        <v>1.4</v>
      </c>
      <c r="F50" s="99"/>
      <c r="G50" s="101">
        <f>Table118[5]*Table118[6]</f>
        <v>0</v>
      </c>
    </row>
    <row r="51" spans="1:7" ht="45" x14ac:dyDescent="0.25">
      <c r="A51" s="96">
        <v>40</v>
      </c>
      <c r="B51" s="96" t="s">
        <v>35</v>
      </c>
      <c r="C51" s="104" t="s">
        <v>700</v>
      </c>
      <c r="D51" s="96" t="s">
        <v>26</v>
      </c>
      <c r="E51" s="98">
        <v>1.4</v>
      </c>
      <c r="F51" s="99"/>
      <c r="G51" s="101">
        <f>Table118[5]*Table118[6]</f>
        <v>0</v>
      </c>
    </row>
    <row r="52" spans="1:7" ht="45" x14ac:dyDescent="0.25">
      <c r="A52" s="96">
        <v>41</v>
      </c>
      <c r="B52" s="96" t="s">
        <v>36</v>
      </c>
      <c r="C52" s="97" t="s">
        <v>423</v>
      </c>
      <c r="D52" s="96" t="s">
        <v>26</v>
      </c>
      <c r="E52" s="98">
        <v>1.4</v>
      </c>
      <c r="F52" s="99"/>
      <c r="G52" s="101">
        <f>Table118[5]*Table118[6]</f>
        <v>0</v>
      </c>
    </row>
    <row r="53" spans="1:7" ht="60" x14ac:dyDescent="0.25">
      <c r="A53" s="96">
        <v>42</v>
      </c>
      <c r="B53" s="96" t="s">
        <v>32</v>
      </c>
      <c r="C53" s="97" t="s">
        <v>722</v>
      </c>
      <c r="D53" s="96" t="s">
        <v>26</v>
      </c>
      <c r="E53" s="98">
        <v>0.06</v>
      </c>
      <c r="F53" s="99"/>
      <c r="G53" s="101">
        <f>Table118[5]*Table118[6]</f>
        <v>0</v>
      </c>
    </row>
    <row r="54" spans="1:7" ht="30" x14ac:dyDescent="0.25">
      <c r="A54" s="96">
        <v>43</v>
      </c>
      <c r="B54" s="96" t="s">
        <v>235</v>
      </c>
      <c r="C54" s="97" t="s">
        <v>741</v>
      </c>
      <c r="D54" s="96" t="s">
        <v>330</v>
      </c>
      <c r="E54" s="98">
        <v>1</v>
      </c>
      <c r="F54" s="99"/>
      <c r="G54" s="101">
        <f>Table118[5]*Table118[6]</f>
        <v>0</v>
      </c>
    </row>
    <row r="55" spans="1:7" x14ac:dyDescent="0.25">
      <c r="A55" s="96"/>
      <c r="B55" s="96"/>
      <c r="C55" s="97" t="s">
        <v>318</v>
      </c>
      <c r="D55" s="96"/>
      <c r="E55" s="98"/>
      <c r="F55" s="99"/>
      <c r="G55" s="101">
        <f>Table118[5]*Table118[6]</f>
        <v>0</v>
      </c>
    </row>
    <row r="56" spans="1:7" x14ac:dyDescent="0.25">
      <c r="A56" s="96">
        <v>44</v>
      </c>
      <c r="B56" s="96"/>
      <c r="C56" s="97" t="s">
        <v>723</v>
      </c>
      <c r="D56" s="96" t="s">
        <v>330</v>
      </c>
      <c r="E56" s="98">
        <v>1</v>
      </c>
      <c r="F56" s="99"/>
      <c r="G56" s="101">
        <f>Table118[5]*Table118[6]</f>
        <v>0</v>
      </c>
    </row>
    <row r="57" spans="1:7" x14ac:dyDescent="0.25">
      <c r="A57" s="96"/>
      <c r="B57" s="96"/>
      <c r="C57" s="97" t="s">
        <v>724</v>
      </c>
      <c r="D57" s="96"/>
      <c r="E57" s="98"/>
      <c r="F57" s="99"/>
      <c r="G57" s="101">
        <f>Table118[5]*Table118[6]</f>
        <v>0</v>
      </c>
    </row>
    <row r="58" spans="1:7" ht="30" x14ac:dyDescent="0.25">
      <c r="A58" s="96">
        <v>45</v>
      </c>
      <c r="B58" s="96" t="s">
        <v>236</v>
      </c>
      <c r="C58" s="97" t="s">
        <v>725</v>
      </c>
      <c r="D58" s="96" t="s">
        <v>31</v>
      </c>
      <c r="E58" s="98">
        <v>12</v>
      </c>
      <c r="F58" s="99"/>
      <c r="G58" s="101">
        <f>Table118[5]*Table118[6]</f>
        <v>0</v>
      </c>
    </row>
    <row r="59" spans="1:7" ht="30" x14ac:dyDescent="0.25">
      <c r="A59" s="96">
        <v>46</v>
      </c>
      <c r="B59" s="96" t="s">
        <v>237</v>
      </c>
      <c r="C59" s="97" t="s">
        <v>726</v>
      </c>
      <c r="D59" s="96" t="s">
        <v>31</v>
      </c>
      <c r="E59" s="98">
        <v>11</v>
      </c>
      <c r="F59" s="99"/>
      <c r="G59" s="101">
        <f>Table118[5]*Table118[6]</f>
        <v>0</v>
      </c>
    </row>
    <row r="60" spans="1:7" ht="45" x14ac:dyDescent="0.25">
      <c r="A60" s="96">
        <v>47</v>
      </c>
      <c r="B60" s="96" t="s">
        <v>238</v>
      </c>
      <c r="C60" s="97" t="s">
        <v>742</v>
      </c>
      <c r="D60" s="96" t="s">
        <v>239</v>
      </c>
      <c r="E60" s="98">
        <v>2.2999999999999998</v>
      </c>
      <c r="F60" s="99"/>
      <c r="G60" s="101">
        <f>Table118[5]*Table118[6]</f>
        <v>0</v>
      </c>
    </row>
    <row r="61" spans="1:7" ht="45" x14ac:dyDescent="0.25">
      <c r="A61" s="96">
        <v>48</v>
      </c>
      <c r="B61" s="96" t="s">
        <v>236</v>
      </c>
      <c r="C61" s="97" t="s">
        <v>727</v>
      </c>
      <c r="D61" s="96" t="s">
        <v>31</v>
      </c>
      <c r="E61" s="98">
        <v>2</v>
      </c>
      <c r="F61" s="99"/>
      <c r="G61" s="101">
        <f>Table118[5]*Table118[6]</f>
        <v>0</v>
      </c>
    </row>
    <row r="62" spans="1:7" ht="45" x14ac:dyDescent="0.25">
      <c r="A62" s="96">
        <v>49</v>
      </c>
      <c r="B62" s="96" t="s">
        <v>237</v>
      </c>
      <c r="C62" s="97" t="s">
        <v>728</v>
      </c>
      <c r="D62" s="96" t="s">
        <v>31</v>
      </c>
      <c r="E62" s="98">
        <v>1.7</v>
      </c>
      <c r="F62" s="99"/>
      <c r="G62" s="101">
        <f>Table118[5]*Table118[6]</f>
        <v>0</v>
      </c>
    </row>
    <row r="63" spans="1:7" ht="30" x14ac:dyDescent="0.25">
      <c r="A63" s="96">
        <v>50</v>
      </c>
      <c r="B63" s="96" t="s">
        <v>240</v>
      </c>
      <c r="C63" s="97" t="s">
        <v>729</v>
      </c>
      <c r="D63" s="96" t="s">
        <v>330</v>
      </c>
      <c r="E63" s="98">
        <v>1</v>
      </c>
      <c r="F63" s="99"/>
      <c r="G63" s="101">
        <f>Table118[5]*Table118[6]</f>
        <v>0</v>
      </c>
    </row>
    <row r="64" spans="1:7" ht="30" x14ac:dyDescent="0.25">
      <c r="A64" s="96">
        <v>51</v>
      </c>
      <c r="B64" s="96" t="s">
        <v>240</v>
      </c>
      <c r="C64" s="97" t="s">
        <v>729</v>
      </c>
      <c r="D64" s="96" t="s">
        <v>330</v>
      </c>
      <c r="E64" s="98">
        <v>2</v>
      </c>
      <c r="F64" s="99"/>
      <c r="G64" s="101">
        <f>Table118[5]*Table118[6]</f>
        <v>0</v>
      </c>
    </row>
    <row r="65" spans="1:7" ht="30" x14ac:dyDescent="0.25">
      <c r="A65" s="96">
        <v>52</v>
      </c>
      <c r="B65" s="96" t="s">
        <v>241</v>
      </c>
      <c r="C65" s="97" t="s">
        <v>730</v>
      </c>
      <c r="D65" s="96" t="s">
        <v>330</v>
      </c>
      <c r="E65" s="98">
        <v>1</v>
      </c>
      <c r="F65" s="99"/>
      <c r="G65" s="101">
        <f>Table118[5]*Table118[6]</f>
        <v>0</v>
      </c>
    </row>
    <row r="66" spans="1:7" x14ac:dyDescent="0.25">
      <c r="A66" s="96">
        <v>53</v>
      </c>
      <c r="B66" s="96" t="s">
        <v>242</v>
      </c>
      <c r="C66" s="97" t="s">
        <v>743</v>
      </c>
      <c r="D66" s="96" t="s">
        <v>330</v>
      </c>
      <c r="E66" s="98">
        <v>1</v>
      </c>
      <c r="F66" s="99"/>
      <c r="G66" s="101">
        <f>Table118[5]*Table118[6]</f>
        <v>0</v>
      </c>
    </row>
    <row r="67" spans="1:7" ht="30" x14ac:dyDescent="0.25">
      <c r="A67" s="96">
        <v>54</v>
      </c>
      <c r="B67" s="96" t="s">
        <v>243</v>
      </c>
      <c r="C67" s="97" t="s">
        <v>731</v>
      </c>
      <c r="D67" s="96" t="s">
        <v>330</v>
      </c>
      <c r="E67" s="98">
        <v>5</v>
      </c>
      <c r="F67" s="99"/>
      <c r="G67" s="101">
        <f>Table118[5]*Table118[6]</f>
        <v>0</v>
      </c>
    </row>
    <row r="68" spans="1:7" ht="30" x14ac:dyDescent="0.25">
      <c r="A68" s="96">
        <v>55</v>
      </c>
      <c r="B68" s="96" t="s">
        <v>241</v>
      </c>
      <c r="C68" s="97" t="s">
        <v>732</v>
      </c>
      <c r="D68" s="96" t="s">
        <v>330</v>
      </c>
      <c r="E68" s="98">
        <v>5</v>
      </c>
      <c r="F68" s="99"/>
      <c r="G68" s="101">
        <f>Table118[5]*Table118[6]</f>
        <v>0</v>
      </c>
    </row>
    <row r="69" spans="1:7" ht="45" x14ac:dyDescent="0.25">
      <c r="A69" s="96">
        <v>56</v>
      </c>
      <c r="B69" s="96" t="s">
        <v>244</v>
      </c>
      <c r="C69" s="97" t="s">
        <v>733</v>
      </c>
      <c r="D69" s="96" t="s">
        <v>31</v>
      </c>
      <c r="E69" s="98">
        <v>7</v>
      </c>
      <c r="F69" s="99"/>
      <c r="G69" s="101">
        <f>Table118[5]*Table118[6]</f>
        <v>0</v>
      </c>
    </row>
    <row r="70" spans="1:7" ht="60" x14ac:dyDescent="0.25">
      <c r="A70" s="96">
        <v>57</v>
      </c>
      <c r="B70" s="96" t="s">
        <v>32</v>
      </c>
      <c r="C70" s="97" t="s">
        <v>722</v>
      </c>
      <c r="D70" s="96" t="s">
        <v>26</v>
      </c>
      <c r="E70" s="98">
        <v>0.24</v>
      </c>
      <c r="F70" s="99"/>
      <c r="G70" s="101">
        <f>Table118[5]*Table118[6]</f>
        <v>0</v>
      </c>
    </row>
    <row r="71" spans="1:7" x14ac:dyDescent="0.25">
      <c r="A71" s="96">
        <v>58</v>
      </c>
      <c r="B71" s="96" t="s">
        <v>245</v>
      </c>
      <c r="C71" s="97" t="s">
        <v>734</v>
      </c>
      <c r="D71" s="96" t="s">
        <v>330</v>
      </c>
      <c r="E71" s="98">
        <v>1</v>
      </c>
      <c r="F71" s="99"/>
      <c r="G71" s="101">
        <f>Table118[5]*Table118[6]</f>
        <v>0</v>
      </c>
    </row>
    <row r="72" spans="1:7" ht="45" x14ac:dyDescent="0.25">
      <c r="A72" s="96">
        <v>59</v>
      </c>
      <c r="B72" s="96" t="s">
        <v>234</v>
      </c>
      <c r="C72" s="104" t="s">
        <v>816</v>
      </c>
      <c r="D72" s="96" t="s">
        <v>26</v>
      </c>
      <c r="E72" s="98">
        <v>6.3</v>
      </c>
      <c r="F72" s="99"/>
      <c r="G72" s="101">
        <f>Table118[5]*Table118[6]</f>
        <v>0</v>
      </c>
    </row>
    <row r="73" spans="1:7" ht="45" x14ac:dyDescent="0.25">
      <c r="A73" s="96">
        <v>60</v>
      </c>
      <c r="B73" s="96" t="s">
        <v>35</v>
      </c>
      <c r="C73" s="104" t="s">
        <v>700</v>
      </c>
      <c r="D73" s="96" t="s">
        <v>26</v>
      </c>
      <c r="E73" s="98">
        <v>6.3</v>
      </c>
      <c r="F73" s="99"/>
      <c r="G73" s="101">
        <f>Table118[5]*Table118[6]</f>
        <v>0</v>
      </c>
    </row>
    <row r="74" spans="1:7" ht="45" x14ac:dyDescent="0.25">
      <c r="A74" s="96">
        <v>61</v>
      </c>
      <c r="B74" s="96" t="s">
        <v>36</v>
      </c>
      <c r="C74" s="97" t="s">
        <v>423</v>
      </c>
      <c r="D74" s="96" t="s">
        <v>26</v>
      </c>
      <c r="E74" s="98">
        <v>6.3</v>
      </c>
      <c r="F74" s="99"/>
      <c r="G74" s="101">
        <f>Table118[5]*Table118[6]</f>
        <v>0</v>
      </c>
    </row>
    <row r="75" spans="1:7" ht="45" x14ac:dyDescent="0.25">
      <c r="A75" s="96">
        <v>62</v>
      </c>
      <c r="B75" s="96" t="s">
        <v>246</v>
      </c>
      <c r="C75" s="97" t="s">
        <v>744</v>
      </c>
      <c r="D75" s="96" t="s">
        <v>330</v>
      </c>
      <c r="E75" s="98">
        <v>1</v>
      </c>
      <c r="F75" s="99"/>
      <c r="G75" s="101">
        <f>Table118[5]*Table118[6]</f>
        <v>0</v>
      </c>
    </row>
    <row r="76" spans="1:7" x14ac:dyDescent="0.25">
      <c r="A76" s="93" t="s">
        <v>325</v>
      </c>
      <c r="B76" s="94"/>
      <c r="C76" s="94"/>
      <c r="D76" s="94"/>
      <c r="E76" s="95"/>
      <c r="F76" s="95"/>
      <c r="G76" s="95">
        <f>SUBTOTAL(9,Table118[7])</f>
        <v>0</v>
      </c>
    </row>
  </sheetData>
  <mergeCells count="2">
    <mergeCell ref="C2:G3"/>
    <mergeCell ref="A4:B4"/>
  </mergeCells>
  <phoneticPr fontId="17" type="noConversion"/>
  <conditionalFormatting sqref="A7:G76">
    <cfRule type="expression" dxfId="101" priority="3">
      <formula>CELL("PROTECT",A7)=0</formula>
    </cfRule>
    <cfRule type="expression" dxfId="100" priority="4">
      <formula>$C7="Subtotal"</formula>
    </cfRule>
    <cfRule type="expression" priority="5" stopIfTrue="1">
      <formula>OR($C7="Subtotal",$A7="Total TVA Cota 0")</formula>
    </cfRule>
    <cfRule type="expression" dxfId="99" priority="7">
      <formula>$E7=""</formula>
    </cfRule>
  </conditionalFormatting>
  <conditionalFormatting sqref="G7:G76">
    <cfRule type="expression" dxfId="98" priority="1">
      <formula>AND($C7="Subtotal",$G7="")</formula>
    </cfRule>
    <cfRule type="expression" dxfId="97" priority="2">
      <formula>AND($C7="Subtotal",_xlfn.FORMULATEXT($G7)="=[5]*[6]")</formula>
    </cfRule>
    <cfRule type="expression" dxfId="96" priority="6">
      <formula>AND($C7&lt;&gt;"Subtotal",_xlfn.FORMULATEXT($G7)&lt;&gt;"=[5]*[6]")</formula>
    </cfRule>
  </conditionalFormatting>
  <conditionalFormatting sqref="E7:G76">
    <cfRule type="notContainsBlanks" priority="8" stopIfTrue="1">
      <formula>LEN(TRIM(E7))&gt;0</formula>
    </cfRule>
    <cfRule type="expression" dxfId="95" priority="9">
      <formula>$E7&lt;&gt;""</formula>
    </cfRule>
  </conditionalFormatting>
  <dataValidations count="1">
    <dataValidation type="decimal" operator="greaterThan" allowBlank="1" showInputMessage="1" showErrorMessage="1" sqref="F7:F7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Maciuca</dc:creator>
  <cp:keywords/>
  <dc:description/>
  <cp:lastModifiedBy>Vitalie Vieru</cp:lastModifiedBy>
  <cp:lastPrinted>2016-11-13T22:03:12Z</cp:lastPrinted>
  <dcterms:created xsi:type="dcterms:W3CDTF">2014-05-20T07:18:54Z</dcterms:created>
  <dcterms:modified xsi:type="dcterms:W3CDTF">2018-04-17T06:24:33Z</dcterms:modified>
  <cp:category/>
</cp:coreProperties>
</file>