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defaultThemeVersion="124226"/>
  <bookViews>
    <workbookView xWindow="0" yWindow="6900" windowWidth="28545" windowHeight="9285" tabRatio="721" activeTab="13"/>
  </bookViews>
  <sheets>
    <sheet name="SITE" sheetId="14" r:id="rId1"/>
    <sheet name="TA" sheetId="11" r:id="rId2"/>
    <sheet name="TM" sheetId="4" r:id="rId3"/>
    <sheet name="TMS" sheetId="21" r:id="rId4"/>
    <sheet name="HV" sheetId="6" r:id="rId5"/>
    <sheet name="GCW" sheetId="1" r:id="rId6"/>
    <sheet name="EEF" sheetId="7" r:id="rId7"/>
    <sheet name="ATM" sheetId="8" r:id="rId8"/>
    <sheet name="BK" sheetId="5" r:id="rId9"/>
    <sheet name="SIP" sheetId="9" r:id="rId10"/>
    <sheet name="FSS" sheetId="22" r:id="rId11"/>
    <sheet name="Commiss" sheetId="18" r:id="rId12"/>
    <sheet name="Maintenance" sheetId="19" r:id="rId13"/>
    <sheet name="Boiler" sheetId="20" r:id="rId14"/>
  </sheets>
  <externalReferences>
    <externalReference r:id="rId15"/>
    <externalReference r:id="rId16"/>
  </externalReferences>
  <definedNames>
    <definedName name="_xlnm.Print_Area" localSheetId="13">Boiler!$A$1:$G$27</definedName>
    <definedName name="_xlnm.Print_Area" localSheetId="0">SITE!$A$1:$E$38</definedName>
    <definedName name="_xlnm.Print_Titles" localSheetId="7">ATM!$1:$1</definedName>
    <definedName name="_xlnm.Print_Titles" localSheetId="8">BK!$1:$1</definedName>
    <definedName name="_xlnm.Print_Titles" localSheetId="13">Boiler!$1:$1</definedName>
    <definedName name="_xlnm.Print_Titles" localSheetId="11">Commiss!$1:$1</definedName>
    <definedName name="_xlnm.Print_Titles" localSheetId="6">EEF!$1:$1</definedName>
    <definedName name="_xlnm.Print_Titles" localSheetId="10">FSS!$1:$1</definedName>
    <definedName name="_xlnm.Print_Titles" localSheetId="5">GCW!$1:$1</definedName>
    <definedName name="_xlnm.Print_Titles" localSheetId="4">HV!$1:$1</definedName>
    <definedName name="_xlnm.Print_Titles" localSheetId="12">Maintenance!$1:$1</definedName>
    <definedName name="_xlnm.Print_Titles" localSheetId="9">SIP!$1:$1</definedName>
    <definedName name="_xlnm.Print_Titles" localSheetId="1">TA!$1:$1</definedName>
    <definedName name="_xlnm.Print_Titles" localSheetId="2">TM!$1:$1</definedName>
    <definedName name="_xlnm.Print_Titles" localSheetId="3">TMS!$1:$1</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26" i="6" l="1"/>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25" i="6"/>
  <c r="A2" i="11"/>
  <c r="G5" i="19"/>
  <c r="F5" i="19"/>
  <c r="G5" i="18"/>
  <c r="F5" i="18"/>
  <c r="E5" i="18"/>
  <c r="D5" i="18"/>
  <c r="E26" i="14"/>
  <c r="E23" i="14"/>
  <c r="E24" i="14"/>
  <c r="E27" i="14"/>
  <c r="E29" i="14"/>
  <c r="E32" i="14"/>
  <c r="E17" i="14"/>
  <c r="E16" i="14"/>
  <c r="E15" i="14"/>
  <c r="E14" i="14"/>
  <c r="E13" i="14"/>
  <c r="E12" i="14"/>
  <c r="E11" i="14"/>
  <c r="E10" i="14"/>
  <c r="E9" i="14"/>
  <c r="E8" i="14"/>
  <c r="E7" i="14"/>
  <c r="E6" i="14"/>
  <c r="E18" i="14"/>
  <c r="E33" i="14"/>
  <c r="G9" i="9"/>
  <c r="G10" i="9"/>
  <c r="G11" i="9"/>
  <c r="G12" i="9"/>
  <c r="G13" i="9"/>
  <c r="G14" i="9"/>
  <c r="G15" i="9"/>
  <c r="G16" i="9"/>
  <c r="G17" i="9"/>
  <c r="G18" i="9"/>
  <c r="G19" i="9"/>
  <c r="G20" i="9"/>
  <c r="G21" i="9"/>
  <c r="G22" i="9"/>
  <c r="G23" i="9"/>
  <c r="G24" i="9"/>
  <c r="G25" i="9"/>
  <c r="G26" i="9"/>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 i="6"/>
  <c r="G10" i="6"/>
  <c r="G11" i="6"/>
  <c r="G12" i="6"/>
  <c r="G13" i="6"/>
  <c r="G14" i="6"/>
  <c r="G15" i="6"/>
  <c r="G16" i="6"/>
  <c r="G17" i="6"/>
  <c r="G18" i="6"/>
  <c r="G19" i="6"/>
  <c r="G20" i="6"/>
  <c r="G21" i="6"/>
  <c r="G22" i="6"/>
  <c r="G23" i="6"/>
  <c r="G24" i="6"/>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8" i="19"/>
  <c r="G9" i="19"/>
  <c r="G10" i="19"/>
  <c r="G7" i="19"/>
  <c r="C4" i="22"/>
  <c r="G8" i="22"/>
  <c r="G7" i="22"/>
  <c r="G9" i="22"/>
  <c r="G5" i="22"/>
  <c r="F5" i="22"/>
  <c r="E5" i="22"/>
  <c r="D5" i="22"/>
  <c r="C5" i="22"/>
  <c r="B5" i="22"/>
  <c r="A5" i="22"/>
  <c r="B3" i="22"/>
  <c r="A3" i="22"/>
  <c r="C2" i="22"/>
  <c r="B2" i="22"/>
  <c r="A2" i="22"/>
  <c r="A1" i="22"/>
  <c r="G8" i="9"/>
  <c r="G7" i="9"/>
  <c r="G27" i="9"/>
  <c r="G8" i="5"/>
  <c r="G7" i="5"/>
  <c r="G8" i="8"/>
  <c r="G7" i="8"/>
  <c r="G60" i="8"/>
  <c r="G8" i="7"/>
  <c r="G7" i="7"/>
  <c r="G8" i="1"/>
  <c r="G7" i="1"/>
  <c r="G96" i="1"/>
  <c r="G8" i="6"/>
  <c r="G7" i="6"/>
  <c r="G8" i="21"/>
  <c r="G7" i="21"/>
  <c r="G9" i="21"/>
  <c r="G8" i="4"/>
  <c r="G7" i="4"/>
  <c r="G95" i="4"/>
  <c r="G8" i="11"/>
  <c r="G112" i="6"/>
  <c r="G86" i="7"/>
  <c r="G80" i="5"/>
  <c r="G7" i="11"/>
  <c r="G46" i="11"/>
  <c r="C4" i="21"/>
  <c r="G5" i="21"/>
  <c r="F5" i="21"/>
  <c r="E5" i="21"/>
  <c r="D5" i="21"/>
  <c r="C5" i="21"/>
  <c r="B5" i="21"/>
  <c r="A5" i="21"/>
  <c r="B3" i="21"/>
  <c r="A3" i="21"/>
  <c r="C2" i="21"/>
  <c r="B2" i="21"/>
  <c r="A2" i="21"/>
  <c r="A1" i="21"/>
  <c r="B3" i="20"/>
  <c r="A3" i="20"/>
  <c r="B2" i="20"/>
  <c r="A2" i="20"/>
  <c r="A1" i="20"/>
  <c r="B3" i="19"/>
  <c r="A3" i="19"/>
  <c r="B2" i="19"/>
  <c r="A2" i="19"/>
  <c r="A1" i="19"/>
  <c r="B3" i="18"/>
  <c r="A3" i="18"/>
  <c r="B2" i="18"/>
  <c r="A2" i="18"/>
  <c r="A1" i="18"/>
  <c r="B3" i="9"/>
  <c r="A3" i="9"/>
  <c r="B2" i="9"/>
  <c r="A2" i="9"/>
  <c r="A1" i="9"/>
  <c r="B3" i="5"/>
  <c r="A3" i="5"/>
  <c r="B2" i="5"/>
  <c r="A2" i="5"/>
  <c r="A1" i="5"/>
  <c r="B3" i="8"/>
  <c r="A3" i="8"/>
  <c r="B2" i="8"/>
  <c r="A2" i="8"/>
  <c r="A1" i="8"/>
  <c r="B3" i="7"/>
  <c r="A3" i="7"/>
  <c r="B2" i="7"/>
  <c r="A2" i="7"/>
  <c r="A1" i="7"/>
  <c r="B3" i="1"/>
  <c r="A3" i="1"/>
  <c r="B2" i="1"/>
  <c r="A2" i="1"/>
  <c r="A1" i="1"/>
  <c r="B3" i="6"/>
  <c r="A3" i="6"/>
  <c r="B2" i="6"/>
  <c r="A2" i="6"/>
  <c r="A1" i="6"/>
  <c r="B3" i="4"/>
  <c r="A3" i="4"/>
  <c r="B2" i="4"/>
  <c r="A2" i="4"/>
  <c r="A1" i="4"/>
  <c r="B3" i="11"/>
  <c r="B2" i="11"/>
  <c r="A1" i="11"/>
  <c r="G5" i="9"/>
  <c r="F5" i="9"/>
  <c r="E5" i="9"/>
  <c r="G5" i="5"/>
  <c r="F5" i="5"/>
  <c r="E5" i="5"/>
  <c r="G5" i="8"/>
  <c r="F5" i="8"/>
  <c r="E5" i="8"/>
  <c r="A4" i="19"/>
  <c r="A4" i="18"/>
  <c r="C4" i="9"/>
  <c r="C4" i="5"/>
  <c r="C4" i="8"/>
  <c r="C4" i="7"/>
  <c r="C4" i="1"/>
  <c r="C4" i="6"/>
  <c r="C4" i="4"/>
  <c r="C4" i="11"/>
  <c r="D5" i="9"/>
  <c r="C5" i="9"/>
  <c r="B5" i="9"/>
  <c r="A5" i="9"/>
  <c r="D5" i="5"/>
  <c r="C5" i="5"/>
  <c r="B5" i="5"/>
  <c r="A5" i="5"/>
  <c r="D5" i="8"/>
  <c r="C5" i="8"/>
  <c r="B5" i="8"/>
  <c r="A5" i="8"/>
  <c r="G5" i="7"/>
  <c r="F5" i="7"/>
  <c r="E5" i="7"/>
  <c r="D5" i="7"/>
  <c r="C5" i="7"/>
  <c r="B5" i="7"/>
  <c r="A5" i="7"/>
  <c r="G5" i="1"/>
  <c r="F5" i="1"/>
  <c r="E5" i="1"/>
  <c r="D5" i="1"/>
  <c r="C5" i="1"/>
  <c r="B5" i="1"/>
  <c r="A5" i="1"/>
  <c r="G5" i="6"/>
  <c r="F5" i="6"/>
  <c r="E5" i="6"/>
  <c r="D5" i="6"/>
  <c r="C5" i="6"/>
  <c r="B5" i="6"/>
  <c r="A5" i="6"/>
  <c r="B5" i="4"/>
  <c r="C5" i="4"/>
  <c r="D5" i="4"/>
  <c r="E5" i="4"/>
  <c r="F5" i="4"/>
  <c r="G5" i="4"/>
  <c r="A5" i="4"/>
  <c r="C2" i="19"/>
  <c r="C2" i="18"/>
  <c r="C2" i="9"/>
  <c r="C2" i="5"/>
  <c r="C2" i="8"/>
  <c r="C2" i="7"/>
  <c r="C2" i="1"/>
  <c r="C2" i="6"/>
  <c r="C2" i="4"/>
  <c r="A3" i="11"/>
  <c r="G11" i="19"/>
  <c r="G7" i="20"/>
  <c r="G10" i="18"/>
  <c r="G9" i="18"/>
  <c r="G8" i="18"/>
  <c r="G7" i="18"/>
  <c r="C2" i="20"/>
  <c r="C2" i="11"/>
  <c r="G21" i="20"/>
  <c r="G11" i="18"/>
</calcChain>
</file>

<file path=xl/sharedStrings.xml><?xml version="1.0" encoding="utf-8"?>
<sst xmlns="http://schemas.openxmlformats.org/spreadsheetml/2006/main" count="1626" uniqueCount="792">
  <si>
    <t>Lot:</t>
  </si>
  <si>
    <t>Site:</t>
  </si>
  <si>
    <t>No</t>
  </si>
  <si>
    <t>Parameter</t>
  </si>
  <si>
    <t>Unit</t>
  </si>
  <si>
    <t>Value</t>
  </si>
  <si>
    <t>MWh</t>
  </si>
  <si>
    <t>USD</t>
  </si>
  <si>
    <t>Item</t>
  </si>
  <si>
    <t>* Any equipment or component that requires replacement within the 3 years period and was not included in the list of wear parts shall be treated as a warranty case and must be provided by the contractor at no additional cost</t>
  </si>
  <si>
    <t>REF:</t>
  </si>
  <si>
    <t>ITB</t>
  </si>
  <si>
    <t>x</t>
  </si>
  <si>
    <t>y</t>
  </si>
  <si>
    <t>1</t>
  </si>
  <si>
    <t>2</t>
  </si>
  <si>
    <t>3</t>
  </si>
  <si>
    <t>4</t>
  </si>
  <si>
    <t>5</t>
  </si>
  <si>
    <t>6</t>
  </si>
  <si>
    <t>7</t>
  </si>
  <si>
    <t>Total, USD 
(col.5 x col.6)</t>
  </si>
  <si>
    <t>test</t>
  </si>
  <si>
    <t>permanent</t>
  </si>
  <si>
    <t>DA06B2</t>
  </si>
  <si>
    <t>m3</t>
  </si>
  <si>
    <t>DA06B1</t>
  </si>
  <si>
    <t>CG22A</t>
  </si>
  <si>
    <t>m2</t>
  </si>
  <si>
    <t>DE11A</t>
  </si>
  <si>
    <t>m</t>
  </si>
  <si>
    <t>CA03F</t>
  </si>
  <si>
    <t>CK14A</t>
  </si>
  <si>
    <t>TsA02A</t>
  </si>
  <si>
    <t>TsD01B</t>
  </si>
  <si>
    <t>TsD04B</t>
  </si>
  <si>
    <t>kg</t>
  </si>
  <si>
    <t>IzD05A</t>
  </si>
  <si>
    <t>t</t>
  </si>
  <si>
    <t>IzD04A</t>
  </si>
  <si>
    <t>TsC54B</t>
  </si>
  <si>
    <t>CB02A</t>
  </si>
  <si>
    <t>CL18A</t>
  </si>
  <si>
    <t>set</t>
  </si>
  <si>
    <t>RpCU09A</t>
  </si>
  <si>
    <t>TsA02B</t>
  </si>
  <si>
    <t>TsD05B</t>
  </si>
  <si>
    <t>100 m3</t>
  </si>
  <si>
    <t>TsH02B</t>
  </si>
  <si>
    <t>TsH21A</t>
  </si>
  <si>
    <t>IA14C</t>
  </si>
  <si>
    <t>IA14B</t>
  </si>
  <si>
    <t>IA38B</t>
  </si>
  <si>
    <t>IA28A</t>
  </si>
  <si>
    <t>IA25A</t>
  </si>
  <si>
    <t>IA23A</t>
  </si>
  <si>
    <t>IA17D</t>
  </si>
  <si>
    <t>IA27B</t>
  </si>
  <si>
    <t>IA39A</t>
  </si>
  <si>
    <t>ID03B</t>
  </si>
  <si>
    <t>SE58A</t>
  </si>
  <si>
    <t>IzH05B</t>
  </si>
  <si>
    <t>IzI09A1</t>
  </si>
  <si>
    <t>IzI09A2</t>
  </si>
  <si>
    <t>IzH40B</t>
  </si>
  <si>
    <t>CL16B</t>
  </si>
  <si>
    <t>IA18J</t>
  </si>
  <si>
    <t>ID04E</t>
  </si>
  <si>
    <t>ID04F</t>
  </si>
  <si>
    <t>ID04D</t>
  </si>
  <si>
    <t>ID04B</t>
  </si>
  <si>
    <t>ID04A</t>
  </si>
  <si>
    <t>ID06A</t>
  </si>
  <si>
    <t>IC12D</t>
  </si>
  <si>
    <t>IC12C</t>
  </si>
  <si>
    <t>IC12A</t>
  </si>
  <si>
    <t>IC11E</t>
  </si>
  <si>
    <t>IC11D</t>
  </si>
  <si>
    <t>IC11C</t>
  </si>
  <si>
    <t>IC11B</t>
  </si>
  <si>
    <t>IE03D</t>
  </si>
  <si>
    <t>IE03C</t>
  </si>
  <si>
    <t>IE03B</t>
  </si>
  <si>
    <t>IE03A</t>
  </si>
  <si>
    <t>IE04D</t>
  </si>
  <si>
    <t>IE04C</t>
  </si>
  <si>
    <t>IE04B</t>
  </si>
  <si>
    <t>IE04A</t>
  </si>
  <si>
    <t>IC42A</t>
  </si>
  <si>
    <t>VA05A</t>
  </si>
  <si>
    <t>IB06C</t>
  </si>
  <si>
    <t>IC13A</t>
  </si>
  <si>
    <t>IzJ09B</t>
  </si>
  <si>
    <t>AcE51A</t>
  </si>
  <si>
    <t>VA02A</t>
  </si>
  <si>
    <t>VB27A</t>
  </si>
  <si>
    <t>CC09B</t>
  </si>
  <si>
    <t>CL20A</t>
  </si>
  <si>
    <t>TsA02E</t>
  </si>
  <si>
    <t>CA02C</t>
  </si>
  <si>
    <t>CA03G</t>
  </si>
  <si>
    <t>CC01C</t>
  </si>
  <si>
    <t>CC01D</t>
  </si>
  <si>
    <t>TsC54A</t>
  </si>
  <si>
    <t>CC01E</t>
  </si>
  <si>
    <t>CC01F</t>
  </si>
  <si>
    <t>IzF50A</t>
  </si>
  <si>
    <t>CG01A</t>
  </si>
  <si>
    <t>CG01A1 k=4</t>
  </si>
  <si>
    <t>CL08A</t>
  </si>
  <si>
    <t>CD73A</t>
  </si>
  <si>
    <t>CE44A</t>
  </si>
  <si>
    <t>CE20A</t>
  </si>
  <si>
    <t>CE22A</t>
  </si>
  <si>
    <t>CE05B</t>
  </si>
  <si>
    <t>CE06A</t>
  </si>
  <si>
    <t>CK57C</t>
  </si>
  <si>
    <t>CK57D</t>
  </si>
  <si>
    <t>CK12D</t>
  </si>
  <si>
    <t>CN20B</t>
  </si>
  <si>
    <t>TsC53B</t>
  </si>
  <si>
    <t>100m2</t>
  </si>
  <si>
    <t>IzF03A1</t>
  </si>
  <si>
    <t>CG17D</t>
  </si>
  <si>
    <t>CG22A1</t>
  </si>
  <si>
    <t>CL10C</t>
  </si>
  <si>
    <t>CL57A</t>
  </si>
  <si>
    <t>IzD04A k=1.5</t>
  </si>
  <si>
    <t>08-01-061-1</t>
  </si>
  <si>
    <t>08-01-066-1</t>
  </si>
  <si>
    <t>08-03-573-4</t>
  </si>
  <si>
    <t>08-03-575-1</t>
  </si>
  <si>
    <t>08-03-600-1</t>
  </si>
  <si>
    <t>08-03-530-4</t>
  </si>
  <si>
    <t>08-03-603-1</t>
  </si>
  <si>
    <t>08-03-594-2</t>
  </si>
  <si>
    <t>08-03-591-2</t>
  </si>
  <si>
    <t>08-03-591-8</t>
  </si>
  <si>
    <t>08-02-472-3</t>
  </si>
  <si>
    <t>100 m</t>
  </si>
  <si>
    <t>08-02-471-4</t>
  </si>
  <si>
    <t>08-02-472-1</t>
  </si>
  <si>
    <t>08-02-146-1</t>
  </si>
  <si>
    <t>08-02-148-1</t>
  </si>
  <si>
    <t>08-02-149-1</t>
  </si>
  <si>
    <t>08-02-141-1</t>
  </si>
  <si>
    <t>08-02-142-1</t>
  </si>
  <si>
    <t>08-02-143-1</t>
  </si>
  <si>
    <t>08-02-407-6</t>
  </si>
  <si>
    <t>08-02-411-1</t>
  </si>
  <si>
    <t>08-02-411-2</t>
  </si>
  <si>
    <t>10-06-034-14</t>
  </si>
  <si>
    <t>34-02-003-1</t>
  </si>
  <si>
    <t>1 km</t>
  </si>
  <si>
    <t>34-02-064-1</t>
  </si>
  <si>
    <t>Comutator  ПП-1P-32</t>
  </si>
  <si>
    <t>11-02-002-01</t>
  </si>
  <si>
    <t>11-01-001-01</t>
  </si>
  <si>
    <t>9</t>
  </si>
  <si>
    <t>11-02-001-01</t>
  </si>
  <si>
    <t>10-08-003-01</t>
  </si>
  <si>
    <t>11-03-001-01</t>
  </si>
  <si>
    <t>11-06-002-04</t>
  </si>
  <si>
    <t>11-08-002-01</t>
  </si>
  <si>
    <t>08-02-412-9</t>
  </si>
  <si>
    <t>11-06-001-02</t>
  </si>
  <si>
    <t>11-08-001-04</t>
  </si>
  <si>
    <t>Detector CO RGD COOMP1</t>
  </si>
  <si>
    <t>Contactor  УП5311</t>
  </si>
  <si>
    <t>TsC03B1</t>
  </si>
  <si>
    <t>TsA20B</t>
  </si>
  <si>
    <t>TsD02A1</t>
  </si>
  <si>
    <t>TsD05A</t>
  </si>
  <si>
    <t>AcF03A</t>
  </si>
  <si>
    <t>AcE10A</t>
  </si>
  <si>
    <t>AcE10A1</t>
  </si>
  <si>
    <t>DB16A</t>
  </si>
  <si>
    <t>AcA52A</t>
  </si>
  <si>
    <t>AcF11C</t>
  </si>
  <si>
    <t>AcF12A</t>
  </si>
  <si>
    <t>AcB01A</t>
  </si>
  <si>
    <t>AcA26A</t>
  </si>
  <si>
    <t>IC44B</t>
  </si>
  <si>
    <t>07-04-030-01</t>
  </si>
  <si>
    <t>AcE15A</t>
  </si>
  <si>
    <t>AcE15A1</t>
  </si>
  <si>
    <t>CD50A</t>
  </si>
  <si>
    <t>AcA07B</t>
  </si>
  <si>
    <t>SF51A</t>
  </si>
  <si>
    <t>SD19A</t>
  </si>
  <si>
    <t>SD18A</t>
  </si>
  <si>
    <t>SA01A</t>
  </si>
  <si>
    <t>SF01A</t>
  </si>
  <si>
    <t>SF05A</t>
  </si>
  <si>
    <t>TsA03E</t>
  </si>
  <si>
    <t>IA32A</t>
  </si>
  <si>
    <t>SB08E</t>
  </si>
  <si>
    <t>SB08C</t>
  </si>
  <si>
    <t>SF04A</t>
  </si>
  <si>
    <t>10 m</t>
  </si>
  <si>
    <t>SB10E</t>
  </si>
  <si>
    <t>SB10C</t>
  </si>
  <si>
    <t>SB24E</t>
  </si>
  <si>
    <t>AcA25A</t>
  </si>
  <si>
    <t>SC06A</t>
  </si>
  <si>
    <t>10-08-002-03</t>
  </si>
  <si>
    <t>10-08-002-05</t>
  </si>
  <si>
    <t>10-08-001-06</t>
  </si>
  <si>
    <t>10-08-019-01</t>
  </si>
  <si>
    <t>08-01-121-1</t>
  </si>
  <si>
    <t>tn</t>
  </si>
  <si>
    <t>un</t>
  </si>
  <si>
    <t>42A</t>
  </si>
  <si>
    <t xml:space="preserve">Estimated amount in USD, 0 rate VAT </t>
  </si>
  <si>
    <t>Cost Component / Section</t>
  </si>
  <si>
    <t>Territory development</t>
  </si>
  <si>
    <t>Thermomecanics</t>
  </si>
  <si>
    <t xml:space="preserve">Solar hot water system </t>
  </si>
  <si>
    <t xml:space="preserve">Heating and ventilation </t>
  </si>
  <si>
    <t>General construction works</t>
  </si>
  <si>
    <t xml:space="preserve">Electricity and lighting </t>
  </si>
  <si>
    <t>Water and sewage</t>
  </si>
  <si>
    <t xml:space="preserve">Anti fire system </t>
  </si>
  <si>
    <t xml:space="preserve">Fuel system </t>
  </si>
  <si>
    <t xml:space="preserve">Commissioning </t>
  </si>
  <si>
    <t>Service and Maintenance works for 3-years of operation</t>
  </si>
  <si>
    <t>Total price of works</t>
  </si>
  <si>
    <t>Annual heat consumption</t>
  </si>
  <si>
    <t>Boiler efficiency at nominal output</t>
  </si>
  <si>
    <t>percentage</t>
  </si>
  <si>
    <t>Annual fuel demand</t>
  </si>
  <si>
    <t>MJ/ton</t>
  </si>
  <si>
    <t>MWh/ton</t>
  </si>
  <si>
    <t>Annual fuel consumption</t>
  </si>
  <si>
    <t>ton</t>
  </si>
  <si>
    <t>Estimated fuel price</t>
  </si>
  <si>
    <t>USD/ton</t>
  </si>
  <si>
    <t>Annual cost of fuel</t>
  </si>
  <si>
    <t>Discount rate</t>
  </si>
  <si>
    <t>Expected lifetime of the boiler</t>
  </si>
  <si>
    <t>years</t>
  </si>
  <si>
    <t>Total cost of life-cycle (Price of works + VC fuel)</t>
  </si>
  <si>
    <t>Bidder:</t>
  </si>
  <si>
    <t>Signature</t>
  </si>
  <si>
    <t>No changes to the initial structure of this document are allowed. Any modifications made in the document, may result in Bidder's disqualification.</t>
  </si>
  <si>
    <t>Section:</t>
  </si>
  <si>
    <t>No.</t>
  </si>
  <si>
    <t>Ref. code</t>
  </si>
  <si>
    <t xml:space="preserve">Description of works </t>
  </si>
  <si>
    <t>Unit of Measure</t>
  </si>
  <si>
    <t>Quantity</t>
  </si>
  <si>
    <t>Total 
USD (col.5 x col.6)</t>
  </si>
  <si>
    <t>Layer of cylindrical natural aggregates, having the resistant function of filtering, isolation , ventilation, anti-freeze and proof course, with mechanical laying, with sand</t>
  </si>
  <si>
    <t xml:space="preserve">Layer of cylindrical natural aggregates, having the resistant function of filtering, isolation , ventilation, anti-freeze and proof course, with mechanical laying, with ballast  </t>
  </si>
  <si>
    <t>Chapter 1. Construction works</t>
  </si>
  <si>
    <t>Small curbs, ready-made from concrete with section 10x15 cm, to delimitate green areas, sidewalks, alleys, etc., placed on concrete foundation B-15, БР 100.20.8</t>
  </si>
  <si>
    <t>Chapter 1.2. Welded panels (Eurofence) - 30,40 m</t>
  </si>
  <si>
    <t>Fencing wire mesh with fence panels made of round steel frame fixed on ready-made reinforced concrete pillars mounted at 2 m distance from each other, interaxed by tamping the ballast, the ridge height of 1,80 m  ("GARDLAIN")</t>
  </si>
  <si>
    <t>Plain concrete poured with classical means in foundations, basements, supporting walls, walls under zero rate, prepared by concrete mixer or commercial concrete according art. CA01, poured with classical means, plain concrete class В15</t>
  </si>
  <si>
    <t>Plain concrete poured with classical means in foundations, basements, supporting walls, walls under zero rate, prepared by concrete mixer or commercial concrete according art. CA01, poured with classical means, plain concrete class.... B15</t>
  </si>
  <si>
    <t>Plain concrete poured with classical means in foundations, basements, supporting walls, walls under zero rate, prepared by concrete mixer or commercial concrete according art. CA01, poured with classical means, plain concrete class....  B7,5</t>
  </si>
  <si>
    <t>Plain concrete poured with classical means in foundations, basements, supporting walls, walls under zero rate, prepared by concrete mixer or commercial concrete according art. CA01, poured with classical means, plain concrete class....   В7.5</t>
  </si>
  <si>
    <t>Chapter 1.3. Gate  "STANDART" l=1,0m, Н=1,8m (1 unit)</t>
  </si>
  <si>
    <t>unit</t>
  </si>
  <si>
    <t>100 unit</t>
  </si>
  <si>
    <t>10 unit</t>
  </si>
  <si>
    <t>Metallic gates with frames made of round steel profiles, ready-made, including the accessories necessary, mounted on reinforced concrete poles, gate "STANDART" code 6204</t>
  </si>
  <si>
    <t>Chapter 1.4. Metallic fence (11,0 m)</t>
  </si>
  <si>
    <t>Manual digging of soil in limited spaces, under 1,00 m or over 1,00 m in width, executed without support, with vertical slope, in foundations, channels, drainages, twinning steps, in non-cohesive soil or lightly cohesive soil depth &lt; 0,75 m light soil</t>
  </si>
  <si>
    <t>Scattering with shovel of loose soil, in uniform layers, of 10-30 cm thickness, with a throw of up to 3 m from piles, including smashing the clods, soil from middle ground</t>
  </si>
  <si>
    <t xml:space="preserve">Scattering with shovel of loose soil, in uniform layers, of 10-30 cm thickness, with a throw of up to 3 m from piles, including smashing the clods, soil from middle ground  </t>
  </si>
  <si>
    <t>Manual punning of piles made in horizontal or inclined digging at 1/4, including watering each soil layer in part with 10 cm thickness of cohesive soil</t>
  </si>
  <si>
    <t>Metallic fence of metal and tin frames of 1 mm thickness</t>
  </si>
  <si>
    <t>Crushed stone foundation layer</t>
  </si>
  <si>
    <t>Boxes from reusable panels, with boarding from short and super short wood planks to pour the concrete in forms, glass-shaped foundations and equipment platforms including support</t>
  </si>
  <si>
    <t>Chapter 1.5. Metallic gate</t>
  </si>
  <si>
    <t>Manual priming with one layer of minium lead paint on technological equipment</t>
  </si>
  <si>
    <t xml:space="preserve">Manual priming with one layer of minium lead paint on technological equipment.  </t>
  </si>
  <si>
    <t>Chapter 1.7. Steel ash container  Dn=0,6m, H=1,0m with lid  -(6 units)</t>
  </si>
  <si>
    <t>Various metallic structures made of laminated profiles, sheet, striated sheet, concrete, supporting or covering pipes, all or partially embedded in concrete</t>
  </si>
  <si>
    <t>Chapter 2. Equipment</t>
  </si>
  <si>
    <t>Chapter 3. Equipment</t>
  </si>
  <si>
    <t>Wheelbarrow with steel clamp, Vclamp =0,1m3</t>
  </si>
  <si>
    <t>Removing fertile soil</t>
  </si>
  <si>
    <t>Manual transportation with wheelbarrow with rubber wheel at 100 m distance, the load of 100 - 120 kg, including setting the circulation cabinets and cleaning the rails of wheelbarrow by loading and unloading through settlement</t>
  </si>
  <si>
    <t xml:space="preserve">Vertical systematization </t>
  </si>
  <si>
    <t>Manual digging of soil in limited spaces, under 1,00 m or over 1,00 m in width, executed without support, with vertical slope, in foundations, channels, drainages, twinning steps, in non-cohesive soil or lightly cohesive soil depth &lt; 0,75 m middle ground</t>
  </si>
  <si>
    <t xml:space="preserve">Manual digging of soil in limited spaces, under 1,00 m or over 1,00 m in width, executed without support, with vertical slope, in foundations, channels, drainages, twinning steps, in non-cohesive soil or lightly cohesive soil depth &lt; 0,75 m middle ground                                                               </t>
  </si>
  <si>
    <t>Mechanical compacting with rammer of 150-200 kg of piles in successive layers of 20-30 cm thickness, excluding watering each layer in part, filling made of cohesive soil</t>
  </si>
  <si>
    <t>Demolition of buildings and installations</t>
  </si>
  <si>
    <t>Mechanical extraction of trees with diameter up to 10 cm, with earth ballot at roots, without covering the crown and by packing the ballot with wire mesh</t>
  </si>
  <si>
    <t>Chapter 1.1.Cement-concrete platform</t>
  </si>
  <si>
    <t>CO06B correct</t>
  </si>
  <si>
    <t>CO07C correct</t>
  </si>
  <si>
    <t>Chapter 1. Assembling works</t>
  </si>
  <si>
    <t>Chapter 2. Assembling works</t>
  </si>
  <si>
    <t xml:space="preserve">Circulating (recirculating) pump mounted on existing pipe, by flanges, with diameter over  2" </t>
  </si>
  <si>
    <t>Expending vessel, mounted on platform having the capacity V=500 l</t>
  </si>
  <si>
    <t>Pipe sludge separator, in central heating system, with nominal entering diameter 80 mm (dirt trap)</t>
  </si>
  <si>
    <t>Pipe sludge separator, in central heating system, with nominal entering diameter 20 mm (dirt trap)</t>
  </si>
  <si>
    <t>Liquid fuel filter , Dn20 mm</t>
  </si>
  <si>
    <t>Vertical boiler mounted on floor, boiler having the capacity 3000 l  (storage tank for heating system )</t>
  </si>
  <si>
    <t>Condenser reservoir, mounted on platform having the capacity 1000 l</t>
  </si>
  <si>
    <t xml:space="preserve">Pipe sludge separator, in central heating system, with nominal entering diameter 80 mm (dirt trap), Р 16 bar, 149В 1802  or similar  </t>
  </si>
  <si>
    <t xml:space="preserve">Pipe sludge separator, in central heating system, with nominal entering diameter 20 mm (dirt trap), Р 16 bar, 149В 1769  or similar </t>
  </si>
  <si>
    <t>Chapter 2. Sanitary works</t>
  </si>
  <si>
    <t>Chapter 1. Sanitary works</t>
  </si>
  <si>
    <t>Pipe insulation with glass wool mattresses, mineral wool type I or type P stitched on one side, on weave of galvanized wire, made on site, having the thickness 60 mm, on pipes with circumference over thermal insulation more than 35 cm (mineral-cotton slabs with synthetic binder brand 75)</t>
  </si>
  <si>
    <t>Insulation with perforated fiberglass cloth brand "ХПС-Т-5" of pipes of diameter more than 25 mm</t>
  </si>
  <si>
    <t>Thermometer ТТУ, ТТП</t>
  </si>
  <si>
    <t>Stop or retention valve with joints for central heating installations with nominal diameter 80 mm (ball valve JIP Standart FF "Danfoss")</t>
  </si>
  <si>
    <t>Stop or retention valve with joints for central heating installations with nominal diameter 80 mm (butterfly valve SYLAX (VFY-WH))</t>
  </si>
  <si>
    <t>Stop or retention valve with joints for central heating installations with nominal diameter 65 mm (butterfly valve SYLAX (VFY-WH))</t>
  </si>
  <si>
    <t>Stop or retention valve with joints for central heating installations with nominal diameter 40 mm (butterfly valve SYLAX (VFY-WH))</t>
  </si>
  <si>
    <t>Stop or retention valve with joints for central heating installations with nominal diameter 32 mm (butterfly valve SYLAX (VFY-WH))</t>
  </si>
  <si>
    <t>Stop or retention valve with joints for central heating installations with nominal diameter 25 mm (butterfly valve SYLAX (VFY-WH))</t>
  </si>
  <si>
    <t>Stop or retention valve with joints for central heating installations with nominal diameter 20 mm (full-opening ball valve type BVR UNI ISO 7/1)</t>
  </si>
  <si>
    <t>Stop or retention valve with joints for central heating installations with nominal diameter 80 mm  (flange stop ball valve type NVD402 "Danfoss")</t>
  </si>
  <si>
    <t>Stop or retention valve with joints for central heating installations with nominal diameter 40 mm (stop ball valve type 223 "Danfoss")</t>
  </si>
  <si>
    <t>Stop or retention valve with joints for central heating installations with nominal diameter 32 mm (stop ball valve type 223 "Danfoss")</t>
  </si>
  <si>
    <t>Stop or retention valve with joints for central heating installations with nominal diameter 20 mm (stop ball valve type 223 "Danfoss")</t>
  </si>
  <si>
    <t>Stop or retention valve with joints for central heating installations with nominal diameter 40 mm (safety valve, flange lifting 17с29нж)</t>
  </si>
  <si>
    <t>Stop or retention valve with joints for central heating installations with nominal diameter 20 mm (safety valve, flange lifting 17с29нж)</t>
  </si>
  <si>
    <t>Air release valve with mobile key for central heating installations, with nominal diameter 10 mm (brass automatic air valve with threaded joining type MATIC company "Danfoss" VF3, 149 B5 106)</t>
  </si>
  <si>
    <t>Air release valve with mobile key for central heating installations, with nominal diameter 10 mm (two-way safety valve Regulus DBV 1 3/4 Czech Rep)</t>
  </si>
  <si>
    <t>Seamless or longitudinal welded steel pipe for constructions,  welded in distribution pipelines, in central heating installations in residential or social-cultural buildings , pipe with outer diameter and wall thickness 76 x 3,0 mm</t>
  </si>
  <si>
    <t>Seamless or longitudinal welded steel pipe for constructions,  welded in distribution pipelines, in central heating installations in residential or social-cultural buildings , pipe with outer diameter and wall thickness 57 x 3,0 mm</t>
  </si>
  <si>
    <t>Perform tightness test procedure under pressure of feeding pipelines of heating devices (heaters, thermal convectors, plinth convectors, etc.) with diameter 80 x 3,5 ... 159 x 8 mm</t>
  </si>
  <si>
    <t>Perform tightness test procedure under pressure of feeding pipelines of heating devices (heaters, thermal convectors, plinth convectors, etc.) with diameter 54 x 3,5 ... 83 x 3,5 mm</t>
  </si>
  <si>
    <t>Perform tightness test procedure under pressure of feeding pipelines of heating devices (heaters, thermal convectors, plinth convectors, etc.) with diameter 1 1/4" ... 2"</t>
  </si>
  <si>
    <t>Perform tightness test procedure under pressure of feeding pipelines of heating devices (heaters, thermal convectors, plinth convectors, etc.) with diameter 3/8" ... 1"</t>
  </si>
  <si>
    <t>Perform expansion-contraction and running test of pipes in heating installations heaters, thermal convectors, plinth convectors, etc.) with diameter 89 x 3,5 ... 159 x 8 mm</t>
  </si>
  <si>
    <t>Perform expansion-contraction and running test of pipes in heating installations heaters, thermal convectors, plinth convectors, etc.) with diameter 54 x 3,5 ... 83 x 3,5 mm</t>
  </si>
  <si>
    <t>Perform expansion-contraction and running test of pipes in heating installations heaters, thermal convectors, plinth convectors, etc.) with diameter 1 1/4" ... 2"</t>
  </si>
  <si>
    <t>Perform expansion-contraction and running test of pipes in heating installations heaters, thermal convectors, plinth convectors, etc.) with diameter 3/8" ... 1"</t>
  </si>
  <si>
    <t>Supports and fasteners for support of pipes, boilers, devices and recipients, having the weight less than 2 kg / unit</t>
  </si>
  <si>
    <t>On-site assembling of ALP ventilation tubes,  ready-made, having the section perimeter 450 mm (assembling the chimney)</t>
  </si>
  <si>
    <t>Company price</t>
  </si>
  <si>
    <t>Stainless steel cone-shaped adaptor CF 450/520</t>
  </si>
  <si>
    <t>Stainless steel wall clamp CFO-100 Д520</t>
  </si>
  <si>
    <t>Stainless steel pipe CF L1000 Д450/520</t>
  </si>
  <si>
    <t>Stainless steel condensation module CF Д450</t>
  </si>
  <si>
    <t>Stainless steel lid module CF 87* Д520</t>
  </si>
  <si>
    <t>Stainless steel tee CF 87* Д450/520</t>
  </si>
  <si>
    <t>Circulating (recirculating) pump mounted on existing pipe, by flanges, with diameter over  2"  Qp=1,6 m3/hour; Нр-4,5 m.c.a.  N=37-96 W,  MX 12-2 or similar</t>
  </si>
  <si>
    <t>Circulating (recirculating) pump mounted on existing pipe, by flanges, with diameter over  2" (outline No.1), productivity Qp=10,8m3/hour,  pressure Нр=6,7 m.c.a.,  N=22 -464 W, class  А, А 16-2 (ЕЕ1&lt;0,2)</t>
  </si>
  <si>
    <t>Circulating (recirculating) pump mounted on existing pipe, by flanges, with diameter over  2" (outline No.2), productivity Qp=10,8m3/hour,  pressure Нр=15 m.c.a.,  N=30 -1336 W, class  А, А 16-2 (ЕЕ1&lt;0,2)</t>
  </si>
  <si>
    <t>Expending vessel  V=500 l, , P=6 bar,  41VE0150 or similar</t>
  </si>
  <si>
    <t xml:space="preserve">Vertical boiler (buffer) for heating system V=3000 L, Ру 8 bar </t>
  </si>
  <si>
    <t xml:space="preserve">Vessel for additional water,  V=1000 L </t>
  </si>
  <si>
    <t>Universal carrying trolley V=0,1 m3</t>
  </si>
  <si>
    <t>Heat meter D 40 mm,  "Hydrometer" Sharky 775, h50-15), EN 1434</t>
  </si>
  <si>
    <t>Three-way plug valve with flanges with stuffing, for central heating installations, with nominal diameter 40 mm (three-way plug valve VF3)</t>
  </si>
  <si>
    <t>Three-way plug valve with flanges with stuffing, for central heating installations, with nominal diameter 40 mm,  "Danfoss or similar"</t>
  </si>
  <si>
    <t>Proportional water dosing equipment - build-in bypass oxygen D 20 mm, (similar Dosaphos 250)</t>
  </si>
  <si>
    <t>Water circulation pump, mounted on existing pipe, by flanges, with diameter over  2"  Qp=0,1 m3/hour, pressure  Нр=21,5 m.c.a., N=0,3 кW, BM1-3 or similar</t>
  </si>
  <si>
    <t>Heating</t>
  </si>
  <si>
    <t>Air release valve with mobile key for central heating installations, with nominal diameter 1/2" (corner locking valve RLV-15)</t>
  </si>
  <si>
    <t>Air release valve with mobile key for central heating installations, with nominal diameter 1/2" (air valve for radiator)</t>
  </si>
  <si>
    <t>Keys for air inlets R74Y001</t>
  </si>
  <si>
    <t>Stop or retention valve with joints for central heating installations with nominal diameter 15 mm (ball valve with drain Giacomini)</t>
  </si>
  <si>
    <t>Painting the tin cover of pipes and devices with 2 layer oil paint, including priming</t>
  </si>
  <si>
    <t>Connection to existing steel pipeline (with connecting pipes) with the diameter of connecting pipes 15 mm</t>
  </si>
  <si>
    <t xml:space="preserve">Ventilation </t>
  </si>
  <si>
    <t>Manufacturing and mounting of straight ventilation channels, of galvanized steel or aluminium 0,3 - 2 mm thickness, having the perimeter of rectangular section 250 - 700 mm (gr.0,6 mm)</t>
  </si>
  <si>
    <t>Adhesive band for sealing the joints ISOVER AL-TEPPI</t>
  </si>
  <si>
    <t>Ventilation grilles ready-made of black sheet, with manually adjustable blinds, painted and embedded in masonry  (still air flowing grid SKP 500х400h)</t>
  </si>
  <si>
    <t>part</t>
  </si>
  <si>
    <t>Mounting rabbit mesh to support plaster ceiling , walls, protection of thermal insulators, masking of pipes, applied on straight ceilings, on steel - concrete D = 6-8 mm, with eyelids  26-35 mm inclusiv</t>
  </si>
  <si>
    <t>Chapter 1. Digging works</t>
  </si>
  <si>
    <t>Manual digging of soil in limited spaces, under 1,00 m or over 1,00 m in width, executed without support, with vertical slope, in foundations, channels, drainages, twinning steps, in middle or very cohesive soil depth &lt; 1,5 m middle ground</t>
  </si>
  <si>
    <t>Chapter 2. Foundation</t>
  </si>
  <si>
    <t>Reinforced concrete poured with classical means,  in foundations, basements, supporting walls, walls under zero rate, prepared by concrete mixer or commercial concrete according to art. CA01, poured with classical means, plain concrete class...   В15</t>
  </si>
  <si>
    <t>Reinforced concrete poured with classical means,  in foundations, basements, supporting walls, walls under zero rate, prepared by concrete mixer or commercial concrete according to art. CA01, poured with classical means, plain concrete class...   В12,5</t>
  </si>
  <si>
    <t>Sand foundation layer</t>
  </si>
  <si>
    <t>Hydro insulation made from liquid glass cement mortar in foundations and walls applied on horizontal surfaces</t>
  </si>
  <si>
    <t>Chapter 3. Body</t>
  </si>
  <si>
    <t>Support layer for flooring executed from cement mortar M 150-T of 3 cm thickness with finely plastered surface. The difference for each 0,5 cm of support layer of mortar M 150-T,  should be added or deducted</t>
  </si>
  <si>
    <t>Support layer for flooring executed from cement mortar M 150-T of 3 cm thickness with finely plastered surface.The difference for each 0,5 cm of support layer of mortar M 150-T,  should be added or deducted</t>
  </si>
  <si>
    <t>Chapter 4. Wall</t>
  </si>
  <si>
    <t>Chapter 5. Roof</t>
  </si>
  <si>
    <t>Brass gutter systems made of anticorrosive tin Dn100 mm</t>
  </si>
  <si>
    <t>Unit Price
USD (wage inclusive )</t>
  </si>
  <si>
    <t>Painting the articles and metallic constructions with oil paint in 2 layers, executed from profiles, of 8mm-12mm thickness inclusive , with hand brush</t>
  </si>
  <si>
    <t xml:space="preserve">Painting the articles and metallic constructions with oil paint in 2 layers, executed from profiles, between 8mm-12mm thickness inclusive , with hand brush </t>
  </si>
  <si>
    <t>Plain concrete poured in equalizers, slopes, curves at height up to 35m inclusive , prepared by concrete mixer or commercial concrete according to art. CA01, poured with classical means  B3,5</t>
  </si>
  <si>
    <t>Concrete steel fittings OB 37 prepared in site workshop, with bar diameter up to 8 mm inclusive  in continuous foundations and radiation</t>
  </si>
  <si>
    <t>Plain concrete poured in equalizers, slopes, curves at height up to 35m inclusive , prepared by concrete mixer or commercial concrete according to art. CA01, poured with classical means B3,5</t>
  </si>
  <si>
    <t>Plain concrete poured in equalizers, slopes, curves at height up to 35m inclusive , prepared by concrete mixer or commercial concrete according to art. CA01, poured with classical means  B12,5</t>
  </si>
  <si>
    <t>Canopy К-1</t>
  </si>
  <si>
    <t>Chapter 6. Windows and doors</t>
  </si>
  <si>
    <t>Mounting PVC profiles: tilted (inclined, swing-out) with gap surface under 2 m2 in one frame (ОК1)</t>
  </si>
  <si>
    <t>Install PVS windows: tilted (inclined, swing-out) with gap surface under 2 m2 in one frame (ОК2)</t>
  </si>
  <si>
    <t>Internal or external painting on metallic carpentry with alkyd enamel in 2 layers including priming</t>
  </si>
  <si>
    <t>Chapter 7. Floors</t>
  </si>
  <si>
    <t>Compacting the ground with broken stone</t>
  </si>
  <si>
    <t>Anti-vapour barrier executed on horizontal surfaces with a layer of bitumen cardboard, glued on the entire surface with bitumen membrane (bitumen membrane)</t>
  </si>
  <si>
    <t>Chapter 8. Other works</t>
  </si>
  <si>
    <t>Chapter 8.1. External stairs and ramp</t>
  </si>
  <si>
    <t>Metallic stairs, landings, bridges, bars and constructions to support technological equipment or metallic platforms for large aggregates delivered in ready-made sub-sets, at height up to 35 m, with weight up to 0,150 t, assembled by way of welding</t>
  </si>
  <si>
    <t>Chapter 8.3. Stall Л1</t>
  </si>
  <si>
    <t>Chapter 8.4. Fom 1 ... Fom 6</t>
  </si>
  <si>
    <t>Mounting and fixing the embedded parts in monolith reinforced concrete: with weight less than 4 kg</t>
  </si>
  <si>
    <t>Chapter 8.5. Chimney flue</t>
  </si>
  <si>
    <t>Chapter 8.6. Dry wall</t>
  </si>
  <si>
    <t>Total VAT 0 rate</t>
  </si>
  <si>
    <t>Concrete steel fittings OB 37 prepared in site workshop, with bar diameter up to 8 mm inclusive  in isolated foundations</t>
  </si>
  <si>
    <t>Concrete steel fittings OB 37 prepared in site workshop, with bar diameter more than  8 mm inclusive  in isolated foundations</t>
  </si>
  <si>
    <t>Metallic elements (pillars, beams, poles), ready-made, delivered fully assembled, mounted on site, in light construction structure</t>
  </si>
  <si>
    <t>Brass drainpipe systems made of anticorrosive tin Dn100 mm</t>
  </si>
  <si>
    <t>Install the following on existing support:</t>
  </si>
  <si>
    <t>Security device  (safety fuse SL11.11)</t>
  </si>
  <si>
    <t>lightning conductor, tension up to 10 kV  (surge arrester LVA-440-В-К)</t>
  </si>
  <si>
    <t>Suspended control cabinet (panel), height, width and depth, mm, up to (BZUM-TF-100-12)</t>
  </si>
  <si>
    <t>Device or equipment dissembled before transportation</t>
  </si>
  <si>
    <t>Meters mounted on ready support, monophase (ZCG112AS)</t>
  </si>
  <si>
    <t>Connecting rail YNS20-3-063</t>
  </si>
  <si>
    <t>Rail РЕ and N YNN10-14-100</t>
  </si>
  <si>
    <t>Suspended control cabinet (panel), height, width and depth, (extensive box К654У2)</t>
  </si>
  <si>
    <t>Plug socket with grounding contact  IP54</t>
  </si>
  <si>
    <t>Flexible cable КГ (А) LS 3х10 mm2</t>
  </si>
  <si>
    <t>Box with descending transformers ЯТП-0,25-220/12</t>
  </si>
  <si>
    <t>Source of light with luminescent light bulbs mounted separately on pivots, number of light bulbs, in source of light, 2  ALS.OPL  218  IP54</t>
  </si>
  <si>
    <t>Source of light with luminescent light bulbs mounted separately on pivots, number of light bulbs, in source of light, 2  СД 218</t>
  </si>
  <si>
    <t>Illuminating devices with fluorescent lights, ceiling ALS.OPL 218 IP54</t>
  </si>
  <si>
    <t>Illuminating devices with compact fluorescent lights, ceiling CD 218 IP54</t>
  </si>
  <si>
    <t>Torch СГВ-2</t>
  </si>
  <si>
    <t>luminescent light bulbs ЛЛ-18</t>
  </si>
  <si>
    <t>Compact luminescent light bulbs  ЛЛК-18</t>
  </si>
  <si>
    <t xml:space="preserve">One button switch, open type, hidden Iн=10А, Uн=220В  IP43  </t>
  </si>
  <si>
    <t>Plug socket open type, open switch socket</t>
  </si>
  <si>
    <t>Earth binding conductor hidden in equalizer layer of floor, flat steel, section 100 mm2 (flat steel)</t>
  </si>
  <si>
    <t>Earth plug, vertical, round steel, diameter 16 mm (round steel)</t>
  </si>
  <si>
    <t>Earth binding conductor: earth socket, horizontal, round steel, diameter 12 mm</t>
  </si>
  <si>
    <t>Cable КВВГнг-LS sect. 4х1,5mm2</t>
  </si>
  <si>
    <t>CableКВВГнг-LS sect. 5х1,5mm2</t>
  </si>
  <si>
    <t>Cable КВВГнг-LS sect. 7х1,5mm2</t>
  </si>
  <si>
    <t>Cable up to 35 kV, fixed with applied clips, mass 1 m up to: 0,5 kg  (ВВГнг(А)-LS sec, 3х1,5 mm2)</t>
  </si>
  <si>
    <t>Cable up to 35 kV, fixed with applied clips, mass 1 m up to: 0,5 kg  (ВВГнг(А)-LS sec, 3х4 mm2)</t>
  </si>
  <si>
    <t>Cable up to 35 kV, fixed with applied clips, mass 1 m up to: 0,5 kg  (ВВГнг(А)-LS sec, 3х10 mm2)</t>
  </si>
  <si>
    <t>Cable up to 35 kV, fixed with applied clips, mass 1 m up to: 0,5 kg  (ВВГнг(А)-LS sec, 3х16 mm2)</t>
  </si>
  <si>
    <t>Cable up to 35 kV, fixed with applied clips, mass 1 m up to: 0,5 kg  (ВВГнг-FRLS sec, 3x1,5 mm2)</t>
  </si>
  <si>
    <t>Cable up to 35 kV, fixed with applied clips, mass 1 m up to: 0,5 kg (АПвзБбШп sec, 3х6 mm2)</t>
  </si>
  <si>
    <t>Conductor  ПВ1-0,38 sec, 1x1,5mm2</t>
  </si>
  <si>
    <t>Cable up to 35 kV in posed pipes, blocks and boxes, mass 1 m up to: 1 kg  (ВВГнг(А)-LS sec, 3х1,5 mm2)</t>
  </si>
  <si>
    <t>Cable up to 35 kV in posed pipes, blocks and boxes, mass 1 m up to: 1 kg  (ВВГнг(А)-LS sec, 3х10 mm2)</t>
  </si>
  <si>
    <t>Cable up to 35 kV in posed pipes, blocks and boxes, mass 1 m up to: 1 kg  (ВВГнг(А)-LS sec, 3х16 mm2)</t>
  </si>
  <si>
    <t>Cable up to 35 kV in posed pipes, blocks and boxes, mass 1 m up to: 1 kg  (АПвзБбШп sec, 3х6 mm2)</t>
  </si>
  <si>
    <t xml:space="preserve">Cable up to 35 kV in posed pipes, blocks and boxes, mass 1 m up to: 1 kg </t>
  </si>
  <si>
    <t>Cable up to 35 kV in posed pipes, blocks and boxes, mass 1 m up to: 1 kg     КПСЭСнг(А)-FRLS 2x2x0,2</t>
  </si>
  <si>
    <t>Cable up to 35 kV in posed pipes, blocks and boxes, mass 1 m up to: 1 kg  ВВГнг-FRLS sec, 2х1,5mm2</t>
  </si>
  <si>
    <t>Cable up to 35 kV in trenches executed without cover, mass 1 m, up to: 1 kg (АПвзБбШп sec, 3х6 mm2)</t>
  </si>
  <si>
    <t>Execute the bedding for one cable in trench (sand)</t>
  </si>
  <si>
    <t>Cover the cable posed in trench with brick for one cable</t>
  </si>
  <si>
    <t xml:space="preserve"> Cable with copper wires ВВГнг(A)-LS sec, 3х1,5 mm2</t>
  </si>
  <si>
    <t>Cable with copper wires ВВГнг(A)-LS sec, 3х4 mm2</t>
  </si>
  <si>
    <t>Cable with copper wires  ВВГнг(A)-LS sect. 3х10 mm2</t>
  </si>
  <si>
    <t>Cable with copper wires ВВГнг(A)-LS sect. 3х16 mm2</t>
  </si>
  <si>
    <t>Cable with copper wires ВВГнг(A)-FRLS sect. 3х1,5 mm2</t>
  </si>
  <si>
    <t>Steel pipe on constructions installed in primed channels executed, on flooring support, diameter up to 20 mm</t>
  </si>
  <si>
    <t>Steel pipe on constructions installed in primed channels executed, on flooring support, diameter up to 20 mm (steel pipe 20 mm)</t>
  </si>
  <si>
    <t>Different works: cable protection with plastic gutters, on brick or wood walls box size 40х20</t>
  </si>
  <si>
    <t>Execute polyethylene pipelines: up to 2 holes  ПЭ д110mm</t>
  </si>
  <si>
    <t>Install supporting pillars for telephone network: one pair  (mast H=3,0m  Dn40 mm)</t>
  </si>
  <si>
    <t>Sand</t>
  </si>
  <si>
    <t>Red bricks</t>
  </si>
  <si>
    <t>Discharging rod LVA-440-В-К</t>
  </si>
  <si>
    <t>Control panel "BZUM-TF-100-12"</t>
  </si>
  <si>
    <t>Automatic switch  ВА47-29/1/С32</t>
  </si>
  <si>
    <t>Automatic switch ВА47-29/1/С2</t>
  </si>
  <si>
    <t>Switch  ВН 32-1Р/40</t>
  </si>
  <si>
    <t>Active electric energy meter ZCG 112 AS, Iн=5-40А, U=220В</t>
  </si>
  <si>
    <t>Plug-in connector box К654У2</t>
  </si>
  <si>
    <t>Power switch  ВН-32-1Р-32А</t>
  </si>
  <si>
    <t>Metallic hosepipe, outer diameter up to 48 mm (metallic sleeve РЗ-ЦХ-Д20 mm)</t>
  </si>
  <si>
    <t>Metallic hosepipe, outer diameter up to 60 mm (metallic sleeve РЗ-ЦХ-Д50 mm)</t>
  </si>
  <si>
    <t>Metallic hosepipe, outer diameter up to 15 mm (РЗ-ЦХ-Ш15)</t>
  </si>
  <si>
    <t>Cable with aluminium conductor armored АПвзБбШп sect. 3х6,0 mm2</t>
  </si>
  <si>
    <t>Device installed on flange mix, mass, kg, up to: 1,5  ТТУ, ТТП, ТПГ100эк</t>
  </si>
  <si>
    <t>Constructions for device installations, mass, kg, up to: 1 (frame)</t>
  </si>
  <si>
    <t>Warning alarm CC-1</t>
  </si>
  <si>
    <t>Device installed on threaded mix, mass, kg, up to: 1,5    (oxide detector RGD COO MP1)</t>
  </si>
  <si>
    <t>Device installed on flange mix, mass, kg, up to: 1,5  detection device ESM-10</t>
  </si>
  <si>
    <t>Device installed on flange mix, mass, kg, up to: 1,5  detection device EMSU-10</t>
  </si>
  <si>
    <t>Device installed on threaded mix, mass, kg, up to: 1,5    (electronic regulator Danfoss)</t>
  </si>
  <si>
    <t>Constructions for device installations, mass, kg, up to: 1 (tap)</t>
  </si>
  <si>
    <t>Electrical grid through tubes in panels and consoles: steel tubes  D=15mm</t>
  </si>
  <si>
    <t>Connection of electrical grid through pipes to devices: water-gas pipelines, diameter of conventional section, up to 15 mm</t>
  </si>
  <si>
    <t xml:space="preserve">Various works: cable protection with plastic covers on wood or brick walls </t>
  </si>
  <si>
    <t>Introduce conductors in posed metallic pipes and hoses: each following mono- or multi-wire conductor in general mesh, summary section up to 6 mm2  ПВ1-0,38 sec,1x1,5 mm2</t>
  </si>
  <si>
    <t>Signalling and control panel ЩУС -  box type ЯУЭ-1263 dim. 1200x600x350</t>
  </si>
  <si>
    <t>Panel, mass, kg, up to: 100 size 1200х600х350 ЯУЭ1263</t>
  </si>
  <si>
    <t xml:space="preserve">Connection of electrical grids to devices by glue </t>
  </si>
  <si>
    <t>100 units</t>
  </si>
  <si>
    <t>Selection device Г-16-225, В-16-225</t>
  </si>
  <si>
    <t>Selection device Г16-80, В-16-80, 955-2</t>
  </si>
  <si>
    <t>Steel pipe D=15mm</t>
  </si>
  <si>
    <t>Steel pipe D=20mm</t>
  </si>
  <si>
    <t>Metallic hosepipe D=15mm</t>
  </si>
  <si>
    <t>Cable trench</t>
  </si>
  <si>
    <t xml:space="preserve">Costs of materials  </t>
  </si>
  <si>
    <t>Sensor relay level РОС-301</t>
  </si>
  <si>
    <t>Acoustic alarm СС-1</t>
  </si>
  <si>
    <t>Electronic themperature regulator Danfoss</t>
  </si>
  <si>
    <t>Signalling and control panel  ЩУС-ЯУЭ-1263  1200x600x350mm  IP54</t>
  </si>
  <si>
    <t>Relay ПЭ37</t>
  </si>
  <si>
    <t>Relay РСВ19-11</t>
  </si>
  <si>
    <t>Relay РСВ19-31</t>
  </si>
  <si>
    <t>Button ABLFS-22</t>
  </si>
  <si>
    <t>Signalling device  АD-22DS</t>
  </si>
  <si>
    <t>Diode Д246</t>
  </si>
  <si>
    <t xml:space="preserve">External water supply pipelines </t>
  </si>
  <si>
    <t>Chapter 1. Mounting pipelines</t>
  </si>
  <si>
    <t>Mechanical digging with excavator of 0,40-0,70 mc, with internal combustion engine and hydraulic control, in ground with natural humidity, unloading in piles ground category II</t>
  </si>
  <si>
    <t>Manual digging of soil, in slopes, holes dug with excavator or scraper, to fill in the digging of slope profile, in middle ground</t>
  </si>
  <si>
    <t>Scattering loose soil from ground category I or II, executed by bulldozer on tracks 65-80 CP, in layers of 15-20 cm thickness</t>
  </si>
  <si>
    <t>Mechanical compacting with rammer of 150-200 kg of piles in successive layers of 20-30 cm thickness, excluding watering each layer in part, filling made of non-cohesive soil</t>
  </si>
  <si>
    <t>Filling the trenches for water and sewage pipelines, as sub-layer, protection layer, isolation layer or flange layer for drainage tubes, executed with sand</t>
  </si>
  <si>
    <t>Executing the manholes from ready-made reinforced concrete elements, for water supply circular (ring) with diameter 1,0 m, in soil without underground water</t>
  </si>
  <si>
    <t>Ready-made reinforced concrete elements of manholes, in soil without underground water. Note: resource with 0,00 (zero) norm is in accordance with the project</t>
  </si>
  <si>
    <t>Polyethylene pipe, for water pipes embedded in trench, with diameter 20 mm. Note: type of polyethylene pipe and warning band will be included according to the project  PE80 SDR17,6 PN6</t>
  </si>
  <si>
    <t>Polyethylene pipe, for water pipes embedded in trench, with diameter 20 mm. Note: type of polyethylene pipe and warning band will be included according to the project  PE80 SDR21 PN6</t>
  </si>
  <si>
    <t>Washing PVC, cast, cement, polyethylene pipes etc 20-75 mm, for drinking water after mounting and combining, before reception</t>
  </si>
  <si>
    <t>Tightness test of polyethylene pipes mounted in trenches for water and sewage pipelines, with diameter  up to 100 mm</t>
  </si>
  <si>
    <t>Connect with flanges the joining parts, flanges, including blind flanges and fittings with diameter 15 mm  (free flange)</t>
  </si>
  <si>
    <t>Manufacture, mounting and cementing the pipes through walls, pipe with diameter 89х3,7 mm (sleeve L=0,30 m)</t>
  </si>
  <si>
    <t>Fountain pump, submersible electric motor,</t>
  </si>
  <si>
    <t>External sewage pipelines</t>
  </si>
  <si>
    <t>Pipe insulation with glass wool mattresses, mineral wool type I or type P stitched on one side, on weave of galvanized wire, made on site, having the thickness 40 mm, on pipes with circumference over thermal insulation more than 35 cm  (mineral-cotton mats stitched in metal gauze lining type m2 brand 125)</t>
  </si>
  <si>
    <t>Foundation Фm1, Фm2</t>
  </si>
  <si>
    <t>Fundament beams ФБm1 ... ФБm5</t>
  </si>
  <si>
    <t>Chapter 8.2.  Metallic platform Пm1  (1 unit)</t>
  </si>
  <si>
    <t>Suspended control cabinet (panel), height, width and depth, 24 module box КmПн 2/24  IP55</t>
  </si>
  <si>
    <t>General magnetic starter, separated, mounted on wall or column, power up to 40 A  ПmА-0247</t>
  </si>
  <si>
    <t>24 module box КmПн 2/24 IP55</t>
  </si>
  <si>
    <t>Contactor - ПmА-0247  Uн=220В</t>
  </si>
  <si>
    <t>Device installed on threaded mix, mass, kg, up to: 1,5,  (mП4, mВП, Дm2010)</t>
  </si>
  <si>
    <t>Device installed on threaded mix, mass, kg, up to: 1,5,  (draft gauge ТНmП-52-m2)</t>
  </si>
  <si>
    <t>ThermometerТПГ100эк-m1</t>
  </si>
  <si>
    <t>Manometer mП4-У, mВП-Ух0,6</t>
  </si>
  <si>
    <t>ManometerДm2010С</t>
  </si>
  <si>
    <t>Device to measure  ТНmП-52-m1</t>
  </si>
  <si>
    <t>Fine fitting for central heating boilers: faucet control valve for fittings  (for thermometer ЗКh-1-87)</t>
  </si>
  <si>
    <t>Fine fitting for central heating boilers: faucet control valve for fittings  (to measure pressure ЗКh-275.00.90)</t>
  </si>
  <si>
    <t>Fine fitting for central heating boilers: faucet control valve for fittings  (to measure pressure ЗКh-287.00.90)</t>
  </si>
  <si>
    <t>Fine fitting for central heating boilers: faucet control valve for fittings  (to measure level ЗКh-223-89)</t>
  </si>
  <si>
    <t>Fine fitting for central heating boilers: faucet control valve for fittings  (to measure temperature ЗКh-2-87)</t>
  </si>
  <si>
    <t>Mounting fittings with manual or mechanical functioning (tubs, taps, vents), in water and sewage pipes, with diameter 15 mm (flange lock valve 15h9р)</t>
  </si>
  <si>
    <t>Pump "EVJ 1,8-50-0,5": Q=0,5 m3/h; Н=40,0 m; N=0,75 кВт; "HIDROPOMPA" or similar</t>
  </si>
  <si>
    <t xml:space="preserve">Ready-made reinforced concrete elements, of manholes, circular (rings) with diameter 2,0 m, for sewage, in soil without underground water. </t>
  </si>
  <si>
    <t>Plain brick masonry, format 250 x 120 x 65 in outer walls with height up to 4 m</t>
  </si>
  <si>
    <t>Mounting in the ground, outside buildings, PVC pipes type 4(G) or 3(M), with diameter 110 mm  SN4 SDR41</t>
  </si>
  <si>
    <t>Water pipeline</t>
  </si>
  <si>
    <t>Water level measuring without meter, having the diameter of the branch 15 mm</t>
  </si>
  <si>
    <t>Garden hosepipe, mounted in soil with diameter 15 mm</t>
  </si>
  <si>
    <t>Galvanized steel pipe for installations, mounted in industrial constructions, with diameter 15 mm</t>
  </si>
  <si>
    <t>Straight-way valve with threaded sockets, with diameter  15 mm (water valve)</t>
  </si>
  <si>
    <t>Expending vessel closed with membrane,  with capacity up to 50 l (membrane tank Zilmet Ultra-Pro)</t>
  </si>
  <si>
    <t>Cold water meter Dn15 mm</t>
  </si>
  <si>
    <t>Sewage pipeline</t>
  </si>
  <si>
    <t>Pipe from plastic material for sewage, connected with rubber set, mounted apparently or under the flooring, with diameter 100 mm   polypropylene</t>
  </si>
  <si>
    <t>Pipe from plastic material for sewage, connected with rubber set, mounted apparently or under the flooring, with diameter 50 mm   polypropylene</t>
  </si>
  <si>
    <t>Tightening and functioning test of sewage system made of cast tubes, for drainage, vynil polychrome pipe, non-plasticised, light or from plastic material, ductile iron pipe with diameter up to 100 mm inclusive</t>
  </si>
  <si>
    <t>Pipe from plastic material for sewage, connected with rubber set, mounted apparently or under the flooring, with diameter 100 mm  (polypropylene fittings 15%)</t>
  </si>
  <si>
    <t>Pipe from plastic material for sewage, connected with rubber set, mounted apparently or under the flooring, with diameter 50 mm (polypropylene fittings  15%)</t>
  </si>
  <si>
    <t>Connecting part (plain ramification) from plastic material for sewage, combined with rubber, with diameter 100 mm (polyethylene review)</t>
  </si>
  <si>
    <t>Connecting part (plain ramification) from plastic material for sewage, combined with rubber, with diameter 100 mm (polyethylene cleaning)</t>
  </si>
  <si>
    <t>Connecting part (plain ramification) from plastic material for sewage, combined with rubber, with diameter 50 mm (polyethylene cleaning)</t>
  </si>
  <si>
    <t>Enamel iron floor trap, simple, with diameter 100 mm  (steel trap)</t>
  </si>
  <si>
    <t>Mounting through electric welding of connecting parts, of steel, in position, with diameter 100x50 mm (steel cone)</t>
  </si>
  <si>
    <t>Connecting part (plain ramification) from plastic material for sewage, combined with rubber, with diameter 50 mm  (trap cleaning)</t>
  </si>
  <si>
    <t>Execution of manholes from ready-made reinforced concrete, for sewage, circular (rings) with diameter  2,0 m, in soil without underground water</t>
  </si>
  <si>
    <t>Automatic alarm PC: thermal, smoke, light, protection against explosion    ИП-105-2/1</t>
  </si>
  <si>
    <t>Automatic OC alarm: crash, without electromagnetic or piezoelectric contact, installed on glass   ИПР-2-01</t>
  </si>
  <si>
    <t>Receiving devices: Devices "ПС" for reception and control, warning. Concentrator: 4 ways main block  (Varta 1/2 GSM)</t>
  </si>
  <si>
    <t>Various electric clock equipment: Wall mounted ramification box</t>
  </si>
  <si>
    <t>Warning device with the capacity SA-913F</t>
  </si>
  <si>
    <t>Stationary acid accumulator, type: С-1, СК-1 1270 ВАТТ</t>
  </si>
  <si>
    <t>Various electric clock equipment: Wall mounted ramification box УК-2П</t>
  </si>
  <si>
    <t>Various works: cable protection with plastic gutters, on wood or brick walls   ТmК-1020</t>
  </si>
  <si>
    <t>Heat and fire detectors (10% reserve) ИП-105-2/1</t>
  </si>
  <si>
    <t>Fire detectors  ИПР-2-01</t>
  </si>
  <si>
    <t>Fire signal reception device Varta 1/2 GSM</t>
  </si>
  <si>
    <t>Metallic box</t>
  </si>
  <si>
    <t>Alarm system with flashing lights, 12V,  SA-913F</t>
  </si>
  <si>
    <t>Accumulator  12V7Ah</t>
  </si>
  <si>
    <t>Fire extinguisher OP-5</t>
  </si>
  <si>
    <t>Description of works</t>
  </si>
  <si>
    <t xml:space="preserve">Training of operators </t>
  </si>
  <si>
    <t>course</t>
  </si>
  <si>
    <t>Measure the emissions</t>
  </si>
  <si>
    <t>Measure performance indicators</t>
  </si>
  <si>
    <t xml:space="preserve">Commissioning integral system </t>
  </si>
  <si>
    <t>system</t>
  </si>
  <si>
    <t>Total excluding VAT :</t>
  </si>
  <si>
    <t>Total  excluding VAT :</t>
  </si>
  <si>
    <t>Description of item</t>
  </si>
  <si>
    <t xml:space="preserve">Periodicity  </t>
  </si>
  <si>
    <t>Quantity for 3 years</t>
  </si>
  <si>
    <t xml:space="preserve">Maintenance works and commissioning of heating system at the beginning of heating season </t>
  </si>
  <si>
    <t>annual</t>
  </si>
  <si>
    <t xml:space="preserve">Periodic maintenance works at the end of heating season </t>
  </si>
  <si>
    <t xml:space="preserve">Intervention and reparation of equipment in case of emergency </t>
  </si>
  <si>
    <t>case</t>
  </si>
  <si>
    <t xml:space="preserve">Telephonic assistance in using the system </t>
  </si>
  <si>
    <t xml:space="preserve">Minimum specifications of boiler </t>
  </si>
  <si>
    <t>Requirements</t>
  </si>
  <si>
    <t xml:space="preserve">Suggested requirements </t>
  </si>
  <si>
    <t xml:space="preserve">Quantity </t>
  </si>
  <si>
    <t>Unit price
USD</t>
  </si>
  <si>
    <t xml:space="preserve">Boiler </t>
  </si>
  <si>
    <t>Boiler model:</t>
  </si>
  <si>
    <t>Limits of emission: EN 303-5:2012   Class 3</t>
  </si>
  <si>
    <t>Productivity: minimum 80% ****</t>
  </si>
  <si>
    <t>Work pressure: ≥1.5 bar</t>
  </si>
  <si>
    <t>Maximum admitted temperature at operation: ≥85 °C</t>
  </si>
  <si>
    <t>Power tension: 230V/50Hz</t>
  </si>
  <si>
    <t>Warranty for active components: 3 years</t>
  </si>
  <si>
    <t>Warranty for passive components: 5 years</t>
  </si>
  <si>
    <t>Burner cleaning: automatic cleaning system of burner through mechanical means</t>
  </si>
  <si>
    <t>Boiler assembling scheme in existing boiler room in accordance with the normative in force *****</t>
  </si>
  <si>
    <t xml:space="preserve">* Specify type of fuel in accordance with the producer's recommendation </t>
  </si>
  <si>
    <t>**** Specify only numerical value. Do not include text</t>
  </si>
  <si>
    <t xml:space="preserve">***** The bidder will include an illustration to show the location of boilers in the boiler room by indicating main dimensions </t>
  </si>
  <si>
    <t>Consolidated price list</t>
  </si>
  <si>
    <t xml:space="preserve">Automated control and regulation system </t>
  </si>
  <si>
    <t>Net calorific value of the fuel</t>
  </si>
  <si>
    <t xml:space="preserve">Current value (VC) of fuel </t>
  </si>
  <si>
    <t>Plain concrete flooring class C 10/8 (Bc 10/B 150) thickness 10 cm, in continuous surface, primed, poured on site, in rooms with surface bigger than 16 sqm (B25 (F200), gr.8 cm)</t>
  </si>
  <si>
    <t xml:space="preserve">Manual tree felling by consecutive removing the branches, and trunk 11-30 cm </t>
  </si>
  <si>
    <t>Monobloc steel heating boiler (hot water 90/70 degrees) with calorific power 150  kW with solid biomass - pellets, with build-in control panel, productivity min 80%, Рnom = 1,5 bar,   class 3, ЕN 303-5</t>
  </si>
  <si>
    <t>Monobloc steel heating boiler (hot water 90/70 degrees), with calorific power 100 kW with solid biomass - pellets, with build-in control panel, productivity min 80%, Рnom = 1,5 bar,   class 3, ЕN 303-5</t>
  </si>
  <si>
    <t>Water softening installation, fully equiped, with water flow of 900 -2250 l/h   (Decalux-10 ET 500  or similar)</t>
  </si>
  <si>
    <t>Cold and hot water meters, with diameter -40 mm (calorific power measuring meter "Hydrometer")</t>
  </si>
  <si>
    <t>Protection of thermal insulation of black tin or galvanized pipes of 0,5 mm thickness screwed with round slot, self-tapping screws, having the circumference of pipe over thermal insulation between 0,90 and 1,6 m, manufacturing</t>
  </si>
  <si>
    <t>Protection of thermal insulation of black tin or galvanized pipes of 0,5 mm thickness screwed with round slot, self-tapping screws, having the circumference of pipe over thermal insulation between 0,90 and 1,6 m, assembling</t>
  </si>
  <si>
    <t>Thick sheet metal lining (silo funnels, chimney flues, tanks and troughs) in chimney flues  (chimney flues)</t>
  </si>
  <si>
    <t>Seamless or longitudinally welded steel pipe for constructions,  welded in distribution pipelines, in central heating installations in residential or social-cultural buildings, pipe with outer diameter and wall thickness 89 x 3,0 mm</t>
  </si>
  <si>
    <t>Longitudinally welded black steel pipe for installations, non-threaded, welded in columns, in central heating installations in residential or social-cultural buildings, pipe having the diameter 45 x 2,8 mm</t>
  </si>
  <si>
    <t>Longitudinally welded black steel pipe for installations, non-threaded, welded in columns, in central heating installations in residential or social-cultural buildings, pipe having the diameter 38x2,8 mm</t>
  </si>
  <si>
    <t>Longitudinally welded black steel pipe for installations, non-threaded, welded in columns, in central heating installations in residential or social-cultural buildings, pipe having the diameter 32x2,8 mm</t>
  </si>
  <si>
    <t>Longitudinally welded black steel pipe for installations, non-threaded, welded in columns, in central heating installations in residential or social-cultural buildings, pipe having the diameter 25x2,8 mm</t>
  </si>
  <si>
    <t>Longitudinally welded black steel pipe for installations, non-threaded, welded in columns, in central heating installations in residential or social-cultural buildings, pipe having the diameter 20х2,0 mm</t>
  </si>
  <si>
    <t xml:space="preserve">Monobloc steel heating boiler (hot water 90/70 degrees with calorific power 150 kW with solid biomass - pellets, with build-in control panel, productivity min 80%, Рnom = 1,5 bar,   class 3, ЕН 303-5,2012 </t>
  </si>
  <si>
    <t xml:space="preserve">Monobloc steel heating boiler (hot water 90/70 degrees), with calorific power 100 kW with solid biomass - pellets, with build-in control panel, productivity min 80%, Рnom = 1,5 bar,   class 3, ЕН 303-5,2012 </t>
  </si>
  <si>
    <t>Water softening installation, fully equipped, with water flow of 900 -2250 l/h   (Decalux-5 ET 500 or similar)</t>
  </si>
  <si>
    <t>Steel radiators, monobloc with length of 1501 - 2000 mm ("Korado" type 33 1600х600(h)or similar)</t>
  </si>
  <si>
    <t>Longitudinally welded black steel pipe, for installations, with thread and socket mounted by screwing the connections to devices in central heating installations, pipe with diameter 20x2,0 mm (welded)</t>
  </si>
  <si>
    <t>Protective lid for circular manholes with perimeter 230 - 700 mm  (umbrella ЗKц Д280)</t>
  </si>
  <si>
    <t>Pipe insulation with glass wool mattresses, mineral wool type I or type P stitched on one side, on weave of galvanized wire, made on site, having the thickness20; 30; 40; 50 or 60 mm, on pipes with circumference over thermal insulation more than 30 mm  (fiber optic mat, covered with armored aluminium foil 50 mm thick ISOVER-KIM-AL)</t>
  </si>
  <si>
    <t>Concrete steel fittings OB 37 prepared in site workshop, with bar diameterover  8 mm inclusive  in isolated foundations</t>
  </si>
  <si>
    <t>Concrete steel fittings OB 37 prepared in site workshop, with bar diameterover  8 mm inclusive  in continuous foundations and radiation</t>
  </si>
  <si>
    <t>Support layer for flooring executed from cement mortar M 150-T of 3 cm thickness with finely plastered surface (5 cm thick)</t>
  </si>
  <si>
    <t>Light panel walls made of threaded tin with thermal insulation, Sandwich type, mounted on metallic or reinforced concrete ruler height under 12 m: in front of rulers. Note:  * brand and type of panel tightness is determined by the project (stone wool 100 mm thick)</t>
  </si>
  <si>
    <t>Light panel walls made of threaded tin with thermal insulation, Sandwich type, mounted on metallic ruler. Note:  * brand and type of panel tightness is determined by the project. (stone wool 100 mm thick)</t>
  </si>
  <si>
    <t>Covers from anticorrosive profiled or galvanized tin, fixed with clamps, made of double clips in both ways, executed on surfaces wider than 40 mp with tin sheets 0,5 mm thickness, inclusive execution of aprons, beams, connection to chimneys etc. (0,8 mm thick)</t>
  </si>
  <si>
    <t>Covers from anticorrosive profiled tin, curled or wrinkled, mounted on metallic panels, executed on surfaces wider than 40 mp with profiled tin sheets connected with special clips or mechanical screws, of superior flange , including execution of aprons, beams, connection to chimneys etc. (profiled tin "LIDER" ЛК-20)</t>
  </si>
  <si>
    <t>Metallic doors made from laminated steel profile, steel profiles prepared at cold temperatures, including fittings and accessories necessary to doors mounted in masonry of any nature in constructions with height up to 35 m including in 2 frames, with sheath surface  up to 7 sqm inclusive (ИД-1)</t>
  </si>
  <si>
    <t>Plain concrete floors class C 10/8 (Bc 7,5/B 100) in 10 cm thick, in continuous surface, plastered, poured on site, in rooms with surface larger than 16 sqm (8 cm thick)</t>
  </si>
  <si>
    <t>Support layer for flooring executed from cement mortar M 150-T of 3 cm thickness with finely plastered surface (2 cm thick)</t>
  </si>
  <si>
    <t>Flooring from ceramic tiles including supporting layer of adhesive mortar, executed on surfaces: larger than 16 m2  (13 mm thick)</t>
  </si>
  <si>
    <t>Plain concrete floors class C 10/8 (Bc 7,5/B 100) in 10 cm thick, in continuous surface, plastered, poured on site, in rooms with surface less or equal to 16 mp  (В15, 2 cm thick)</t>
  </si>
  <si>
    <t xml:space="preserve">Painting metallic articles and constructions with oil paint in 3 layers, executed from profiles with thickness between 8mm and 12mm inclusive, with hand brush </t>
  </si>
  <si>
    <t>Plain concrete poured with classical means in foundations, basements, supporting walls, walls under zero rate, prepared by concrete mixer or commercial concrete according to art. CA01, poured with classical means, plain concrete class....  B12,5</t>
  </si>
  <si>
    <t>Cable up to 35 kV suspended on steel cable, mass 1 m up to: 1 kg  (ВВГнг(A)-LS sec, 3х16 mm2)</t>
  </si>
  <si>
    <t>Automatic switch with one pole  ВА47-29/1/С10</t>
  </si>
  <si>
    <t>Automatic switch with one pole ВА47-29/1/C6</t>
  </si>
  <si>
    <t>Automatic switch with one pole ВА47-29/1/C4</t>
  </si>
  <si>
    <t>Automatic switch with one pole ВА47-29/1/B4</t>
  </si>
  <si>
    <t>Automatic switch with one pole ВА47-29/1/C2</t>
  </si>
  <si>
    <t>Automatic switch with one pole ВА47-29/1/B2</t>
  </si>
  <si>
    <t xml:space="preserve"> Mobile electric energy generator with diesel engine   220V/50Hz,              7,0 кVA, equipped with automatic connection to power grid</t>
  </si>
  <si>
    <t>Devices installed on metalic constructions, pannels and consoles: device, mass, kg, up to 5 (detection device РОС-301)</t>
  </si>
  <si>
    <t>Terminal block Бз24-4П</t>
  </si>
  <si>
    <t>Asphalt concrete coat with small aggregates, executed at cold temperatures, in thickness of 2,5 cm manually laid</t>
  </si>
  <si>
    <t>Asphalt concrete coat with small aggregates, executed at warm temperatures, in thickness of 2,5 cm manually laid</t>
  </si>
  <si>
    <t>Straight-way valve with threaded sockets, with diameter 15 mm (stopping valve 15Б1бк)</t>
  </si>
  <si>
    <t>Tightness test under pressure of hot or cold pipeline executed on steel, galvanized pipelines, for installations, longitudinally welded, with diameter 3/8"-2"</t>
  </si>
  <si>
    <t>Washing hot or cold water pipelines, executed from steel, galvanized pipes,  with diameter 3/8"-2"</t>
  </si>
  <si>
    <t>Manual digging of soil in limited spaces, under 1,00 m width, executed without supports, at inclined slope in foundations, trenches, etc., ground with average cohesion or very cohesive, up to 1,5 m depth  middle ground</t>
  </si>
  <si>
    <t>Plain concrete poured with classical means in foundations, basements, supporting walls, walls under zero rate, prepared by concrete mixer or commercial concrete according to art. CA01, poured with classical means, plain concrete class....   В7.5</t>
  </si>
  <si>
    <t>Dripping cleanser (with one section) for dishes, having a plastic drainage pipe, mounted on consoles fixed on brick walls</t>
  </si>
  <si>
    <t>The bidder is responsible for any item that was not attributed a unit price and will be provided without additional costs for the UNDP</t>
  </si>
  <si>
    <t xml:space="preserve">** Based on E type biofuel in accordance with the Technical Specifications Description. </t>
  </si>
  <si>
    <t xml:space="preserve">*** The bidder may suggest a boiler with higher or lower diameter than specified in project documentation, provided that the smoke chimney is compatible with the boiler and ensures its optimal operation, and the costs are adjusted accordingly in financial offer. </t>
  </si>
  <si>
    <t>Q1 = 100 kW, Q2 = 150kW **</t>
  </si>
  <si>
    <t xml:space="preserve">Diameter of smoke chimney  mm 369mm***: </t>
  </si>
  <si>
    <t>Thermal network</t>
  </si>
  <si>
    <t>Mechanic digging with excavator of 0,40-0,70 mc with internal combustion motor and hydraulic control, in soil with natural humidity, unloading in vehicles on ground category II</t>
  </si>
  <si>
    <t>Manual digging of soil, in slopes, in channels cut by excavator or scraper, to fill the digging in slope profile, in middle ground</t>
  </si>
  <si>
    <t>Scattering loose soil extracted from ground category I or II, by bulldozer tractor on tracks 65-80 CP, in layers of  15-20 cm</t>
  </si>
  <si>
    <t>Mechanical compacting with rammer of 150-200 kg of piles in successive layers of 20-30 cm with tin sheets of , excluding watering each layer in part, filling made of cohesive soil</t>
  </si>
  <si>
    <t xml:space="preserve">Scattering with shovel of loose soil, in uniform layers, of 10-30 cm with tin sheets of , with a throw of up to 3 m from piles, including smashing the clods, soil from middle ground </t>
  </si>
  <si>
    <t>Manual punning of piles executed in horizontal or inclined digging at 1/4, including watering each layer of ground in part, having 10 cm thickness cohesive soil</t>
  </si>
  <si>
    <t>Underground laying of pipes</t>
  </si>
  <si>
    <t>TfA01B2</t>
  </si>
  <si>
    <t>Steel pipe installed in trench, 1-3 m deep or on the ground at the height between 3-15m, including cold pressure testing, tightness testing and complex testing with circulating fluids, having the diameter 89x3,0 mm</t>
  </si>
  <si>
    <t>TfA01A2</t>
  </si>
  <si>
    <t>Steel pipe installed in trench, 1-3 m deep or on the ground at the height between 3-15m, including cold pressure testing, tightness testing and complex testing with circulating fluids, having the diameter 45х2,0 mm</t>
  </si>
  <si>
    <t>Steel pipe installed in trench, 1-3 m deep or on the ground at the height between 3-15m , including cold pressure testing, tightness testing and complex testing with circulating fluids, having the diameter 38х2,0 mm</t>
  </si>
  <si>
    <t>Steel pipe installed in trench, 1-3 m deep or on the ground at the height between 3-15m , including cold pressure testing, tightness testing and complex testing with circulating fluids, having the diameter 32х2,0 mm</t>
  </si>
  <si>
    <t>TfA02B2</t>
  </si>
  <si>
    <t>Ready-made steel elbow pipe, installed in the pipeline in trench, 1-3 m deep or on the ground at the height between 3-15m , including cold pressure testing, tightness testing and complex testing with circulating fluids, having the diameter 89 mm  (pipe bend 90')</t>
  </si>
  <si>
    <t>TfA02A2</t>
  </si>
  <si>
    <t>Ready-made steel elbow pipe, installed in the pipeline in trench, 1-3 m deep or on the ground at the height between 3-15m , including cold pressure testing, tightness testing and complex testing with circulating fluids, having the diameter 45 mm (bend 45')</t>
  </si>
  <si>
    <t>TfB02D2</t>
  </si>
  <si>
    <t>Assembling slide valve with vent or stop valve made of steel or iron up to Pn 40, in trench, 1-3 m deep or on the ground at the height between 3-15m m with nominal value Dn 80 mm (ball valve LD-WW)</t>
  </si>
  <si>
    <t>TfB02A2</t>
  </si>
  <si>
    <t>Assembling slide valve with vent or stop valve made of steel or iron up to Pn 40, in trench, 1-3 m deep or on the ground at the height between 3-15m with nominal value Dn 45 mm (ball valve LD-WW)</t>
  </si>
  <si>
    <t>Assembling slide valve with vent or stop valve made of steel or iron up to Pn 40, in trench, 1-3 m deep or on the ground at the height between 3-15m with nominal value Dn 25 mm (ball valve LD-WW)</t>
  </si>
  <si>
    <t>Various metallic structures made of laminated profiles, sheet, striated sheet, concrete, supporting or covering pipes, fully or partially embedded in concrete</t>
  </si>
  <si>
    <t>Trench КЛ-90х45-8 (42 m)</t>
  </si>
  <si>
    <t>Sand layer foundation</t>
  </si>
  <si>
    <t>CP16A</t>
  </si>
  <si>
    <t>Assembling L- or U-type elements made of reinforced concrete for trenches (thermal, heating, cables, etc.) hod Л4-8</t>
  </si>
  <si>
    <t>CP16B</t>
  </si>
  <si>
    <t>Assembling ready-made elements made of reinforced concrete for trenches (thermal, heating, cables, etc.), straight or curved plates П8-8</t>
  </si>
  <si>
    <t>CP10B</t>
  </si>
  <si>
    <t>Mount pre-cast elements from reinforced steel  in residential and social-cultural buildings with monolith reinforced concrete structure, mixt or bearing masonry, at height up to 20 m inclusive with volume from 0,2-2,5 mc   bearing block ОП-1</t>
  </si>
  <si>
    <t>Mount pre-cast elements from reinforced steel  in residential and social-cultural buildings with monolith reinforced concrete structure, mixt or bearing masonry, at height up to 20 m inclusive with volume from 0,2-2,5 mc   bearing block ОП-2</t>
  </si>
  <si>
    <t>Connect to existing steel pipeline (with nozzle) having the diameter of nozzle 40x80 mm</t>
  </si>
  <si>
    <t>piesa</t>
  </si>
  <si>
    <t xml:space="preserve">Pipe hub УТ 1 </t>
  </si>
  <si>
    <t>Thermal chamber ТК-1, 1,8х1,8х2,0(h)</t>
  </si>
  <si>
    <t>CP50A</t>
  </si>
  <si>
    <t>Mounting pre-cast concrete elements. Block-wall for basement, weight  0,5 t. Note: type of pre-cast element will be included as per project ФС-4-8м</t>
  </si>
  <si>
    <t>Assembling ready-made elements made of reinforced concrete for trenches (thermal, heating, cables, etc.), straight or curved plates</t>
  </si>
  <si>
    <t>Plain concrete poured with classical means, in foundations, basements, supporting walls, walls under zero rate, prepared by concrete mixer or commercial concrete according to art. CA01, poured with classical means, plain concrete class....   B7,5</t>
  </si>
  <si>
    <t>AcE07A</t>
  </si>
  <si>
    <t>Install steel or concrete steel lids on manholes of water and sewage systems, off road type I Т</t>
  </si>
  <si>
    <t>Assembling ready-made elements made of reinforced concrete for trenches (thermal, heating, cables, etc.), straight or curved plates   КЦО-1</t>
  </si>
  <si>
    <t>Assembling ready-made elements made of reinforced concrete for trenches (thermal, heating, cables, etc.), straight or curved plates   КЦ-7-3</t>
  </si>
  <si>
    <t>Metallic stairs, landings, bridges, bars and constructions to support technological equipment or metallic platforms for large aggregates delivered in ready-made sub-sets, at heights up to 35 m, with weight up to 0,150 t, assembled by welding</t>
  </si>
  <si>
    <t>Painting metallic articles and constructions with oil paint in 2 layers, executed from profiles, between 8mm-12mm with inclusive, with hand brush</t>
  </si>
  <si>
    <t>Reinforced concrete poured with classical means, in foundations, basements, supporting walls, walls under zero rate, prepared by concrete mixer or commercial concrete according to art. CA01, poured with classical means, reinforced concrete class...    B7,5, drainage pit and ДП-1</t>
  </si>
  <si>
    <t xml:space="preserve">Pipe nozzle УТ 2 </t>
  </si>
  <si>
    <t>Plain concrete poured with classical means, in foundations, basements, supporting walls, walls under zero rate, prepared by concrete mixer or commercial concrete according to art. CA01, poured with classical means, plain concrete class....   B15</t>
  </si>
  <si>
    <t>IC44C</t>
  </si>
  <si>
    <t>Manufacturing, mounting and cementing protection pipe through walls, pipe having the diameter 133 x 4,0 mm  (L=0,5 m)</t>
  </si>
  <si>
    <t>Connect to existing steel pipeline (with nozzle) having the diameter of nozzle 32x40 mm</t>
  </si>
  <si>
    <t>Pipe insulation with glass wool mattresses, mineral wool type I or type P stitched on one side, on weave of galvanized wire, made on site, having the thickness  60 mm, on pipes with circumference over thermal insulation more than 35 cm (mineral-cotton slabs with synthetic binder brand 125 thickness 50mm)</t>
  </si>
  <si>
    <t>Insulation with perforated fiberglass cloth brand "ХПС-Т-5" of pipes of diameter over 25 mm</t>
  </si>
  <si>
    <t>IzI05B</t>
  </si>
  <si>
    <t>Protection of thermal-insulation of pipes mde with bitumen type I A fiber glass mesh, tied with soft galvanised steel wire with diameter 1,25 mm  РСТ</t>
  </si>
  <si>
    <t>IzF04F k=2</t>
  </si>
  <si>
    <t>Hydro-insulated layer executed at temperature on terraces, roofs, or foundations on soils without underground waters, including mouldings of current hydro-insulation on inclined up to 40% or vertical, plane or curved surfaces, with bitumen or rubber bitumen applied with brush or rubber pump (purlin) 2 layers of cold bitumen</t>
  </si>
  <si>
    <t>Drainage pit ДК1</t>
  </si>
  <si>
    <t>AcE13A</t>
  </si>
  <si>
    <t>AcE13A1</t>
  </si>
  <si>
    <t>Ready-made reinforced concrete elements for water supply circular (ring) with diameter 1,0 m, for sewage, in soil without underground water. Note: resource with 0,00 (zero) norm in accordance with the project</t>
  </si>
  <si>
    <t>Painting metallic articles and constructions with oil paint in 2 layers, executed from profiles, between 8mm-12mm  inclusive, with hand brush</t>
  </si>
  <si>
    <t>Plain concrete poured in equalizers, slopes at height up to 35 m inclusive, prepared by concrete mixer according to art. CA01 or commercial concrete, poured with classical means B7,5</t>
  </si>
  <si>
    <t>AcA16B</t>
  </si>
  <si>
    <t>Install asbestos cement tubes assembled with steel sockets with flanges with the length 3 m and diameter 150 mm</t>
  </si>
  <si>
    <t>TfB01H1</t>
  </si>
  <si>
    <t>Assembling slide valve with vent or stop valve made of steel or iron up to Pn 25, in trench, at  1m depth or on the ground up to 3 m with nominal diameter Dn  150 mm (automatic stop valve)</t>
  </si>
  <si>
    <t>Mine ШО1, ШО2 (4 units)</t>
  </si>
  <si>
    <t>Asphalt concrete coat with small aggregates, executed at hot temperatures, in thickness de 2,5 cm manual laying</t>
  </si>
  <si>
    <t>IzF04F</t>
  </si>
  <si>
    <t xml:space="preserve">Hydro-insulated layer executed at high temperature on terraces, roofs, or foundations on soils without underground waters, including mouldings of current hydro-insulation on inclined up to 40% or vertical, plane or curved surfaces, with bitumen or rubber bitumen applied with brush or rubber pump (purlin) lacquer БТ-577 </t>
  </si>
  <si>
    <t>CC02E</t>
  </si>
  <si>
    <t>Concrete steel fittings OB 37 prepared in site workshop, with bar diameter up to 8 mm inclusive, for slabs , excluding constructions executed with sliding plates</t>
  </si>
  <si>
    <t>CC02F</t>
  </si>
  <si>
    <t>Concrete steel fittings OB 37 prepared in site workshop, with bar diameter more than 8 mm including, for slabs, excluding constructions executed with sliding plates</t>
  </si>
  <si>
    <t>Nozzle "А" (8 units)</t>
  </si>
  <si>
    <t>CE05A</t>
  </si>
  <si>
    <t xml:space="preserve">Covers from anticorrosive profiled tin, curled or wrinkled, fixed with clamps, executed with dual stitches, executed on surfaces wider than 40 sqm from profiled tin sheets of 0.4mm thickness, including execution of aprons, connection to chimneys etc. </t>
  </si>
  <si>
    <t>Hydro-insulated layer executed at high temperature on terraces, roofs, or foundations on soils without underground waters, including mouldings of current hydro-insulation on inclined up to 40% or vertical, plane or curved surfaces, with bitumen or rubber bitumen applied with brush or rubber pump (purlin) lacquer</t>
  </si>
  <si>
    <t xml:space="preserve">Aerial installation and pipe connection </t>
  </si>
  <si>
    <t>TfA01B1</t>
  </si>
  <si>
    <t>Steel pipe installed in trench, up to 1 m deep or on the ground at up to 3 m height, including cold pressure testing, tightness testing and complex testing with circulating fluids, having the diameter 89x3,0 mm</t>
  </si>
  <si>
    <t>TfA01A1</t>
  </si>
  <si>
    <t>Steel pipe installed in trench, up to 1 m deep or on the ground at up to 3 m height, including cold pressure testing, tightness testing and complex testing with circulating fluids, having the diameter 38x2,0 mm</t>
  </si>
  <si>
    <t>TfA02B1</t>
  </si>
  <si>
    <t>Ready-made steel elbow pipe, installed in the pipeline in trench, up to 1 m deep or on the ground at up to 3 m height, including cold pressure testing, tightness testing and complex testing with circulating fluids, having the diameter 76 mm (bend)</t>
  </si>
  <si>
    <t>Assembling slide valve with vent or stop valve made of steel or iron up to Pn 40, in trench, 1-3 m deep or on the ground at the height between 3-15m with nominal value Dn 15 mm (ball valve LD-WW)</t>
  </si>
  <si>
    <t>IC44A</t>
  </si>
  <si>
    <t>Manufacturing, mounting and cementing protection pipe through walls, pipe having the diameter 57х3,0 mm (L=0,5 m)</t>
  </si>
  <si>
    <t>AcE51B</t>
  </si>
  <si>
    <t>Connect to existing steel pipeline (with nozzle) having the diameter of nozzle 80x125 mm</t>
  </si>
  <si>
    <t xml:space="preserve"> Dismantling and redo the asphaltic concrete coat</t>
  </si>
  <si>
    <t>DG05A k=3</t>
  </si>
  <si>
    <t>Dismantle the coat up to 3 cm thickness, formed of permanent asphaltic coats, asphaltic concrete</t>
  </si>
  <si>
    <t>DG01A</t>
  </si>
  <si>
    <t>Dismantle the pavements or stone foundations on sand</t>
  </si>
  <si>
    <t>DB16D k=2,5</t>
  </si>
  <si>
    <t>Asphalt concrete coat with small aggregates, executed at hot temperatures, in thickness de 4 cm manual laying (10 cm thick)</t>
  </si>
  <si>
    <t>Solid biomass heating system in the gymnasium of Garbova village, Ocnita district</t>
  </si>
  <si>
    <t>Metal chimney with double tin walls made of stainless steel. Inner diameter 450 mm, H = 15,0 m, with thermal insulation - 50 mm, in set:</t>
  </si>
  <si>
    <t>Motor pump to put down fires with refilling debit 36 m3/hour and vacuum depth 6 m, with hose pipe d=50mm and length 60m, mН-13/60 or similar</t>
  </si>
  <si>
    <t>Fuel type: agro-pellets, type E, EN 14961-6 (according to Technical Specifications description) *</t>
  </si>
  <si>
    <t xml:space="preserve">Capacity of fuel tank VQ1 = 510 L,    VQ2=890 L: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</si>
</sst>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00_);_(* \(#,##0.00\);_(* &quot;-&quot;??_);_(@_)"/>
    <numFmt numFmtId="166" formatCode="0.0%"/>
  </numFmts>
  <fonts count="44" x14ac:knownFonts="1">
    <font>
      <sz val="11"/>
      <color theme="1"/>
      <name val="Calibri"/>
      <family val="2"/>
      <scheme val="minor"/>
    </font>
    <font>
      <sz val="11"/>
      <color theme="1"/>
      <name val="Calibri"/>
      <family val="2"/>
      <charset val="238"/>
      <scheme val="minor"/>
    </font>
    <font>
      <sz val="10"/>
      <color indexed="8"/>
      <name val="Times New Roman"/>
      <family val="1"/>
      <charset val="204"/>
    </font>
    <font>
      <b/>
      <sz val="12"/>
      <color indexed="8"/>
      <name val="Calibri"/>
      <family val="2"/>
      <charset val="204"/>
    </font>
    <font>
      <sz val="12"/>
      <color indexed="8"/>
      <name val="Calibri"/>
      <family val="2"/>
      <charset val="204"/>
    </font>
    <font>
      <b/>
      <sz val="14"/>
      <color indexed="8"/>
      <name val="Calibri"/>
      <family val="2"/>
      <charset val="204"/>
    </font>
    <font>
      <sz val="11"/>
      <color indexed="8"/>
      <name val="Calibri"/>
      <family val="2"/>
    </font>
    <font>
      <sz val="12"/>
      <color indexed="8"/>
      <name val="Calibri"/>
      <family val="2"/>
      <charset val="204"/>
    </font>
    <font>
      <b/>
      <sz val="15"/>
      <name val="Calibri"/>
      <family val="2"/>
    </font>
    <font>
      <b/>
      <sz val="14"/>
      <color indexed="9"/>
      <name val="Calibri"/>
      <family val="2"/>
    </font>
    <font>
      <b/>
      <sz val="14"/>
      <name val="Calibri"/>
      <family val="2"/>
    </font>
    <font>
      <b/>
      <sz val="14"/>
      <color indexed="9"/>
      <name val="Calibri"/>
      <family val="2"/>
      <charset val="204"/>
    </font>
    <font>
      <b/>
      <sz val="15"/>
      <color indexed="9"/>
      <name val="Calibri"/>
      <family val="2"/>
    </font>
    <font>
      <b/>
      <sz val="11"/>
      <color indexed="10"/>
      <name val="Calibri"/>
      <family val="2"/>
      <charset val="204"/>
    </font>
    <font>
      <sz val="12"/>
      <color indexed="9"/>
      <name val="Calibri"/>
      <family val="2"/>
      <charset val="204"/>
    </font>
    <font>
      <b/>
      <sz val="12"/>
      <color indexed="9"/>
      <name val="Calibri"/>
      <family val="2"/>
      <charset val="204"/>
    </font>
    <font>
      <sz val="8"/>
      <name val="Calibri"/>
      <family val="2"/>
    </font>
    <font>
      <b/>
      <sz val="11"/>
      <color theme="0"/>
      <name val="Calibri"/>
      <family val="2"/>
      <scheme val="minor"/>
    </font>
    <font>
      <b/>
      <sz val="15"/>
      <color theme="3"/>
      <name val="Calibri"/>
      <family val="2"/>
      <scheme val="minor"/>
    </font>
    <font>
      <sz val="11"/>
      <color theme="1"/>
      <name val="Calibri"/>
      <family val="2"/>
      <charset val="238"/>
      <scheme val="minor"/>
    </font>
    <font>
      <sz val="12"/>
      <name val="Calibri"/>
      <family val="2"/>
    </font>
    <font>
      <b/>
      <sz val="14"/>
      <color indexed="10"/>
      <name val="Calibri"/>
      <family val="2"/>
      <charset val="238"/>
      <scheme val="minor"/>
    </font>
    <font>
      <b/>
      <sz val="14"/>
      <name val="Calibri"/>
      <family val="2"/>
      <charset val="238"/>
      <scheme val="minor"/>
    </font>
    <font>
      <b/>
      <sz val="12"/>
      <color indexed="8"/>
      <name val="Calibri"/>
      <family val="2"/>
      <charset val="238"/>
      <scheme val="minor"/>
    </font>
    <font>
      <b/>
      <sz val="12"/>
      <color theme="1"/>
      <name val="Calibri"/>
      <family val="2"/>
      <scheme val="minor"/>
    </font>
    <font>
      <b/>
      <sz val="14"/>
      <name val="Calibri"/>
      <family val="2"/>
      <scheme val="minor"/>
    </font>
    <font>
      <b/>
      <sz val="14"/>
      <color indexed="8"/>
      <name val="Calibri"/>
      <family val="2"/>
      <charset val="204"/>
      <scheme val="minor"/>
    </font>
    <font>
      <sz val="12"/>
      <color indexed="8"/>
      <name val="Calibri"/>
      <family val="2"/>
      <charset val="204"/>
      <scheme val="minor"/>
    </font>
    <font>
      <b/>
      <sz val="14"/>
      <color indexed="9"/>
      <name val="Calibri"/>
      <family val="2"/>
      <charset val="238"/>
      <scheme val="minor"/>
    </font>
    <font>
      <sz val="11"/>
      <color theme="1"/>
      <name val="Calibri"/>
      <family val="2"/>
      <scheme val="minor"/>
    </font>
    <font>
      <sz val="11"/>
      <color rgb="FF3F3F76"/>
      <name val="Calibri"/>
      <family val="2"/>
      <scheme val="minor"/>
    </font>
    <font>
      <sz val="11"/>
      <color theme="0"/>
      <name val="Calibri"/>
      <family val="2"/>
      <scheme val="minor"/>
    </font>
    <font>
      <sz val="11"/>
      <name val="Calibri"/>
      <family val="2"/>
      <scheme val="minor"/>
    </font>
    <font>
      <b/>
      <sz val="11"/>
      <color theme="1"/>
      <name val="Calibri"/>
      <family val="2"/>
      <charset val="204"/>
      <scheme val="minor"/>
    </font>
    <font>
      <b/>
      <sz val="11"/>
      <color rgb="FFFF0000"/>
      <name val="Calibri"/>
      <family val="2"/>
      <charset val="204"/>
      <scheme val="minor"/>
    </font>
    <font>
      <b/>
      <sz val="12"/>
      <color theme="0"/>
      <name val="Calibri"/>
      <family val="2"/>
      <charset val="204"/>
      <scheme val="minor"/>
    </font>
    <font>
      <sz val="11"/>
      <color rgb="FFFF0000"/>
      <name val="Calibri"/>
      <family val="2"/>
      <charset val="238"/>
      <scheme val="minor"/>
    </font>
    <font>
      <i/>
      <sz val="11"/>
      <color rgb="FFFF0000"/>
      <name val="Calibri"/>
      <family val="2"/>
      <charset val="204"/>
      <scheme val="minor"/>
    </font>
    <font>
      <b/>
      <sz val="14"/>
      <color indexed="8"/>
      <name val="Calibri"/>
      <family val="2"/>
      <charset val="238"/>
      <scheme val="minor"/>
    </font>
    <font>
      <u/>
      <sz val="11"/>
      <color theme="1"/>
      <name val="Calibri"/>
      <family val="2"/>
      <scheme val="minor"/>
    </font>
    <font>
      <b/>
      <u/>
      <sz val="11"/>
      <color theme="1"/>
      <name val="Calibri"/>
      <family val="2"/>
      <charset val="204"/>
      <scheme val="minor"/>
    </font>
    <font>
      <sz val="11"/>
      <color theme="1"/>
      <name val="Calibri"/>
      <family val="2"/>
      <charset val="204"/>
      <scheme val="minor"/>
    </font>
    <font>
      <sz val="11"/>
      <color theme="1"/>
      <name val="Calibri"/>
      <family val="2"/>
      <scheme val="minor"/>
    </font>
    <font>
      <sz val="11"/>
      <color theme="1"/>
      <name val="Calibri"/>
      <scheme val="minor"/>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rgb="FFA5A5A5"/>
      </patternFill>
    </fill>
    <fill>
      <patternFill patternType="solid">
        <fgColor theme="9" tint="0.79998168889431442"/>
        <bgColor indexed="64"/>
      </patternFill>
    </fill>
    <fill>
      <patternFill patternType="solid">
        <fgColor rgb="FFFFE36D"/>
        <bgColor indexed="64"/>
      </patternFill>
    </fill>
    <fill>
      <patternFill patternType="solid">
        <fgColor rgb="FFFFCC99"/>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rgb="FFFFC000"/>
        <bgColor indexed="64"/>
      </patternFill>
    </fill>
    <fill>
      <patternFill patternType="solid">
        <fgColor rgb="FFFFE989"/>
        <bgColor indexed="64"/>
      </patternFill>
    </fill>
    <fill>
      <patternFill patternType="solid">
        <fgColor theme="1" tint="0.499984740745262"/>
        <bgColor indexed="64"/>
      </patternFill>
    </fill>
    <fill>
      <patternFill patternType="solid">
        <fgColor rgb="FFB4F0FF"/>
        <bgColor indexed="64"/>
      </patternFill>
    </fill>
    <fill>
      <patternFill patternType="solid">
        <fgColor theme="0" tint="-0.14996795556505021"/>
        <bgColor indexed="64"/>
      </patternFill>
    </fill>
    <fill>
      <patternFill patternType="solid">
        <fgColor rgb="FFB4E68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ck">
        <color auto="1"/>
      </top>
      <bottom style="thick">
        <color auto="1"/>
      </bottom>
      <diagonal/>
    </border>
  </borders>
  <cellStyleXfs count="15">
    <xf numFmtId="0" fontId="0" fillId="0" borderId="0"/>
    <xf numFmtId="0" fontId="17" fillId="5" borderId="7" applyNumberFormat="0" applyAlignment="0" applyProtection="0"/>
    <xf numFmtId="165" fontId="6" fillId="0" borderId="0" applyFont="0" applyFill="0" applyBorder="0" applyAlignment="0" applyProtection="0"/>
    <xf numFmtId="0" fontId="18" fillId="0" borderId="8" applyNumberFormat="0" applyFill="0" applyAlignment="0" applyProtection="0"/>
    <xf numFmtId="0" fontId="21" fillId="7" borderId="1">
      <alignment vertical="center"/>
    </xf>
    <xf numFmtId="4" fontId="27" fillId="2" borderId="1" applyFont="0" applyFill="0" applyBorder="0">
      <alignment horizontal="center" vertical="center" wrapText="1"/>
    </xf>
    <xf numFmtId="0" fontId="20" fillId="5" borderId="1" applyNumberFormat="0" applyFill="0" applyAlignment="0">
      <alignment horizontal="center" wrapText="1"/>
    </xf>
    <xf numFmtId="0" fontId="30" fillId="8" borderId="9" applyNumberFormat="0" applyAlignment="0" applyProtection="0"/>
    <xf numFmtId="0" fontId="31" fillId="9" borderId="0" applyNumberFormat="0" applyBorder="0" applyAlignment="0" applyProtection="0"/>
    <xf numFmtId="0" fontId="29" fillId="10" borderId="0" applyNumberFormat="0" applyBorder="0" applyAlignment="0" applyProtection="0"/>
    <xf numFmtId="0" fontId="31" fillId="11" borderId="0" applyNumberFormat="0" applyBorder="0" applyAlignment="0" applyProtection="0"/>
    <xf numFmtId="9" fontId="29" fillId="0" borderId="0" applyFont="0" applyFill="0" applyBorder="0" applyAlignment="0" applyProtection="0"/>
    <xf numFmtId="0" fontId="23" fillId="15" borderId="16" applyNumberFormat="0">
      <alignment vertical="center"/>
    </xf>
    <xf numFmtId="0" fontId="24" fillId="16" borderId="1" applyAlignment="0">
      <alignment horizontal="center"/>
    </xf>
    <xf numFmtId="0" fontId="25" fillId="17" borderId="16" applyNumberFormat="0">
      <alignment vertical="center"/>
    </xf>
  </cellStyleXfs>
  <cellXfs count="167">
    <xf numFmtId="0" fontId="0" fillId="0" borderId="0" xfId="0"/>
    <xf numFmtId="4" fontId="25" fillId="17" borderId="16" xfId="14" applyNumberFormat="1">
      <alignment vertical="center"/>
    </xf>
    <xf numFmtId="0" fontId="2" fillId="0" borderId="0" xfId="0" applyFont="1" applyAlignment="1">
      <alignment vertical="center"/>
    </xf>
    <xf numFmtId="0" fontId="7" fillId="0" borderId="0" xfId="0" applyFont="1"/>
    <xf numFmtId="0" fontId="8" fillId="0" borderId="0" xfId="3" applyNumberFormat="1" applyFont="1" applyBorder="1" applyAlignment="1">
      <alignment vertical="top" wrapText="1" readingOrder="1"/>
    </xf>
    <xf numFmtId="0" fontId="0" fillId="0" borderId="0" xfId="0" applyBorder="1"/>
    <xf numFmtId="0" fontId="20" fillId="6" borderId="1" xfId="6" applyFill="1" applyBorder="1" applyAlignment="1" applyProtection="1">
      <alignment horizontal="center" vertical="center" wrapText="1"/>
    </xf>
    <xf numFmtId="0" fontId="20" fillId="0" borderId="1" xfId="6" applyFill="1" applyAlignment="1" applyProtection="1">
      <alignment vertical="center" wrapText="1"/>
    </xf>
    <xf numFmtId="0" fontId="20" fillId="6" borderId="1" xfId="6" applyFill="1" applyAlignment="1" applyProtection="1">
      <alignment horizontal="center" vertical="center" wrapText="1"/>
    </xf>
    <xf numFmtId="0" fontId="20" fillId="6" borderId="5" xfId="6" applyFill="1" applyBorder="1" applyAlignment="1" applyProtection="1">
      <alignment horizontal="center" vertical="center" wrapText="1"/>
    </xf>
    <xf numFmtId="0" fontId="21" fillId="7" borderId="2" xfId="4" applyBorder="1" applyAlignment="1" applyProtection="1">
      <alignment vertical="center"/>
    </xf>
    <xf numFmtId="0" fontId="21" fillId="7" borderId="4" xfId="4" applyBorder="1" applyAlignment="1" applyProtection="1">
      <alignment vertical="center"/>
    </xf>
    <xf numFmtId="0" fontId="21" fillId="7" borderId="6" xfId="4" applyBorder="1" applyAlignment="1" applyProtection="1">
      <alignment vertical="center"/>
    </xf>
    <xf numFmtId="0" fontId="36" fillId="0" borderId="0" xfId="0" applyFont="1" applyAlignment="1" applyProtection="1">
      <alignment horizontal="left" vertical="top"/>
    </xf>
    <xf numFmtId="0" fontId="25" fillId="17" borderId="16" xfId="14">
      <alignment vertical="center"/>
    </xf>
    <xf numFmtId="0" fontId="20" fillId="0" borderId="1" xfId="6" applyFill="1" applyBorder="1" applyAlignment="1" applyProtection="1">
      <alignment horizontal="center" vertical="center" wrapText="1"/>
      <protection locked="0"/>
    </xf>
    <xf numFmtId="0" fontId="20" fillId="0" borderId="1" xfId="6" applyFont="1" applyFill="1" applyBorder="1" applyAlignment="1" applyProtection="1">
      <alignment vertical="center" wrapText="1"/>
    </xf>
    <xf numFmtId="166" fontId="20" fillId="0" borderId="1" xfId="11" applyNumberFormat="1" applyFont="1" applyFill="1" applyBorder="1" applyAlignment="1" applyProtection="1">
      <alignment horizontal="center" vertical="center" wrapText="1"/>
      <protection locked="0"/>
    </xf>
    <xf numFmtId="4" fontId="7" fillId="0" borderId="1" xfId="5" applyFont="1" applyFill="1" applyBorder="1">
      <alignment horizontal="center" vertical="center" wrapText="1"/>
    </xf>
    <xf numFmtId="4" fontId="20" fillId="0" borderId="1" xfId="5" applyFont="1" applyFill="1">
      <alignment horizontal="center" vertical="center" wrapText="1"/>
    </xf>
    <xf numFmtId="4" fontId="20" fillId="0" borderId="1" xfId="5" applyFont="1" applyFill="1" applyProtection="1">
      <alignment horizontal="center" vertical="center" wrapText="1"/>
      <protection locked="0"/>
    </xf>
    <xf numFmtId="2" fontId="34" fillId="0" borderId="1" xfId="0" applyNumberFormat="1" applyFont="1" applyFill="1" applyBorder="1" applyAlignment="1" applyProtection="1">
      <alignment horizontal="center" vertical="center"/>
      <protection locked="0"/>
    </xf>
    <xf numFmtId="0" fontId="0" fillId="0" borderId="0" xfId="0" applyProtection="1"/>
    <xf numFmtId="0" fontId="2" fillId="0" borderId="0" xfId="0" applyFont="1" applyAlignment="1" applyProtection="1">
      <alignment vertical="center"/>
    </xf>
    <xf numFmtId="4" fontId="7" fillId="0" borderId="1" xfId="5" applyFont="1" applyFill="1" applyBorder="1" applyAlignment="1" applyProtection="1">
      <alignment horizontal="center" vertical="center" wrapText="1"/>
      <protection locked="0"/>
    </xf>
    <xf numFmtId="0" fontId="0" fillId="0" borderId="0" xfId="0" applyAlignment="1" applyProtection="1">
      <alignment wrapText="1"/>
    </xf>
    <xf numFmtId="0" fontId="28" fillId="5" borderId="1" xfId="1" applyFont="1" applyBorder="1" applyAlignment="1" applyProtection="1">
      <alignment horizontal="center" wrapText="1"/>
    </xf>
    <xf numFmtId="0" fontId="22" fillId="0" borderId="1" xfId="1" applyFont="1" applyFill="1" applyBorder="1" applyAlignment="1" applyProtection="1">
      <alignment horizontal="center" wrapText="1"/>
    </xf>
    <xf numFmtId="0" fontId="0" fillId="0" borderId="0" xfId="0" applyAlignment="1" applyProtection="1"/>
    <xf numFmtId="0" fontId="21" fillId="7" borderId="2" xfId="4" applyBorder="1" applyAlignment="1" applyProtection="1">
      <alignment vertical="center" wrapText="1"/>
    </xf>
    <xf numFmtId="0" fontId="21" fillId="7" borderId="4" xfId="4" applyBorder="1" applyAlignment="1" applyProtection="1">
      <alignment vertical="center" wrapText="1"/>
    </xf>
    <xf numFmtId="0" fontId="21" fillId="7" borderId="6" xfId="4" applyBorder="1" applyAlignment="1" applyProtection="1">
      <alignment vertical="center" wrapText="1"/>
    </xf>
    <xf numFmtId="0" fontId="33" fillId="0" borderId="0" xfId="0" applyFont="1" applyAlignment="1" applyProtection="1"/>
    <xf numFmtId="0" fontId="19" fillId="0" borderId="0" xfId="0" applyFont="1" applyAlignment="1" applyProtection="1">
      <alignment horizontal="center" wrapText="1"/>
    </xf>
    <xf numFmtId="0" fontId="19" fillId="0" borderId="0" xfId="0" applyFont="1" applyAlignment="1" applyProtection="1">
      <alignment wrapText="1"/>
    </xf>
    <xf numFmtId="0" fontId="0" fillId="0" borderId="0" xfId="0" applyAlignment="1" applyProtection="1">
      <alignment horizontal="center" wrapText="1"/>
    </xf>
    <xf numFmtId="0" fontId="32" fillId="0" borderId="1" xfId="0" applyFont="1" applyBorder="1" applyAlignment="1">
      <alignment wrapText="1"/>
    </xf>
    <xf numFmtId="0" fontId="20" fillId="0" borderId="1" xfId="6" applyFont="1" applyFill="1" applyBorder="1" applyAlignment="1" applyProtection="1">
      <alignment vertical="center" wrapText="1"/>
      <protection locked="0"/>
    </xf>
    <xf numFmtId="0" fontId="19" fillId="0" borderId="0" xfId="0" applyFont="1" applyAlignment="1" applyProtection="1">
      <alignment horizontal="center" vertical="center" wrapText="1"/>
    </xf>
    <xf numFmtId="0" fontId="19" fillId="0" borderId="0" xfId="0" applyFont="1" applyAlignment="1" applyProtection="1">
      <alignment horizontal="left" vertical="top" wrapText="1"/>
    </xf>
    <xf numFmtId="0" fontId="41" fillId="0" borderId="0" xfId="0" applyFont="1" applyAlignment="1" applyProtection="1">
      <alignment horizontal="left" vertical="top"/>
    </xf>
    <xf numFmtId="0" fontId="41" fillId="0" borderId="0" xfId="0" applyFont="1" applyAlignment="1" applyProtection="1">
      <alignment wrapText="1"/>
    </xf>
    <xf numFmtId="4" fontId="41" fillId="0" borderId="0" xfId="0" applyNumberFormat="1" applyFont="1" applyFill="1" applyBorder="1" applyAlignment="1" applyProtection="1">
      <alignment horizontal="center" vertical="center" wrapText="1"/>
    </xf>
    <xf numFmtId="4" fontId="19" fillId="0" borderId="0" xfId="5" applyFont="1" applyFill="1" applyBorder="1" applyProtection="1">
      <alignment horizontal="center" vertical="center" wrapText="1"/>
      <protection locked="0"/>
    </xf>
    <xf numFmtId="4" fontId="19" fillId="0" borderId="0" xfId="5" applyFont="1" applyFill="1" applyBorder="1" applyProtection="1">
      <alignment horizontal="center" vertical="center" wrapText="1"/>
    </xf>
    <xf numFmtId="0" fontId="0" fillId="0" borderId="0" xfId="0" applyProtection="1">
      <protection locked="0"/>
    </xf>
    <xf numFmtId="0" fontId="19" fillId="0" borderId="0" xfId="0" applyFont="1" applyAlignment="1" applyProtection="1">
      <alignment horizontal="center" wrapText="1"/>
      <protection locked="0"/>
    </xf>
    <xf numFmtId="0" fontId="19" fillId="0" borderId="0" xfId="0" applyFont="1" applyAlignment="1" applyProtection="1">
      <alignment wrapText="1"/>
      <protection locked="0"/>
    </xf>
    <xf numFmtId="0" fontId="4" fillId="0" borderId="1" xfId="0" applyFont="1" applyBorder="1" applyAlignment="1" applyProtection="1">
      <alignment vertical="center" wrapText="1"/>
    </xf>
    <xf numFmtId="0" fontId="20" fillId="0" borderId="1" xfId="6" applyFill="1" applyAlignment="1" applyProtection="1">
      <alignment horizontal="center" vertical="center" wrapText="1"/>
    </xf>
    <xf numFmtId="4" fontId="20" fillId="0" borderId="1" xfId="5" applyFont="1" applyFill="1" applyProtection="1">
      <alignment horizontal="center" vertical="center" wrapText="1"/>
    </xf>
    <xf numFmtId="0" fontId="4" fillId="0" borderId="1" xfId="0" applyFont="1" applyFill="1" applyBorder="1" applyAlignment="1" applyProtection="1">
      <alignment horizontal="right" vertical="center" wrapText="1"/>
    </xf>
    <xf numFmtId="0" fontId="4" fillId="0" borderId="1" xfId="0" applyFont="1" applyFill="1" applyBorder="1" applyAlignment="1" applyProtection="1">
      <alignment vertical="center" wrapText="1"/>
    </xf>
    <xf numFmtId="0" fontId="4" fillId="0" borderId="1" xfId="0" applyFont="1" applyFill="1" applyBorder="1" applyAlignment="1" applyProtection="1">
      <alignment horizontal="left" vertical="top" wrapText="1"/>
    </xf>
    <xf numFmtId="0" fontId="4" fillId="0" borderId="1" xfId="0" applyFont="1" applyFill="1" applyBorder="1" applyAlignment="1" applyProtection="1">
      <alignment horizontal="center" vertical="center" wrapText="1"/>
    </xf>
    <xf numFmtId="4" fontId="4" fillId="0" borderId="1" xfId="5" applyFont="1" applyFill="1" applyBorder="1" applyAlignment="1" applyProtection="1">
      <alignment horizontal="center" vertical="center" wrapText="1"/>
    </xf>
    <xf numFmtId="0" fontId="4" fillId="0" borderId="1" xfId="0" applyFont="1" applyBorder="1" applyAlignment="1" applyProtection="1">
      <alignment horizontal="left" vertical="top" wrapText="1"/>
    </xf>
    <xf numFmtId="0" fontId="4" fillId="0" borderId="1" xfId="0" applyFont="1" applyBorder="1" applyAlignment="1" applyProtection="1">
      <alignment horizontal="center" vertical="center" wrapText="1"/>
    </xf>
    <xf numFmtId="0" fontId="33" fillId="0" borderId="0" xfId="0" applyFont="1" applyProtection="1">
      <protection hidden="1"/>
    </xf>
    <xf numFmtId="0" fontId="33" fillId="0" borderId="0" xfId="0" applyFont="1" applyProtection="1">
      <protection locked="0" hidden="1"/>
    </xf>
    <xf numFmtId="0" fontId="0" fillId="0" borderId="0" xfId="0" applyProtection="1">
      <protection hidden="1"/>
    </xf>
    <xf numFmtId="0" fontId="9" fillId="14" borderId="1" xfId="1" applyFont="1" applyFill="1" applyBorder="1" applyAlignment="1" applyProtection="1">
      <alignment horizontal="center" vertical="center"/>
      <protection hidden="1"/>
    </xf>
    <xf numFmtId="0" fontId="10" fillId="0" borderId="1" xfId="1" applyFont="1" applyFill="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0" fillId="3" borderId="1" xfId="0" applyFill="1" applyBorder="1" applyAlignment="1" applyProtection="1">
      <alignment horizontal="center"/>
      <protection hidden="1"/>
    </xf>
    <xf numFmtId="0" fontId="4" fillId="0" borderId="1" xfId="0" applyNumberFormat="1" applyFont="1" applyBorder="1" applyAlignment="1" applyProtection="1">
      <alignment vertical="center" wrapText="1"/>
      <protection hidden="1"/>
    </xf>
    <xf numFmtId="165" fontId="4" fillId="0" borderId="1" xfId="2" applyFont="1" applyBorder="1" applyAlignment="1" applyProtection="1">
      <alignment vertical="center" wrapText="1"/>
      <protection hidden="1"/>
    </xf>
    <xf numFmtId="0" fontId="14" fillId="14" borderId="1" xfId="0" applyFont="1" applyFill="1" applyBorder="1" applyAlignment="1" applyProtection="1">
      <alignment vertical="center" wrapText="1"/>
      <protection hidden="1"/>
    </xf>
    <xf numFmtId="165" fontId="15" fillId="14" borderId="1" xfId="2" applyFont="1" applyFill="1" applyBorder="1" applyAlignment="1" applyProtection="1">
      <alignment vertical="center" wrapText="1"/>
      <protection hidden="1"/>
    </xf>
    <xf numFmtId="0" fontId="32" fillId="12" borderId="1" xfId="8" applyFont="1" applyFill="1" applyBorder="1" applyAlignment="1" applyProtection="1">
      <alignment horizontal="center"/>
      <protection hidden="1"/>
    </xf>
    <xf numFmtId="0" fontId="0" fillId="0" borderId="1" xfId="0" applyBorder="1" applyAlignment="1" applyProtection="1">
      <alignment horizontal="center" vertical="center"/>
      <protection hidden="1"/>
    </xf>
    <xf numFmtId="0" fontId="29" fillId="13" borderId="1" xfId="9" applyFill="1" applyBorder="1" applyAlignment="1" applyProtection="1">
      <alignment horizontal="center" vertical="center"/>
      <protection hidden="1"/>
    </xf>
    <xf numFmtId="0" fontId="33" fillId="13" borderId="1" xfId="9" applyFont="1" applyFill="1" applyBorder="1" applyAlignment="1" applyProtection="1">
      <alignment horizontal="center" vertical="center"/>
      <protection hidden="1"/>
    </xf>
    <xf numFmtId="0" fontId="35" fillId="14" borderId="1" xfId="10" applyFont="1" applyFill="1" applyBorder="1" applyAlignment="1" applyProtection="1">
      <alignment horizontal="center"/>
      <protection hidden="1"/>
    </xf>
    <xf numFmtId="0" fontId="40" fillId="0" borderId="0" xfId="0" applyFont="1" applyBorder="1" applyAlignment="1" applyProtection="1">
      <alignment wrapText="1"/>
      <protection locked="0" hidden="1"/>
    </xf>
    <xf numFmtId="0" fontId="39" fillId="0" borderId="0" xfId="0" applyFont="1" applyBorder="1" applyAlignment="1" applyProtection="1">
      <protection hidden="1"/>
    </xf>
    <xf numFmtId="0" fontId="0" fillId="0" borderId="14" xfId="0" applyBorder="1" applyAlignment="1" applyProtection="1">
      <protection hidden="1"/>
    </xf>
    <xf numFmtId="10" fontId="30" fillId="8" borderId="9" xfId="7" applyNumberFormat="1" applyAlignment="1" applyProtection="1">
      <alignment horizontal="center" vertical="center"/>
    </xf>
    <xf numFmtId="165" fontId="0" fillId="0" borderId="1" xfId="2" applyFont="1" applyFill="1" applyBorder="1" applyAlignment="1" applyProtection="1">
      <alignment horizontal="center" vertical="center"/>
    </xf>
    <xf numFmtId="165" fontId="0" fillId="0" borderId="1" xfId="2" applyFont="1" applyFill="1" applyBorder="1" applyAlignment="1" applyProtection="1">
      <alignment vertical="center"/>
    </xf>
    <xf numFmtId="2" fontId="0" fillId="0" borderId="1" xfId="0" applyNumberFormat="1" applyFill="1" applyBorder="1" applyAlignment="1" applyProtection="1">
      <alignment horizontal="right" vertical="center"/>
    </xf>
    <xf numFmtId="164" fontId="29" fillId="13" borderId="1" xfId="9" applyNumberFormat="1" applyFill="1" applyBorder="1" applyAlignment="1" applyProtection="1">
      <alignment horizontal="center" vertical="center"/>
    </xf>
    <xf numFmtId="9" fontId="0" fillId="0" borderId="1" xfId="0" applyNumberFormat="1" applyFill="1" applyBorder="1" applyAlignment="1" applyProtection="1">
      <alignment horizontal="center" vertical="center"/>
    </xf>
    <xf numFmtId="0" fontId="0" fillId="0" borderId="1" xfId="0" applyBorder="1" applyAlignment="1" applyProtection="1">
      <alignment horizontal="center" vertical="center"/>
    </xf>
    <xf numFmtId="38" fontId="33" fillId="13" borderId="1" xfId="9" applyNumberFormat="1" applyFont="1" applyFill="1" applyBorder="1" applyAlignment="1" applyProtection="1">
      <alignment vertical="center"/>
    </xf>
    <xf numFmtId="165" fontId="35" fillId="14" borderId="1" xfId="2" applyFont="1" applyFill="1" applyBorder="1" applyProtection="1"/>
    <xf numFmtId="0" fontId="32" fillId="0" borderId="1" xfId="0" applyFont="1" applyBorder="1" applyAlignment="1" applyProtection="1">
      <alignment wrapText="1"/>
      <protection locked="0"/>
    </xf>
    <xf numFmtId="4" fontId="41" fillId="0" borderId="0" xfId="2" applyNumberFormat="1" applyFont="1" applyFill="1" applyBorder="1" applyAlignment="1" applyProtection="1">
      <alignment horizontal="center" vertical="center" wrapText="1"/>
    </xf>
    <xf numFmtId="4" fontId="19" fillId="0" borderId="0" xfId="2" applyNumberFormat="1" applyFont="1" applyFill="1" applyBorder="1" applyAlignment="1" applyProtection="1">
      <alignment horizontal="center" vertical="center" wrapText="1"/>
    </xf>
    <xf numFmtId="4" fontId="19" fillId="0" borderId="0" xfId="5" applyNumberFormat="1" applyFont="1" applyFill="1" applyBorder="1" applyProtection="1">
      <alignment horizontal="center" vertical="center" wrapText="1"/>
    </xf>
    <xf numFmtId="4" fontId="19" fillId="0" borderId="0" xfId="5" applyFont="1" applyFill="1" applyBorder="1">
      <alignment horizontal="center" vertical="center" wrapText="1"/>
    </xf>
    <xf numFmtId="4" fontId="41" fillId="0" borderId="0" xfId="5" applyFont="1" applyFill="1" applyBorder="1">
      <alignment horizontal="center" vertical="center" wrapText="1"/>
    </xf>
    <xf numFmtId="4" fontId="1" fillId="0" borderId="0" xfId="2" applyNumberFormat="1" applyFont="1" applyFill="1" applyAlignment="1" applyProtection="1">
      <alignment horizontal="center" vertical="center" wrapText="1"/>
    </xf>
    <xf numFmtId="0" fontId="42" fillId="0" borderId="0" xfId="0" applyFont="1" applyAlignment="1" applyProtection="1">
      <alignment horizontal="left" vertical="top"/>
    </xf>
    <xf numFmtId="0" fontId="42" fillId="0" borderId="0" xfId="0" applyFont="1" applyAlignment="1" applyProtection="1">
      <alignment wrapText="1"/>
    </xf>
    <xf numFmtId="4" fontId="42" fillId="0" borderId="0" xfId="0" applyNumberFormat="1" applyFont="1" applyFill="1" applyBorder="1" applyAlignment="1" applyProtection="1">
      <alignment horizontal="center" vertical="center" wrapText="1"/>
    </xf>
    <xf numFmtId="0" fontId="42" fillId="0" borderId="0" xfId="0" applyFont="1" applyAlignment="1" applyProtection="1">
      <alignment horizontal="center" vertical="center" wrapText="1"/>
    </xf>
    <xf numFmtId="0" fontId="42" fillId="0" borderId="0" xfId="0" applyFont="1" applyAlignment="1" applyProtection="1">
      <alignment horizontal="left" vertical="top" wrapText="1"/>
    </xf>
    <xf numFmtId="4" fontId="42" fillId="0" borderId="0" xfId="5" applyFont="1" applyFill="1" applyBorder="1" applyProtection="1">
      <alignment horizontal="center" vertical="center" wrapText="1"/>
    </xf>
    <xf numFmtId="4" fontId="42" fillId="0" borderId="0" xfId="5" applyFont="1" applyFill="1" applyBorder="1" applyProtection="1">
      <alignment horizontal="center" vertical="center" wrapText="1"/>
      <protection locked="0"/>
    </xf>
    <xf numFmtId="4" fontId="42" fillId="0" borderId="0" xfId="2" applyNumberFormat="1" applyFont="1" applyAlignment="1" applyProtection="1">
      <alignment wrapText="1"/>
    </xf>
    <xf numFmtId="4" fontId="42" fillId="0" borderId="0" xfId="2" applyNumberFormat="1" applyFont="1" applyFill="1" applyBorder="1" applyAlignment="1" applyProtection="1">
      <alignment horizontal="center" vertical="center" wrapText="1"/>
    </xf>
    <xf numFmtId="0" fontId="1" fillId="0" borderId="0" xfId="0" applyFont="1" applyAlignment="1" applyProtection="1">
      <alignment horizontal="left" vertical="top" wrapText="1"/>
    </xf>
    <xf numFmtId="0" fontId="1" fillId="0" borderId="0" xfId="0" applyFont="1" applyAlignment="1" applyProtection="1">
      <alignment wrapText="1"/>
      <protection locked="0"/>
    </xf>
    <xf numFmtId="0" fontId="0" fillId="0" borderId="0" xfId="0" applyFont="1" applyAlignment="1" applyProtection="1">
      <alignment horizontal="left" vertical="top"/>
    </xf>
    <xf numFmtId="0" fontId="0" fillId="0" borderId="0" xfId="0" applyFont="1" applyAlignment="1" applyProtection="1">
      <alignment horizontal="left" vertical="top" wrapText="1"/>
    </xf>
    <xf numFmtId="0" fontId="0" fillId="0" borderId="0" xfId="0" applyFont="1" applyFill="1" applyAlignment="1" applyProtection="1">
      <alignment horizontal="left" vertical="top" wrapText="1"/>
    </xf>
    <xf numFmtId="0" fontId="0" fillId="0" borderId="0" xfId="0" applyFont="1" applyAlignment="1" applyProtection="1">
      <alignment horizontal="center" vertical="center" wrapText="1"/>
    </xf>
    <xf numFmtId="0" fontId="1" fillId="0" borderId="0" xfId="0" applyFont="1" applyFill="1" applyAlignment="1" applyProtection="1">
      <alignment horizontal="left" vertical="top" wrapText="1"/>
    </xf>
    <xf numFmtId="0" fontId="0" fillId="0" borderId="0" xfId="0" applyFont="1" applyAlignment="1" applyProtection="1">
      <alignment wrapText="1"/>
    </xf>
    <xf numFmtId="4" fontId="0" fillId="0" borderId="0" xfId="0" applyNumberFormat="1" applyFont="1" applyFill="1" applyBorder="1" applyAlignment="1" applyProtection="1">
      <alignment horizontal="center" vertical="center" wrapText="1"/>
    </xf>
    <xf numFmtId="0" fontId="29" fillId="0" borderId="0" xfId="0" applyFont="1" applyAlignment="1" applyProtection="1">
      <alignment horizontal="left" vertical="top" wrapText="1"/>
    </xf>
    <xf numFmtId="0" fontId="43" fillId="0" borderId="0" xfId="0" applyFont="1" applyAlignment="1" applyProtection="1">
      <alignment horizontal="center" vertical="center" wrapText="1"/>
    </xf>
    <xf numFmtId="0" fontId="43" fillId="0" borderId="0" xfId="0" applyFont="1" applyAlignment="1" applyProtection="1">
      <alignment horizontal="left" vertical="top" wrapText="1"/>
    </xf>
    <xf numFmtId="4" fontId="43" fillId="0" borderId="0" xfId="5" applyFont="1" applyFill="1" applyBorder="1" applyProtection="1">
      <alignment horizontal="center" vertical="center" wrapText="1"/>
    </xf>
    <xf numFmtId="4" fontId="43" fillId="0" borderId="0" xfId="5" applyFont="1" applyFill="1" applyBorder="1" applyProtection="1">
      <alignment horizontal="center" vertical="center" wrapText="1"/>
      <protection locked="0"/>
    </xf>
    <xf numFmtId="4" fontId="43" fillId="0" borderId="0" xfId="2" applyNumberFormat="1" applyFont="1" applyFill="1" applyBorder="1" applyAlignment="1" applyProtection="1">
      <alignment horizontal="center" vertical="center" wrapText="1"/>
    </xf>
    <xf numFmtId="0" fontId="43" fillId="0" borderId="0" xfId="0" applyFont="1" applyAlignment="1" applyProtection="1">
      <alignment horizontal="left" vertical="top"/>
    </xf>
    <xf numFmtId="0" fontId="43" fillId="0" borderId="0" xfId="0" applyFont="1" applyAlignment="1" applyProtection="1">
      <alignment wrapText="1"/>
    </xf>
    <xf numFmtId="4" fontId="43" fillId="0" borderId="0" xfId="0" applyNumberFormat="1" applyFont="1" applyFill="1" applyBorder="1" applyAlignment="1" applyProtection="1">
      <alignment horizontal="center" vertical="center" wrapText="1"/>
    </xf>
    <xf numFmtId="4" fontId="43" fillId="0" borderId="0" xfId="2" applyNumberFormat="1" applyFont="1" applyAlignment="1" applyProtection="1">
      <alignment wrapText="1"/>
    </xf>
    <xf numFmtId="0" fontId="39" fillId="0" borderId="0" xfId="0" applyFont="1" applyAlignment="1" applyProtection="1">
      <alignment horizontal="left"/>
      <protection hidden="1"/>
    </xf>
    <xf numFmtId="0" fontId="12" fillId="14" borderId="10" xfId="3" applyNumberFormat="1" applyFont="1" applyFill="1" applyBorder="1" applyAlignment="1" applyProtection="1">
      <alignment horizontal="center" vertical="center" wrapText="1" readingOrder="1"/>
      <protection locked="0" hidden="1"/>
    </xf>
    <xf numFmtId="0" fontId="12" fillId="14" borderId="11" xfId="3" applyNumberFormat="1" applyFont="1" applyFill="1" applyBorder="1" applyAlignment="1" applyProtection="1">
      <alignment horizontal="center" vertical="center" wrapText="1" readingOrder="1"/>
      <protection locked="0" hidden="1"/>
    </xf>
    <xf numFmtId="0" fontId="12" fillId="14" borderId="12" xfId="3" applyNumberFormat="1" applyFont="1" applyFill="1" applyBorder="1" applyAlignment="1" applyProtection="1">
      <alignment horizontal="center" vertical="center" wrapText="1" readingOrder="1"/>
      <protection locked="0" hidden="1"/>
    </xf>
    <xf numFmtId="0" fontId="12" fillId="14" borderId="13" xfId="3" applyNumberFormat="1" applyFont="1" applyFill="1" applyBorder="1" applyAlignment="1" applyProtection="1">
      <alignment horizontal="center" vertical="center" wrapText="1" readingOrder="1"/>
      <protection locked="0" hidden="1"/>
    </xf>
    <xf numFmtId="0" fontId="12" fillId="14" borderId="14" xfId="3" applyNumberFormat="1" applyFont="1" applyFill="1" applyBorder="1" applyAlignment="1" applyProtection="1">
      <alignment horizontal="center" vertical="center" wrapText="1" readingOrder="1"/>
      <protection locked="0" hidden="1"/>
    </xf>
    <xf numFmtId="0" fontId="12" fillId="14" borderId="15" xfId="3" applyNumberFormat="1" applyFont="1" applyFill="1" applyBorder="1" applyAlignment="1" applyProtection="1">
      <alignment horizontal="center" vertical="center" wrapText="1" readingOrder="1"/>
      <protection locked="0" hidden="1"/>
    </xf>
    <xf numFmtId="0" fontId="0" fillId="0" borderId="2" xfId="0" applyBorder="1" applyAlignment="1" applyProtection="1">
      <alignment vertical="center"/>
      <protection hidden="1"/>
    </xf>
    <xf numFmtId="0" fontId="0" fillId="0" borderId="6" xfId="0" applyBorder="1" applyAlignment="1" applyProtection="1">
      <alignment vertical="center"/>
      <protection hidden="1"/>
    </xf>
    <xf numFmtId="0" fontId="0" fillId="13" borderId="2" xfId="9" applyFont="1" applyFill="1" applyBorder="1" applyAlignment="1" applyProtection="1">
      <alignment vertical="center"/>
      <protection hidden="1"/>
    </xf>
    <xf numFmtId="0" fontId="29" fillId="13" borderId="6" xfId="9" applyFill="1" applyBorder="1" applyAlignment="1" applyProtection="1">
      <alignment vertical="center"/>
      <protection hidden="1"/>
    </xf>
    <xf numFmtId="0" fontId="32" fillId="12" borderId="2" xfId="8" applyFont="1" applyFill="1" applyBorder="1" applyAlignment="1" applyProtection="1">
      <alignment horizontal="center"/>
      <protection hidden="1"/>
    </xf>
    <xf numFmtId="0" fontId="32" fillId="12" borderId="6" xfId="8" applyFont="1" applyFill="1" applyBorder="1" applyAlignment="1" applyProtection="1">
      <alignment horizontal="center"/>
      <protection hidden="1"/>
    </xf>
    <xf numFmtId="0" fontId="3" fillId="3" borderId="1" xfId="0" applyFont="1" applyFill="1" applyBorder="1" applyAlignment="1" applyProtection="1">
      <alignment vertical="center" wrapText="1"/>
      <protection hidden="1"/>
    </xf>
    <xf numFmtId="0" fontId="3" fillId="0" borderId="1" xfId="0" applyFont="1" applyBorder="1" applyAlignment="1" applyProtection="1">
      <alignment horizontal="left" vertical="center" wrapText="1"/>
      <protection hidden="1"/>
    </xf>
    <xf numFmtId="0" fontId="4" fillId="0" borderId="2" xfId="0" applyFont="1" applyBorder="1" applyAlignment="1" applyProtection="1">
      <alignment vertical="center" wrapText="1"/>
      <protection hidden="1"/>
    </xf>
    <xf numFmtId="0" fontId="4" fillId="0" borderId="4" xfId="0" applyFont="1" applyBorder="1" applyAlignment="1" applyProtection="1">
      <alignment vertical="center" wrapText="1"/>
      <protection hidden="1"/>
    </xf>
    <xf numFmtId="0" fontId="4" fillId="0" borderId="6" xfId="0" applyFont="1" applyBorder="1" applyAlignment="1" applyProtection="1">
      <alignment vertical="center" wrapText="1"/>
      <protection hidden="1"/>
    </xf>
    <xf numFmtId="0" fontId="4" fillId="0" borderId="2" xfId="0" applyFont="1" applyBorder="1" applyAlignment="1" applyProtection="1">
      <alignment horizontal="left" vertical="top" wrapText="1"/>
      <protection hidden="1"/>
    </xf>
    <xf numFmtId="0" fontId="4" fillId="0" borderId="4" xfId="0" applyFont="1" applyBorder="1" applyAlignment="1" applyProtection="1">
      <alignment horizontal="left" vertical="top" wrapText="1"/>
      <protection hidden="1"/>
    </xf>
    <xf numFmtId="0" fontId="4" fillId="0" borderId="6" xfId="0" applyFont="1" applyBorder="1" applyAlignment="1" applyProtection="1">
      <alignment horizontal="left" vertical="top" wrapText="1"/>
      <protection hidden="1"/>
    </xf>
    <xf numFmtId="0" fontId="37" fillId="0" borderId="0" xfId="0" applyFont="1" applyAlignment="1" applyProtection="1">
      <alignment horizontal="left" vertical="top" wrapText="1"/>
      <protection hidden="1"/>
    </xf>
    <xf numFmtId="0" fontId="4" fillId="0" borderId="1" xfId="0" applyFont="1" applyBorder="1" applyAlignment="1" applyProtection="1">
      <alignment vertical="center" wrapText="1"/>
      <protection hidden="1"/>
    </xf>
    <xf numFmtId="0" fontId="15" fillId="14" borderId="1" xfId="0" applyFont="1" applyFill="1" applyBorder="1" applyAlignment="1" applyProtection="1">
      <alignment vertical="center" wrapText="1"/>
      <protection hidden="1"/>
    </xf>
    <xf numFmtId="0" fontId="33" fillId="13" borderId="2" xfId="9" applyFont="1" applyFill="1" applyBorder="1" applyAlignment="1" applyProtection="1">
      <alignment vertical="center"/>
      <protection hidden="1"/>
    </xf>
    <xf numFmtId="0" fontId="33" fillId="13" borderId="6" xfId="9" applyFont="1" applyFill="1" applyBorder="1" applyAlignment="1" applyProtection="1">
      <alignment vertical="center"/>
      <protection hidden="1"/>
    </xf>
    <xf numFmtId="0" fontId="35" fillId="14" borderId="2" xfId="10" applyFont="1" applyFill="1" applyBorder="1" applyAlignment="1" applyProtection="1">
      <alignment horizontal="center"/>
      <protection hidden="1"/>
    </xf>
    <xf numFmtId="0" fontId="35" fillId="14" borderId="4" xfId="10" applyFont="1" applyFill="1" applyBorder="1" applyAlignment="1" applyProtection="1">
      <alignment horizontal="center"/>
      <protection hidden="1"/>
    </xf>
    <xf numFmtId="0" fontId="35" fillId="14" borderId="6" xfId="10" applyFont="1" applyFill="1" applyBorder="1" applyAlignment="1" applyProtection="1">
      <alignment horizontal="center"/>
      <protection hidden="1"/>
    </xf>
    <xf numFmtId="0" fontId="28" fillId="4" borderId="1" xfId="0" applyFont="1" applyFill="1" applyBorder="1" applyAlignment="1" applyProtection="1">
      <alignment horizontal="center" vertical="center" wrapText="1"/>
    </xf>
    <xf numFmtId="0" fontId="38" fillId="0" borderId="2" xfId="0" applyFont="1" applyFill="1" applyBorder="1" applyAlignment="1" applyProtection="1">
      <alignment horizontal="center" vertical="center" wrapText="1"/>
    </xf>
    <xf numFmtId="0" fontId="38" fillId="0" borderId="6"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28" fillId="4" borderId="3" xfId="0"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wrapText="1"/>
    </xf>
    <xf numFmtId="0" fontId="21" fillId="7" borderId="1" xfId="4" applyBorder="1" applyProtection="1">
      <alignment vertical="center"/>
    </xf>
    <xf numFmtId="0" fontId="13" fillId="0" borderId="0" xfId="0" quotePrefix="1" applyFont="1" applyAlignment="1">
      <alignment horizontal="left" vertical="top" wrapText="1"/>
    </xf>
    <xf numFmtId="0" fontId="11" fillId="4" borderId="1" xfId="0" applyFont="1" applyFill="1" applyBorder="1" applyAlignment="1" applyProtection="1">
      <alignment horizontal="center" vertical="center" wrapText="1"/>
    </xf>
    <xf numFmtId="0" fontId="21" fillId="7" borderId="1" xfId="4">
      <alignment vertical="center"/>
    </xf>
    <xf numFmtId="4" fontId="20" fillId="0" borderId="1" xfId="5" applyFont="1" applyFill="1" applyBorder="1">
      <alignment horizontal="center" vertical="center" wrapText="1"/>
    </xf>
    <xf numFmtId="4" fontId="20" fillId="0" borderId="1" xfId="5" applyFont="1" applyFill="1" applyBorder="1" applyProtection="1">
      <alignment horizontal="center" vertical="center" wrapText="1"/>
      <protection locked="0"/>
    </xf>
    <xf numFmtId="0" fontId="20" fillId="0" borderId="1" xfId="6" applyFill="1" applyBorder="1" applyAlignment="1" applyProtection="1">
      <alignment horizontal="center" vertical="center" wrapText="1"/>
    </xf>
    <xf numFmtId="0" fontId="20" fillId="0" borderId="1" xfId="6" applyFill="1" applyBorder="1" applyAlignment="1" applyProtection="1">
      <alignment vertical="center" wrapText="1"/>
    </xf>
    <xf numFmtId="0" fontId="34" fillId="0" borderId="0" xfId="0" applyFont="1" applyAlignment="1">
      <alignment horizontal="left" vertical="top"/>
    </xf>
    <xf numFmtId="0" fontId="34" fillId="0" borderId="0" xfId="0" applyFont="1" applyAlignment="1">
      <alignment horizontal="left" vertical="top" wrapText="1"/>
    </xf>
  </cellXfs>
  <cellStyles count="15">
    <cellStyle name="1.Style Font" xfId="6"/>
    <cellStyle name="2.Compartiment" xfId="4"/>
    <cellStyle name="2.Number Style" xfId="5"/>
    <cellStyle name="3.Subtotal" xfId="12"/>
    <cellStyle name="4.Subcapitol" xfId="13"/>
    <cellStyle name="40% - Accent4" xfId="9" builtinId="43"/>
    <cellStyle name="5.Grand Total" xfId="14"/>
    <cellStyle name="Accent4" xfId="8" builtinId="41"/>
    <cellStyle name="Accent5" xfId="10" builtinId="45"/>
    <cellStyle name="Check Cell" xfId="1" builtinId="23"/>
    <cellStyle name="Comma" xfId="2" builtinId="3"/>
    <cellStyle name="Heading 1" xfId="3" builtinId="16"/>
    <cellStyle name="Input" xfId="7" builtinId="20"/>
    <cellStyle name="Normal" xfId="0" builtinId="0"/>
    <cellStyle name="Percent" xfId="11" builtinId="5"/>
  </cellStyles>
  <dxfs count="336">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ill>
        <patternFill patternType="darkGrid">
          <fgColor rgb="FFFF0000"/>
        </patternFill>
      </fill>
    </dxf>
    <dxf>
      <font>
        <color rgb="FFFF0000"/>
      </font>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rgb="FF000000"/>
        </top>
      </border>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protection locked="0" hidden="0"/>
    </dxf>
    <dxf>
      <border outline="0">
        <bottom style="thin">
          <color rgb="FF000000"/>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color theme="1"/>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ill>
        <patternFill>
          <bgColor rgb="FFFFC000"/>
        </patternFill>
      </fill>
    </dxf>
    <dxf>
      <fill>
        <patternFill>
          <bgColor rgb="FFFFC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ill>
        <patternFill>
          <bgColor theme="6"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rgb="FFB4E682"/>
        </patternFill>
      </fill>
      <border>
        <top style="thick">
          <color auto="1"/>
        </top>
        <bottom style="thick">
          <color auto="1"/>
        </bottom>
      </border>
    </dxf>
    <dxf>
      <fill>
        <patternFill>
          <bgColor theme="9" tint="0.7999816888943144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4">
      <tableStyleElement type="wholeTable" dxfId="335"/>
      <tableStyleElement type="headerRow" dxfId="334"/>
      <tableStyleElement type="totalRow" dxfId="333"/>
      <tableStyleElement type="lastColumn" dxfId="332"/>
    </tableStyle>
  </tableStyles>
  <colors>
    <mruColors>
      <color rgb="FFB4E682"/>
      <color rgb="FFC8E6AA"/>
      <color rgb="FFB4DC8C"/>
      <color rgb="FFFF3300"/>
      <color rgb="FFB4F0FF"/>
      <color rgb="FF7DDDFF"/>
      <color rgb="FFFFE36D"/>
      <color rgb="FF71DAFF"/>
      <color rgb="FFFFE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lgam/Documents/Traduceri/2018/Mar/LOZOVA%20GRADINITA_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lgam/Documents/Traduceri/2018/Mar/BoQ%20Copceac%20ST.%20VODA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E"/>
      <sheetName val="TA"/>
      <sheetName val="TM"/>
      <sheetName val="TMS"/>
      <sheetName val="HV"/>
      <sheetName val="GCW"/>
      <sheetName val="EEF"/>
      <sheetName val="ATM"/>
      <sheetName val="BK"/>
      <sheetName val="SIP"/>
      <sheetName val="FSS"/>
      <sheetName val="Commiss"/>
      <sheetName val="Maintenance"/>
      <sheetName val="Boiler"/>
    </sheetNames>
    <sheetDataSet>
      <sheetData sheetId="0"/>
      <sheetData sheetId="1">
        <row r="2">
          <cell r="G2">
            <v>0</v>
          </cell>
        </row>
        <row r="3">
          <cell r="G3">
            <v>0</v>
          </cell>
        </row>
        <row r="4">
          <cell r="G4">
            <v>0</v>
          </cell>
        </row>
        <row r="5">
          <cell r="G5" t="str">
            <v>Total 
USD (col.5 x col.6)</v>
          </cell>
        </row>
        <row r="6">
          <cell r="G6" t="str">
            <v>7</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0</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row r="43">
          <cell r="G43">
            <v>0</v>
          </cell>
        </row>
        <row r="44">
          <cell r="G44">
            <v>0</v>
          </cell>
        </row>
        <row r="45">
          <cell r="G45">
            <v>0</v>
          </cell>
        </row>
        <row r="46">
          <cell r="G46">
            <v>0</v>
          </cell>
        </row>
        <row r="47">
          <cell r="G47">
            <v>0</v>
          </cell>
        </row>
        <row r="48">
          <cell r="G48">
            <v>0</v>
          </cell>
        </row>
        <row r="49">
          <cell r="G49">
            <v>0</v>
          </cell>
        </row>
        <row r="50">
          <cell r="G50">
            <v>0</v>
          </cell>
        </row>
        <row r="51">
          <cell r="G51">
            <v>0</v>
          </cell>
        </row>
        <row r="52">
          <cell r="G52">
            <v>0</v>
          </cell>
        </row>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0</v>
          </cell>
        </row>
        <row r="65">
          <cell r="G65">
            <v>0</v>
          </cell>
        </row>
      </sheetData>
      <sheetData sheetId="2">
        <row r="2">
          <cell r="G2">
            <v>0</v>
          </cell>
        </row>
        <row r="3">
          <cell r="G3">
            <v>0</v>
          </cell>
        </row>
        <row r="4">
          <cell r="G4">
            <v>0</v>
          </cell>
        </row>
        <row r="5">
          <cell r="G5" t="str">
            <v>Total 
USD (col.5 x col.6)</v>
          </cell>
        </row>
        <row r="6">
          <cell r="G6" t="str">
            <v>7</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0</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row r="43">
          <cell r="G43">
            <v>0</v>
          </cell>
        </row>
        <row r="44">
          <cell r="G44">
            <v>0</v>
          </cell>
        </row>
        <row r="45">
          <cell r="G45">
            <v>0</v>
          </cell>
        </row>
        <row r="46">
          <cell r="G46">
            <v>0</v>
          </cell>
        </row>
        <row r="47">
          <cell r="G47">
            <v>0</v>
          </cell>
        </row>
        <row r="48">
          <cell r="G48">
            <v>0</v>
          </cell>
        </row>
        <row r="49">
          <cell r="G49">
            <v>0</v>
          </cell>
        </row>
        <row r="50">
          <cell r="G50">
            <v>0</v>
          </cell>
        </row>
        <row r="51">
          <cell r="G51">
            <v>0</v>
          </cell>
        </row>
        <row r="52">
          <cell r="G52">
            <v>0</v>
          </cell>
        </row>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0</v>
          </cell>
        </row>
        <row r="91">
          <cell r="G91">
            <v>0</v>
          </cell>
        </row>
        <row r="92">
          <cell r="G92">
            <v>0</v>
          </cell>
        </row>
        <row r="93">
          <cell r="G93">
            <v>0</v>
          </cell>
        </row>
      </sheetData>
      <sheetData sheetId="3">
        <row r="2">
          <cell r="G2">
            <v>0</v>
          </cell>
        </row>
        <row r="3">
          <cell r="G3">
            <v>0</v>
          </cell>
        </row>
        <row r="4">
          <cell r="G4">
            <v>0</v>
          </cell>
        </row>
        <row r="5">
          <cell r="G5" t="str">
            <v>Total 
USD (col.5 x col.6)</v>
          </cell>
        </row>
        <row r="6">
          <cell r="G6" t="str">
            <v>7</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0</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row r="43">
          <cell r="G43">
            <v>0</v>
          </cell>
        </row>
        <row r="44">
          <cell r="G44">
            <v>0</v>
          </cell>
        </row>
        <row r="45">
          <cell r="G45">
            <v>0</v>
          </cell>
        </row>
        <row r="46">
          <cell r="G46">
            <v>0</v>
          </cell>
        </row>
        <row r="47">
          <cell r="G47">
            <v>0</v>
          </cell>
        </row>
        <row r="48">
          <cell r="G48">
            <v>0</v>
          </cell>
        </row>
        <row r="49">
          <cell r="G49">
            <v>0</v>
          </cell>
        </row>
        <row r="50">
          <cell r="G50">
            <v>0</v>
          </cell>
        </row>
        <row r="51">
          <cell r="G51">
            <v>0</v>
          </cell>
        </row>
        <row r="52">
          <cell r="G52">
            <v>0</v>
          </cell>
        </row>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sheetData>
      <sheetData sheetId="4">
        <row r="2">
          <cell r="G2">
            <v>0</v>
          </cell>
        </row>
        <row r="3">
          <cell r="G3">
            <v>0</v>
          </cell>
        </row>
        <row r="4">
          <cell r="G4">
            <v>0</v>
          </cell>
        </row>
        <row r="5">
          <cell r="G5" t="str">
            <v>Total 
USD (col.5 x col.6)</v>
          </cell>
        </row>
        <row r="6">
          <cell r="G6" t="str">
            <v>7</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sheetData>
      <sheetData sheetId="5">
        <row r="2">
          <cell r="G2">
            <v>0</v>
          </cell>
        </row>
        <row r="3">
          <cell r="G3">
            <v>0</v>
          </cell>
        </row>
        <row r="4">
          <cell r="G4">
            <v>0</v>
          </cell>
        </row>
        <row r="5">
          <cell r="G5" t="str">
            <v>Total 
USD (col.5 x col.6)</v>
          </cell>
        </row>
        <row r="6">
          <cell r="G6" t="str">
            <v>7</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0</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row r="43">
          <cell r="G43">
            <v>0</v>
          </cell>
        </row>
        <row r="44">
          <cell r="G44">
            <v>0</v>
          </cell>
        </row>
        <row r="45">
          <cell r="G45">
            <v>0</v>
          </cell>
        </row>
        <row r="46">
          <cell r="G46">
            <v>0</v>
          </cell>
        </row>
        <row r="47">
          <cell r="G47">
            <v>0</v>
          </cell>
        </row>
        <row r="48">
          <cell r="G48">
            <v>0</v>
          </cell>
        </row>
        <row r="49">
          <cell r="G49">
            <v>0</v>
          </cell>
        </row>
        <row r="50">
          <cell r="G50">
            <v>0</v>
          </cell>
        </row>
        <row r="51">
          <cell r="G51">
            <v>0</v>
          </cell>
        </row>
        <row r="52">
          <cell r="G52">
            <v>0</v>
          </cell>
        </row>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0</v>
          </cell>
        </row>
        <row r="91">
          <cell r="G91">
            <v>0</v>
          </cell>
        </row>
        <row r="92">
          <cell r="G92">
            <v>0</v>
          </cell>
        </row>
        <row r="93">
          <cell r="G93">
            <v>0</v>
          </cell>
        </row>
        <row r="94">
          <cell r="G94">
            <v>0</v>
          </cell>
        </row>
        <row r="95">
          <cell r="G95">
            <v>0</v>
          </cell>
        </row>
        <row r="96">
          <cell r="G96">
            <v>0</v>
          </cell>
        </row>
        <row r="97">
          <cell r="G97">
            <v>0</v>
          </cell>
        </row>
        <row r="98">
          <cell r="G98">
            <v>0</v>
          </cell>
        </row>
        <row r="99">
          <cell r="G99">
            <v>0</v>
          </cell>
        </row>
        <row r="100">
          <cell r="G100">
            <v>0</v>
          </cell>
        </row>
        <row r="101">
          <cell r="G101">
            <v>0</v>
          </cell>
        </row>
        <row r="102">
          <cell r="G102">
            <v>0</v>
          </cell>
        </row>
        <row r="103">
          <cell r="G103">
            <v>0</v>
          </cell>
        </row>
        <row r="104">
          <cell r="G104">
            <v>0</v>
          </cell>
        </row>
        <row r="105">
          <cell r="G105">
            <v>0</v>
          </cell>
        </row>
        <row r="106">
          <cell r="G106">
            <v>0</v>
          </cell>
        </row>
        <row r="107">
          <cell r="G107">
            <v>0</v>
          </cell>
        </row>
        <row r="108">
          <cell r="G108">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18">
          <cell r="G118">
            <v>0</v>
          </cell>
        </row>
        <row r="119">
          <cell r="G119">
            <v>0</v>
          </cell>
        </row>
        <row r="120">
          <cell r="G120">
            <v>0</v>
          </cell>
        </row>
        <row r="121">
          <cell r="G121">
            <v>0</v>
          </cell>
        </row>
        <row r="122">
          <cell r="G122">
            <v>0</v>
          </cell>
        </row>
        <row r="123">
          <cell r="G123">
            <v>0</v>
          </cell>
        </row>
        <row r="124">
          <cell r="G124">
            <v>0</v>
          </cell>
        </row>
        <row r="125">
          <cell r="G125">
            <v>0</v>
          </cell>
        </row>
        <row r="126">
          <cell r="G126">
            <v>0</v>
          </cell>
        </row>
        <row r="127">
          <cell r="G127">
            <v>0</v>
          </cell>
        </row>
        <row r="128">
          <cell r="G128">
            <v>0</v>
          </cell>
        </row>
        <row r="129">
          <cell r="G129">
            <v>0</v>
          </cell>
        </row>
        <row r="130">
          <cell r="G130">
            <v>0</v>
          </cell>
        </row>
        <row r="131">
          <cell r="G131">
            <v>0</v>
          </cell>
        </row>
        <row r="132">
          <cell r="G132">
            <v>0</v>
          </cell>
        </row>
        <row r="133">
          <cell r="G133">
            <v>0</v>
          </cell>
        </row>
        <row r="134">
          <cell r="G134">
            <v>0</v>
          </cell>
        </row>
        <row r="135">
          <cell r="G135">
            <v>0</v>
          </cell>
        </row>
        <row r="136">
          <cell r="G136">
            <v>0</v>
          </cell>
        </row>
        <row r="137">
          <cell r="G137">
            <v>0</v>
          </cell>
        </row>
        <row r="138">
          <cell r="G138">
            <v>0</v>
          </cell>
        </row>
        <row r="139">
          <cell r="G139">
            <v>0</v>
          </cell>
        </row>
        <row r="140">
          <cell r="G140">
            <v>0</v>
          </cell>
        </row>
        <row r="141">
          <cell r="G141">
            <v>0</v>
          </cell>
        </row>
        <row r="142">
          <cell r="G142">
            <v>0</v>
          </cell>
        </row>
        <row r="143">
          <cell r="G143">
            <v>0</v>
          </cell>
        </row>
        <row r="144">
          <cell r="G144">
            <v>0</v>
          </cell>
        </row>
        <row r="145">
          <cell r="G145">
            <v>0</v>
          </cell>
        </row>
        <row r="146">
          <cell r="G146">
            <v>0</v>
          </cell>
        </row>
        <row r="147">
          <cell r="G147">
            <v>0</v>
          </cell>
        </row>
        <row r="148">
          <cell r="G148">
            <v>0</v>
          </cell>
        </row>
        <row r="149">
          <cell r="G149">
            <v>0</v>
          </cell>
        </row>
      </sheetData>
      <sheetData sheetId="6">
        <row r="2">
          <cell r="G2">
            <v>0</v>
          </cell>
        </row>
        <row r="3">
          <cell r="G3">
            <v>0</v>
          </cell>
        </row>
        <row r="4">
          <cell r="G4">
            <v>0</v>
          </cell>
        </row>
        <row r="5">
          <cell r="G5" t="str">
            <v>Total 
USD (col.5 x col.6)</v>
          </cell>
        </row>
        <row r="6">
          <cell r="G6" t="str">
            <v>7</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0</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row r="43">
          <cell r="G43">
            <v>0</v>
          </cell>
        </row>
        <row r="44">
          <cell r="G44">
            <v>0</v>
          </cell>
        </row>
        <row r="45">
          <cell r="G45">
            <v>0</v>
          </cell>
        </row>
        <row r="46">
          <cell r="G46">
            <v>0</v>
          </cell>
        </row>
        <row r="47">
          <cell r="G47">
            <v>0</v>
          </cell>
        </row>
        <row r="48">
          <cell r="G48">
            <v>0</v>
          </cell>
        </row>
        <row r="49">
          <cell r="G49">
            <v>0</v>
          </cell>
        </row>
        <row r="50">
          <cell r="G50">
            <v>0</v>
          </cell>
        </row>
        <row r="51">
          <cell r="G51">
            <v>0</v>
          </cell>
        </row>
        <row r="52">
          <cell r="G52">
            <v>0</v>
          </cell>
        </row>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sheetData>
      <sheetData sheetId="7">
        <row r="2">
          <cell r="G2">
            <v>0</v>
          </cell>
        </row>
        <row r="3">
          <cell r="G3">
            <v>0</v>
          </cell>
        </row>
        <row r="4">
          <cell r="G4">
            <v>0</v>
          </cell>
        </row>
        <row r="5">
          <cell r="G5" t="str">
            <v>Total 
USD (col.5 x col.6)</v>
          </cell>
        </row>
        <row r="6">
          <cell r="G6" t="str">
            <v>7</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0</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row r="43">
          <cell r="G43">
            <v>0</v>
          </cell>
        </row>
        <row r="44">
          <cell r="G44">
            <v>0</v>
          </cell>
        </row>
        <row r="45">
          <cell r="G45">
            <v>0</v>
          </cell>
        </row>
        <row r="46">
          <cell r="G46">
            <v>0</v>
          </cell>
        </row>
        <row r="47">
          <cell r="G47">
            <v>0</v>
          </cell>
        </row>
        <row r="48">
          <cell r="G48">
            <v>0</v>
          </cell>
        </row>
        <row r="49">
          <cell r="G49">
            <v>0</v>
          </cell>
        </row>
        <row r="50">
          <cell r="G50">
            <v>0</v>
          </cell>
        </row>
        <row r="51">
          <cell r="G51">
            <v>0</v>
          </cell>
        </row>
        <row r="52">
          <cell r="G52">
            <v>0</v>
          </cell>
        </row>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sheetData>
      <sheetData sheetId="8">
        <row r="2">
          <cell r="G2">
            <v>0</v>
          </cell>
        </row>
        <row r="3">
          <cell r="G3">
            <v>0</v>
          </cell>
        </row>
        <row r="4">
          <cell r="G4">
            <v>0</v>
          </cell>
        </row>
        <row r="5">
          <cell r="G5" t="str">
            <v>Total 
USD (col.5 x col.6)</v>
          </cell>
        </row>
        <row r="6">
          <cell r="G6" t="str">
            <v>7</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0</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row r="43">
          <cell r="G43">
            <v>0</v>
          </cell>
        </row>
        <row r="44">
          <cell r="G44">
            <v>0</v>
          </cell>
        </row>
        <row r="45">
          <cell r="G45">
            <v>0</v>
          </cell>
        </row>
        <row r="46">
          <cell r="G46">
            <v>0</v>
          </cell>
        </row>
        <row r="47">
          <cell r="G47">
            <v>0</v>
          </cell>
        </row>
        <row r="48">
          <cell r="G48">
            <v>0</v>
          </cell>
        </row>
        <row r="49">
          <cell r="G49">
            <v>0</v>
          </cell>
        </row>
        <row r="50">
          <cell r="G50">
            <v>0</v>
          </cell>
        </row>
        <row r="51">
          <cell r="G51">
            <v>0</v>
          </cell>
        </row>
        <row r="52">
          <cell r="G52">
            <v>0</v>
          </cell>
        </row>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sheetData>
      <sheetData sheetId="9">
        <row r="2">
          <cell r="G2">
            <v>0</v>
          </cell>
        </row>
        <row r="3">
          <cell r="G3">
            <v>0</v>
          </cell>
        </row>
        <row r="4">
          <cell r="G4">
            <v>0</v>
          </cell>
        </row>
        <row r="5">
          <cell r="G5" t="str">
            <v>Total 
USD (col.5 x col.6)</v>
          </cell>
        </row>
        <row r="6">
          <cell r="G6" t="str">
            <v>7</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sheetData>
      <sheetData sheetId="10">
        <row r="2">
          <cell r="G2">
            <v>0</v>
          </cell>
        </row>
        <row r="3">
          <cell r="G3">
            <v>0</v>
          </cell>
        </row>
        <row r="4">
          <cell r="G4">
            <v>0</v>
          </cell>
        </row>
        <row r="5">
          <cell r="G5" t="str">
            <v>Total 
USD (col.5 x col.6)</v>
          </cell>
        </row>
        <row r="6">
          <cell r="G6" t="str">
            <v>7</v>
          </cell>
        </row>
        <row r="7">
          <cell r="G7">
            <v>0</v>
          </cell>
        </row>
        <row r="8">
          <cell r="G8">
            <v>0</v>
          </cell>
        </row>
        <row r="9">
          <cell r="G9">
            <v>0</v>
          </cell>
        </row>
      </sheetData>
      <sheetData sheetId="11">
        <row r="11">
          <cell r="G11">
            <v>0</v>
          </cell>
        </row>
      </sheetData>
      <sheetData sheetId="12">
        <row r="11">
          <cell r="G11">
            <v>0</v>
          </cell>
        </row>
      </sheetData>
      <sheetData sheetId="13">
        <row r="11">
          <cell r="D11">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E"/>
      <sheetName val="TA"/>
      <sheetName val="TM"/>
      <sheetName val="TMS"/>
      <sheetName val="HV"/>
      <sheetName val="GCW"/>
      <sheetName val="EEF"/>
      <sheetName val="ATM"/>
      <sheetName val="BK"/>
      <sheetName val="SIP"/>
      <sheetName val="FSS"/>
      <sheetName val="Commiss"/>
      <sheetName val="Maintenance"/>
      <sheetName val="Boiler"/>
    </sheetNames>
    <sheetDataSet>
      <sheetData sheetId="0"/>
      <sheetData sheetId="1">
        <row r="5">
          <cell r="D5" t="str">
            <v>Unit of Measure</v>
          </cell>
          <cell r="E5" t="str">
            <v>Quantity</v>
          </cell>
          <cell r="F5" t="str">
            <v>Unit Price
USD (wage inclusive)</v>
          </cell>
          <cell r="G5" t="str">
            <v>Total 
USD (col.5 x col.6)</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id="1" name="Table1" displayName="Table1" ref="A6:G46" totalsRowCount="1" headerRowDxfId="306" dataDxfId="304" totalsRowDxfId="302" headerRowBorderDxfId="305" tableBorderDxfId="303" headerRowCellStyle="1.Style Font">
  <tableColumns count="7">
    <tableColumn id="1" name="1" totalsRowLabel="Total VAT 0 rate" totalsRowDxfId="301"/>
    <tableColumn id="2" name="2" totalsRowDxfId="300"/>
    <tableColumn id="3" name="3" totalsRowDxfId="299"/>
    <tableColumn id="4" name="4" totalsRowDxfId="298"/>
    <tableColumn id="5" name="5" totalsRowDxfId="297" dataCellStyle="2.Number Style"/>
    <tableColumn id="6" name="6" totalsRowDxfId="296" dataCellStyle="2.Number Style"/>
    <tableColumn id="7" name="7" totalsRowFunction="custom" dataDxfId="295" totalsRowDxfId="294" dataCellStyle="Comma">
      <calculatedColumnFormula>Table1[5]*Table1[6]</calculatedColumnFormula>
      <totalsRowFormula>SUBTOTAL(9,Table1[7])</totalsRowFormula>
    </tableColumn>
  </tableColumns>
  <tableStyleInfo name="Table Style 1" showFirstColumn="0" showLastColumn="0" showRowStripes="0" showColumnStripes="0"/>
</table>
</file>

<file path=xl/tables/table10.xml><?xml version="1.0" encoding="utf-8"?>
<table xmlns="http://schemas.openxmlformats.org/spreadsheetml/2006/main" id="2" name="Table1193" displayName="Table1193" ref="A6:G9" totalsRowCount="1" headerRowDxfId="45" dataDxfId="43" totalsRowDxfId="41" headerRowBorderDxfId="44" tableBorderDxfId="42" headerRowCellStyle="1.Style Font">
  <tableColumns count="7">
    <tableColumn id="1" name="1" totalsRowLabel="Total VAT 0 rate" dataDxfId="40" totalsRowDxfId="39"/>
    <tableColumn id="2" name="2" dataDxfId="38" totalsRowDxfId="37"/>
    <tableColumn id="3" name="3" dataDxfId="36" totalsRowDxfId="35"/>
    <tableColumn id="4" name="4" dataDxfId="34" totalsRowDxfId="33"/>
    <tableColumn id="5" name="5" dataDxfId="32" totalsRowDxfId="31" dataCellStyle="2.Number Style"/>
    <tableColumn id="6" name="6" dataDxfId="30" totalsRowDxfId="29" dataCellStyle="2.Number Style"/>
    <tableColumn id="7" name="7" totalsRowFunction="custom" dataDxfId="28" totalsRowDxfId="27" dataCellStyle="Comma">
      <calculatedColumnFormula>Table1193[5]*Table1193[6]</calculatedColumnFormula>
      <totalsRowFormula>SUBTOTAL(9,Table1193[7])</totalsRowFormula>
    </tableColumn>
  </tableColumns>
  <tableStyleInfo name="Table Style 1" showFirstColumn="0" showLastColumn="0" showRowStripes="0" showColumnStripes="0"/>
</table>
</file>

<file path=xl/tables/table2.xml><?xml version="1.0" encoding="utf-8"?>
<table xmlns="http://schemas.openxmlformats.org/spreadsheetml/2006/main" id="11" name="Table112" displayName="Table112" ref="A6:G95" totalsRowCount="1" headerRowDxfId="286" dataDxfId="284" totalsRowDxfId="282" headerRowBorderDxfId="285" tableBorderDxfId="283" headerRowCellStyle="1.Style Font">
  <tableColumns count="7">
    <tableColumn id="1" name="1" totalsRowLabel="Total VAT 0 rate" dataDxfId="281" totalsRowDxfId="280"/>
    <tableColumn id="2" name="2" dataDxfId="279" totalsRowDxfId="278"/>
    <tableColumn id="3" name="3" dataDxfId="277" totalsRowDxfId="276"/>
    <tableColumn id="4" name="4" dataDxfId="275" totalsRowDxfId="274"/>
    <tableColumn id="5" name="5" dataDxfId="273" totalsRowDxfId="272" dataCellStyle="2.Number Style"/>
    <tableColumn id="6" name="6" dataDxfId="271" totalsRowDxfId="270" dataCellStyle="2.Number Style"/>
    <tableColumn id="7" name="7" totalsRowFunction="custom" dataDxfId="269" totalsRowDxfId="268" dataCellStyle="Comma">
      <calculatedColumnFormula>Table112[5]*Table112[6]</calculatedColumnFormula>
      <totalsRowFormula>SUBTOTAL(9,Table112[7])</totalsRowFormula>
    </tableColumn>
  </tableColumns>
  <tableStyleInfo name="Table Style 1" showFirstColumn="0" showLastColumn="0" showRowStripes="0" showColumnStripes="0"/>
</table>
</file>

<file path=xl/tables/table3.xml><?xml version="1.0" encoding="utf-8"?>
<table xmlns="http://schemas.openxmlformats.org/spreadsheetml/2006/main" id="12" name="Table113" displayName="Table113" ref="A6:G9" totalsRowCount="1" headerRowDxfId="260" dataDxfId="258" totalsRowDxfId="256" headerRowBorderDxfId="259" tableBorderDxfId="257" headerRowCellStyle="1.Style Font">
  <tableColumns count="7">
    <tableColumn id="1" name="1" totalsRowLabel="Total VAT 0 rate" dataDxfId="255" totalsRowDxfId="254"/>
    <tableColumn id="2" name="2" dataDxfId="253" totalsRowDxfId="252"/>
    <tableColumn id="3" name="3" dataDxfId="251" totalsRowDxfId="250"/>
    <tableColumn id="4" name="4" dataDxfId="249" totalsRowDxfId="248"/>
    <tableColumn id="5" name="5" dataDxfId="247" totalsRowDxfId="246" dataCellStyle="2.Number Style"/>
    <tableColumn id="6" name="6" dataDxfId="245" totalsRowDxfId="244" dataCellStyle="2.Number Style"/>
    <tableColumn id="7" name="7" totalsRowFunction="custom" dataDxfId="243" totalsRowDxfId="242" dataCellStyle="Comma">
      <calculatedColumnFormula>Table113[5]*Table113[6]</calculatedColumnFormula>
      <totalsRowFormula>SUBTOTAL(9,Table113[7])</totalsRowFormula>
    </tableColumn>
  </tableColumns>
  <tableStyleInfo name="Table Style 1" showFirstColumn="0" showLastColumn="0" showRowStripes="0" showColumnStripes="0"/>
</table>
</file>

<file path=xl/tables/table4.xml><?xml version="1.0" encoding="utf-8"?>
<table xmlns="http://schemas.openxmlformats.org/spreadsheetml/2006/main" id="13" name="Table114" displayName="Table114" ref="A6:G112" totalsRowCount="1" headerRowDxfId="234" dataDxfId="232" totalsRowDxfId="230" headerRowBorderDxfId="233" tableBorderDxfId="231" headerRowCellStyle="1.Style Font">
  <tableColumns count="7">
    <tableColumn id="1" name="1" totalsRowLabel="Total VAT 0 rate" dataDxfId="229" totalsRowDxfId="228"/>
    <tableColumn id="2" name="2" dataDxfId="227" totalsRowDxfId="226"/>
    <tableColumn id="3" name="3" dataDxfId="225" totalsRowDxfId="224"/>
    <tableColumn id="4" name="4" dataDxfId="223" totalsRowDxfId="222"/>
    <tableColumn id="5" name="5" dataDxfId="221" totalsRowDxfId="220" dataCellStyle="2.Number Style"/>
    <tableColumn id="6" name="6" dataDxfId="219" totalsRowDxfId="218" dataCellStyle="2.Number Style"/>
    <tableColumn id="7" name="7" totalsRowFunction="custom" dataDxfId="217" totalsRowDxfId="216" dataCellStyle="Comma">
      <calculatedColumnFormula>Table114[5]*Table114[6]</calculatedColumnFormula>
      <totalsRowFormula>SUBTOTAL(9,Table114[7])</totalsRowFormula>
    </tableColumn>
  </tableColumns>
  <tableStyleInfo name="Table Style 1" showFirstColumn="0" showLastColumn="0" showRowStripes="0" showColumnStripes="0"/>
</table>
</file>

<file path=xl/tables/table5.xml><?xml version="1.0" encoding="utf-8"?>
<table xmlns="http://schemas.openxmlformats.org/spreadsheetml/2006/main" id="14" name="Table115" displayName="Table115" ref="A6:G96" totalsRowCount="1" headerRowDxfId="208" dataDxfId="206" totalsRowDxfId="204" headerRowBorderDxfId="207" tableBorderDxfId="205" headerRowCellStyle="1.Style Font">
  <tableColumns count="7">
    <tableColumn id="1" name="1" totalsRowLabel="Total VAT 0 rate" dataDxfId="203" totalsRowDxfId="202"/>
    <tableColumn id="2" name="2" dataDxfId="201" totalsRowDxfId="200"/>
    <tableColumn id="3" name="3" dataDxfId="199" totalsRowDxfId="198"/>
    <tableColumn id="4" name="4" dataDxfId="197" totalsRowDxfId="196"/>
    <tableColumn id="5" name="5" dataDxfId="195" totalsRowDxfId="194" dataCellStyle="2.Number Style"/>
    <tableColumn id="6" name="6" dataDxfId="193" totalsRowDxfId="192" dataCellStyle="2.Number Style"/>
    <tableColumn id="7" name="7" totalsRowFunction="custom" dataDxfId="191" totalsRowDxfId="190" dataCellStyle="Comma">
      <calculatedColumnFormula>Table115[5]*Table115[6]</calculatedColumnFormula>
      <totalsRowFormula>SUBTOTAL(9,Table115[7])</totalsRowFormula>
    </tableColumn>
  </tableColumns>
  <tableStyleInfo name="Table Style 1" showFirstColumn="0" showLastColumn="0" showRowStripes="0" showColumnStripes="0"/>
</table>
</file>

<file path=xl/tables/table6.xml><?xml version="1.0" encoding="utf-8"?>
<table xmlns="http://schemas.openxmlformats.org/spreadsheetml/2006/main" id="15" name="Table116" displayName="Table116" ref="A6:G86" totalsRowCount="1" headerRowDxfId="179" dataDxfId="177" totalsRowDxfId="175" headerRowBorderDxfId="178" tableBorderDxfId="176" headerRowCellStyle="1.Style Font">
  <tableColumns count="7">
    <tableColumn id="1" name="1" totalsRowLabel="Total VAT 0 rate" dataDxfId="174" totalsRowDxfId="173"/>
    <tableColumn id="2" name="2" dataDxfId="172" totalsRowDxfId="171"/>
    <tableColumn id="3" name="3" dataDxfId="170" totalsRowDxfId="169"/>
    <tableColumn id="4" name="4" dataDxfId="168" totalsRowDxfId="167"/>
    <tableColumn id="5" name="5" dataDxfId="166" totalsRowDxfId="165" dataCellStyle="2.Number Style"/>
    <tableColumn id="6" name="6" dataDxfId="164" totalsRowDxfId="163" dataCellStyle="2.Number Style"/>
    <tableColumn id="7" name="7" totalsRowFunction="custom" dataDxfId="162" totalsRowDxfId="161" dataCellStyle="Comma">
      <calculatedColumnFormula>Table116[5]*Table116[6]</calculatedColumnFormula>
      <totalsRowFormula>SUBTOTAL(9,Table116[7])</totalsRowFormula>
    </tableColumn>
  </tableColumns>
  <tableStyleInfo name="Table Style 1" showFirstColumn="0" showLastColumn="0" showRowStripes="0" showColumnStripes="0"/>
</table>
</file>

<file path=xl/tables/table7.xml><?xml version="1.0" encoding="utf-8"?>
<table xmlns="http://schemas.openxmlformats.org/spreadsheetml/2006/main" id="16" name="Table117" displayName="Table117" ref="A6:G60" totalsRowCount="1" headerRowDxfId="153" dataDxfId="151" totalsRowDxfId="149" headerRowBorderDxfId="152" tableBorderDxfId="150" headerRowCellStyle="1.Style Font">
  <tableColumns count="7">
    <tableColumn id="1" name="1" totalsRowLabel="Total VAT 0 rate" dataDxfId="148" totalsRowDxfId="147"/>
    <tableColumn id="2" name="2" dataDxfId="146" totalsRowDxfId="145"/>
    <tableColumn id="3" name="3" dataDxfId="144" totalsRowDxfId="143"/>
    <tableColumn id="4" name="4" dataDxfId="142" totalsRowDxfId="141"/>
    <tableColumn id="5" name="5" dataDxfId="140" totalsRowDxfId="139" dataCellStyle="2.Number Style"/>
    <tableColumn id="6" name="6" dataDxfId="138" totalsRowDxfId="137" dataCellStyle="2.Number Style"/>
    <tableColumn id="7" name="7" totalsRowFunction="custom" dataDxfId="136" totalsRowDxfId="135" dataCellStyle="Comma">
      <calculatedColumnFormula>Table117[5]*Table117[6]</calculatedColumnFormula>
      <totalsRowFormula>SUBTOTAL(9,Table117[7])</totalsRowFormula>
    </tableColumn>
  </tableColumns>
  <tableStyleInfo name="Table Style 1" showFirstColumn="0" showLastColumn="0" showRowStripes="0" showColumnStripes="0"/>
</table>
</file>

<file path=xl/tables/table8.xml><?xml version="1.0" encoding="utf-8"?>
<table xmlns="http://schemas.openxmlformats.org/spreadsheetml/2006/main" id="17" name="Table118" displayName="Table118" ref="A6:G80" totalsRowCount="1" headerRowDxfId="121" dataDxfId="119" totalsRowDxfId="117" headerRowBorderDxfId="120" tableBorderDxfId="118" headerRowCellStyle="1.Style Font">
  <tableColumns count="7">
    <tableColumn id="1" name="1" totalsRowLabel="Total VAT 0 rate" dataDxfId="116" totalsRowDxfId="115"/>
    <tableColumn id="2" name="2" dataDxfId="114" totalsRowDxfId="113"/>
    <tableColumn id="3" name="3" dataDxfId="112" totalsRowDxfId="111"/>
    <tableColumn id="4" name="4" dataDxfId="110" totalsRowDxfId="109"/>
    <tableColumn id="5" name="5" dataDxfId="108" totalsRowDxfId="107" dataCellStyle="2.Number Style"/>
    <tableColumn id="6" name="6" dataDxfId="106" totalsRowDxfId="105" dataCellStyle="2.Number Style"/>
    <tableColumn id="7" name="7" totalsRowFunction="custom" dataDxfId="104" totalsRowDxfId="103" dataCellStyle="Comma">
      <calculatedColumnFormula>Table118[5]*Table118[6]</calculatedColumnFormula>
      <totalsRowFormula>SUBTOTAL(9,Table118[7])</totalsRowFormula>
    </tableColumn>
  </tableColumns>
  <tableStyleInfo name="Table Style 1" showFirstColumn="0" showLastColumn="0" showRowStripes="0" showColumnStripes="0"/>
</table>
</file>

<file path=xl/tables/table9.xml><?xml version="1.0" encoding="utf-8"?>
<table xmlns="http://schemas.openxmlformats.org/spreadsheetml/2006/main" id="18" name="Table119" displayName="Table119" ref="A6:G27" totalsRowCount="1" headerRowDxfId="71" dataDxfId="69" totalsRowDxfId="67" headerRowBorderDxfId="70" tableBorderDxfId="68" headerRowCellStyle="1.Style Font">
  <tableColumns count="7">
    <tableColumn id="1" name="1" totalsRowLabel="Total VAT 0 rate" dataDxfId="66" totalsRowDxfId="65"/>
    <tableColumn id="2" name="2" dataDxfId="64" totalsRowDxfId="63"/>
    <tableColumn id="3" name="3" dataDxfId="62" totalsRowDxfId="61"/>
    <tableColumn id="4" name="4" dataDxfId="60" totalsRowDxfId="59"/>
    <tableColumn id="5" name="5" dataDxfId="58" totalsRowDxfId="57" dataCellStyle="2.Number Style"/>
    <tableColumn id="6" name="6" dataDxfId="56" totalsRowDxfId="55" dataCellStyle="2.Number Style"/>
    <tableColumn id="7" name="7" totalsRowFunction="custom" dataDxfId="54" totalsRowDxfId="53" dataCellStyle="Comma">
      <calculatedColumnFormula>Table119[5]*Table119[6]</calculatedColumnFormula>
      <totalsRowFormula>SUBTOTAL(9,Table119[7])</totalsRowFormula>
    </tableColumn>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38"/>
  <sheetViews>
    <sheetView view="pageBreakPreview" zoomScale="115" zoomScaleSheetLayoutView="115" workbookViewId="0">
      <selection activeCell="E22" sqref="E22"/>
    </sheetView>
  </sheetViews>
  <sheetFormatPr defaultColWidth="8.85546875" defaultRowHeight="15" x14ac:dyDescent="0.25"/>
  <cols>
    <col min="1" max="1" width="9.42578125" customWidth="1"/>
    <col min="2" max="2" width="7.7109375" customWidth="1"/>
    <col min="3" max="3" width="46.85546875" customWidth="1"/>
    <col min="4" max="4" width="10.42578125" customWidth="1"/>
    <col min="5" max="5" width="18" customWidth="1"/>
  </cols>
  <sheetData>
    <row r="1" spans="1:7" x14ac:dyDescent="0.25">
      <c r="A1" s="58" t="s">
        <v>10</v>
      </c>
      <c r="B1" s="59" t="s">
        <v>11</v>
      </c>
      <c r="C1" s="58"/>
      <c r="D1" s="60"/>
      <c r="E1" s="60"/>
    </row>
    <row r="2" spans="1:7" ht="30" customHeight="1" x14ac:dyDescent="0.25">
      <c r="A2" s="61" t="s">
        <v>0</v>
      </c>
      <c r="B2" s="62" t="s">
        <v>12</v>
      </c>
      <c r="C2" s="122" t="s">
        <v>787</v>
      </c>
      <c r="D2" s="123"/>
      <c r="E2" s="124"/>
      <c r="F2" s="4"/>
      <c r="G2" s="4"/>
    </row>
    <row r="3" spans="1:7" ht="30" customHeight="1" x14ac:dyDescent="0.25">
      <c r="A3" s="61" t="s">
        <v>1</v>
      </c>
      <c r="B3" s="62" t="s">
        <v>13</v>
      </c>
      <c r="C3" s="125"/>
      <c r="D3" s="126"/>
      <c r="E3" s="127"/>
      <c r="F3" s="5"/>
      <c r="G3" s="5"/>
    </row>
    <row r="4" spans="1:7" ht="45" customHeight="1" x14ac:dyDescent="0.25">
      <c r="A4" s="135" t="s">
        <v>624</v>
      </c>
      <c r="B4" s="135"/>
      <c r="C4" s="135"/>
      <c r="D4" s="135"/>
      <c r="E4" s="63" t="s">
        <v>213</v>
      </c>
    </row>
    <row r="5" spans="1:7" ht="16.5" customHeight="1" x14ac:dyDescent="0.25">
      <c r="A5" s="134" t="s">
        <v>214</v>
      </c>
      <c r="B5" s="134"/>
      <c r="C5" s="134"/>
      <c r="D5" s="134"/>
      <c r="E5" s="64"/>
    </row>
    <row r="6" spans="1:7" ht="15.6" customHeight="1" x14ac:dyDescent="0.25">
      <c r="A6" s="65">
        <v>1</v>
      </c>
      <c r="B6" s="143" t="s">
        <v>215</v>
      </c>
      <c r="C6" s="143"/>
      <c r="D6" s="143"/>
      <c r="E6" s="66">
        <f>LOOKUP(2,1/(1-ISBLANK([1]TA!G:G)),[1]TA!G:G)</f>
        <v>0</v>
      </c>
    </row>
    <row r="7" spans="1:7" ht="15.6" customHeight="1" x14ac:dyDescent="0.25">
      <c r="A7" s="65">
        <v>2</v>
      </c>
      <c r="B7" s="136" t="s">
        <v>216</v>
      </c>
      <c r="C7" s="137"/>
      <c r="D7" s="138"/>
      <c r="E7" s="66">
        <f>LOOKUP(2,1/(1-ISBLANK([1]TM!G:G)),[1]TM!G:G)</f>
        <v>0</v>
      </c>
    </row>
    <row r="8" spans="1:7" ht="15.6" customHeight="1" x14ac:dyDescent="0.25">
      <c r="A8" s="65">
        <v>3</v>
      </c>
      <c r="B8" s="136" t="s">
        <v>217</v>
      </c>
      <c r="C8" s="137"/>
      <c r="D8" s="138"/>
      <c r="E8" s="66">
        <f>LOOKUP(2,1/(1-ISBLANK([1]TMS!G:G)),[1]TMS!G:G)</f>
        <v>0</v>
      </c>
    </row>
    <row r="9" spans="1:7" ht="15.6" customHeight="1" x14ac:dyDescent="0.25">
      <c r="A9" s="65">
        <v>4</v>
      </c>
      <c r="B9" s="136" t="s">
        <v>218</v>
      </c>
      <c r="C9" s="137"/>
      <c r="D9" s="138"/>
      <c r="E9" s="66">
        <f>LOOKUP(2,1/(1-ISBLANK([1]HV!G:G)),[1]HV!G:G)</f>
        <v>0</v>
      </c>
    </row>
    <row r="10" spans="1:7" ht="15.6" customHeight="1" x14ac:dyDescent="0.25">
      <c r="A10" s="65">
        <v>5</v>
      </c>
      <c r="B10" s="136" t="s">
        <v>219</v>
      </c>
      <c r="C10" s="137"/>
      <c r="D10" s="138"/>
      <c r="E10" s="66">
        <f>LOOKUP(2,1/(1-ISBLANK([1]GCW!G:G)),[1]GCW!G:G)</f>
        <v>0</v>
      </c>
    </row>
    <row r="11" spans="1:7" ht="15.6" customHeight="1" x14ac:dyDescent="0.25">
      <c r="A11" s="65">
        <v>6</v>
      </c>
      <c r="B11" s="136" t="s">
        <v>220</v>
      </c>
      <c r="C11" s="137"/>
      <c r="D11" s="138"/>
      <c r="E11" s="66">
        <f>LOOKUP(2,1/(1-ISBLANK([1]EEF!G:G)),[1]EEF!G:G)</f>
        <v>0</v>
      </c>
    </row>
    <row r="12" spans="1:7" ht="15.6" customHeight="1" x14ac:dyDescent="0.25">
      <c r="A12" s="65">
        <v>7</v>
      </c>
      <c r="B12" s="136" t="s">
        <v>625</v>
      </c>
      <c r="C12" s="137"/>
      <c r="D12" s="138"/>
      <c r="E12" s="66">
        <f>LOOKUP(2,1/(1-ISBLANK([1]ATM!G:G)),[1]ATM!G:G)</f>
        <v>0</v>
      </c>
    </row>
    <row r="13" spans="1:7" ht="15.6" customHeight="1" x14ac:dyDescent="0.25">
      <c r="A13" s="65">
        <v>8</v>
      </c>
      <c r="B13" s="136" t="s">
        <v>221</v>
      </c>
      <c r="C13" s="137"/>
      <c r="D13" s="138"/>
      <c r="E13" s="66">
        <f>LOOKUP(2,1/(1-ISBLANK([1]BK!G:G)),[1]BK!G:G)</f>
        <v>0</v>
      </c>
    </row>
    <row r="14" spans="1:7" ht="15.6" customHeight="1" x14ac:dyDescent="0.25">
      <c r="A14" s="65">
        <v>9</v>
      </c>
      <c r="B14" s="136" t="s">
        <v>222</v>
      </c>
      <c r="C14" s="137"/>
      <c r="D14" s="138"/>
      <c r="E14" s="66">
        <f>LOOKUP(2,1/(1-ISBLANK([1]SIP!G:G)),[1]SIP!G:G)</f>
        <v>0</v>
      </c>
    </row>
    <row r="15" spans="1:7" ht="15.6" customHeight="1" x14ac:dyDescent="0.25">
      <c r="A15" s="65">
        <v>10</v>
      </c>
      <c r="B15" s="139" t="s">
        <v>223</v>
      </c>
      <c r="C15" s="140"/>
      <c r="D15" s="141"/>
      <c r="E15" s="66">
        <f>LOOKUP(2,1/(1-ISBLANK([1]FSS!G:G)),[1]FSS!G:G)</f>
        <v>0</v>
      </c>
    </row>
    <row r="16" spans="1:7" ht="15.6" customHeight="1" x14ac:dyDescent="0.25">
      <c r="A16" s="65">
        <v>11</v>
      </c>
      <c r="B16" s="136" t="s">
        <v>224</v>
      </c>
      <c r="C16" s="137"/>
      <c r="D16" s="138"/>
      <c r="E16" s="66">
        <f>[1]Commiss!G11</f>
        <v>0</v>
      </c>
    </row>
    <row r="17" spans="1:5" ht="15.6" customHeight="1" x14ac:dyDescent="0.25">
      <c r="A17" s="65">
        <v>12</v>
      </c>
      <c r="B17" s="136" t="s">
        <v>225</v>
      </c>
      <c r="C17" s="137"/>
      <c r="D17" s="138"/>
      <c r="E17" s="66">
        <f>[1]Maintenance!G11</f>
        <v>0</v>
      </c>
    </row>
    <row r="18" spans="1:5" ht="31.5" customHeight="1" x14ac:dyDescent="0.25">
      <c r="A18" s="67"/>
      <c r="B18" s="144" t="s">
        <v>226</v>
      </c>
      <c r="C18" s="144"/>
      <c r="D18" s="144"/>
      <c r="E18" s="68">
        <f>SUM(E6:E17)</f>
        <v>0</v>
      </c>
    </row>
    <row r="19" spans="1:5" x14ac:dyDescent="0.25">
      <c r="A19" s="60"/>
      <c r="B19" s="60"/>
      <c r="C19" s="60"/>
      <c r="D19" s="60"/>
      <c r="E19" s="60"/>
    </row>
    <row r="20" spans="1:5" x14ac:dyDescent="0.25">
      <c r="A20" s="60"/>
      <c r="B20" s="60"/>
      <c r="C20" s="60"/>
      <c r="D20" s="60"/>
      <c r="E20" s="60"/>
    </row>
    <row r="21" spans="1:5" x14ac:dyDescent="0.25">
      <c r="A21" s="69" t="s">
        <v>2</v>
      </c>
      <c r="B21" s="132" t="s">
        <v>3</v>
      </c>
      <c r="C21" s="133"/>
      <c r="D21" s="69" t="s">
        <v>4</v>
      </c>
      <c r="E21" s="69" t="s">
        <v>5</v>
      </c>
    </row>
    <row r="22" spans="1:5" x14ac:dyDescent="0.25">
      <c r="A22" s="70">
        <v>1</v>
      </c>
      <c r="B22" s="128" t="s">
        <v>227</v>
      </c>
      <c r="C22" s="129"/>
      <c r="D22" s="70" t="s">
        <v>6</v>
      </c>
      <c r="E22" s="21">
        <v>487.56</v>
      </c>
    </row>
    <row r="23" spans="1:5" x14ac:dyDescent="0.25">
      <c r="A23" s="70">
        <v>2</v>
      </c>
      <c r="B23" s="128" t="s">
        <v>228</v>
      </c>
      <c r="C23" s="129"/>
      <c r="D23" s="70" t="s">
        <v>229</v>
      </c>
      <c r="E23" s="77">
        <f>[1]Boiler!D11</f>
        <v>0</v>
      </c>
    </row>
    <row r="24" spans="1:5" x14ac:dyDescent="0.25">
      <c r="A24" s="70">
        <v>3</v>
      </c>
      <c r="B24" s="128" t="s">
        <v>230</v>
      </c>
      <c r="C24" s="129"/>
      <c r="D24" s="70" t="s">
        <v>6</v>
      </c>
      <c r="E24" s="78" t="str">
        <f>IFERROR(E22/E23,"")</f>
        <v/>
      </c>
    </row>
    <row r="25" spans="1:5" x14ac:dyDescent="0.25">
      <c r="A25" s="70">
        <v>4</v>
      </c>
      <c r="B25" s="128" t="s">
        <v>626</v>
      </c>
      <c r="C25" s="129"/>
      <c r="D25" s="70" t="s">
        <v>231</v>
      </c>
      <c r="E25" s="79">
        <v>15000</v>
      </c>
    </row>
    <row r="26" spans="1:5" x14ac:dyDescent="0.25">
      <c r="A26" s="70">
        <v>5</v>
      </c>
      <c r="B26" s="128" t="s">
        <v>626</v>
      </c>
      <c r="C26" s="129"/>
      <c r="D26" s="70" t="s">
        <v>232</v>
      </c>
      <c r="E26" s="80">
        <f>E25*0.277778/1000</f>
        <v>4.1666699999999999</v>
      </c>
    </row>
    <row r="27" spans="1:5" x14ac:dyDescent="0.25">
      <c r="A27" s="70">
        <v>6</v>
      </c>
      <c r="B27" s="128" t="s">
        <v>233</v>
      </c>
      <c r="C27" s="129"/>
      <c r="D27" s="70" t="s">
        <v>234</v>
      </c>
      <c r="E27" s="80" t="str">
        <f>IFERROR(E24/E26,"")</f>
        <v/>
      </c>
    </row>
    <row r="28" spans="1:5" x14ac:dyDescent="0.25">
      <c r="A28" s="70">
        <v>7</v>
      </c>
      <c r="B28" s="128" t="s">
        <v>235</v>
      </c>
      <c r="C28" s="129"/>
      <c r="D28" s="70" t="s">
        <v>236</v>
      </c>
      <c r="E28" s="78">
        <v>110</v>
      </c>
    </row>
    <row r="29" spans="1:5" x14ac:dyDescent="0.25">
      <c r="A29" s="71">
        <v>8</v>
      </c>
      <c r="B29" s="130" t="s">
        <v>237</v>
      </c>
      <c r="C29" s="131"/>
      <c r="D29" s="71" t="s">
        <v>7</v>
      </c>
      <c r="E29" s="81" t="str">
        <f>IFERROR(E28*E27,"")</f>
        <v/>
      </c>
    </row>
    <row r="30" spans="1:5" x14ac:dyDescent="0.25">
      <c r="A30" s="70">
        <v>9</v>
      </c>
      <c r="B30" s="128" t="s">
        <v>238</v>
      </c>
      <c r="C30" s="129"/>
      <c r="D30" s="70" t="s">
        <v>229</v>
      </c>
      <c r="E30" s="82">
        <v>0.1</v>
      </c>
    </row>
    <row r="31" spans="1:5" x14ac:dyDescent="0.25">
      <c r="A31" s="70">
        <v>10</v>
      </c>
      <c r="B31" s="128" t="s">
        <v>239</v>
      </c>
      <c r="C31" s="129"/>
      <c r="D31" s="70" t="s">
        <v>240</v>
      </c>
      <c r="E31" s="83">
        <v>10</v>
      </c>
    </row>
    <row r="32" spans="1:5" x14ac:dyDescent="0.25">
      <c r="A32" s="71">
        <v>11</v>
      </c>
      <c r="B32" s="145" t="s">
        <v>627</v>
      </c>
      <c r="C32" s="146"/>
      <c r="D32" s="72" t="s">
        <v>7</v>
      </c>
      <c r="E32" s="84" t="str">
        <f>IFERROR(PV(E30,E31,E29)*(-1),"")</f>
        <v/>
      </c>
    </row>
    <row r="33" spans="1:5" ht="15.75" x14ac:dyDescent="0.25">
      <c r="A33" s="147" t="s">
        <v>241</v>
      </c>
      <c r="B33" s="148"/>
      <c r="C33" s="149"/>
      <c r="D33" s="73" t="s">
        <v>7</v>
      </c>
      <c r="E33" s="85" t="str">
        <f>IFERROR(E18+E32,"")</f>
        <v/>
      </c>
    </row>
    <row r="34" spans="1:5" x14ac:dyDescent="0.25">
      <c r="A34" s="60"/>
      <c r="B34" s="60"/>
      <c r="C34" s="60"/>
      <c r="D34" s="60"/>
      <c r="E34" s="60"/>
    </row>
    <row r="35" spans="1:5" ht="30" customHeight="1" x14ac:dyDescent="0.25">
      <c r="A35" s="121" t="s">
        <v>242</v>
      </c>
      <c r="B35" s="121"/>
      <c r="C35" s="74"/>
      <c r="D35" s="75" t="s">
        <v>243</v>
      </c>
      <c r="E35" s="76"/>
    </row>
    <row r="36" spans="1:5" x14ac:dyDescent="0.25">
      <c r="A36" s="60"/>
      <c r="B36" s="60"/>
      <c r="C36" s="60"/>
      <c r="D36" s="60"/>
      <c r="E36" s="60"/>
    </row>
    <row r="37" spans="1:5" ht="14.45" customHeight="1" x14ac:dyDescent="0.25">
      <c r="A37" s="142" t="s">
        <v>244</v>
      </c>
      <c r="B37" s="142"/>
      <c r="C37" s="142"/>
      <c r="D37" s="142"/>
      <c r="E37" s="142"/>
    </row>
    <row r="38" spans="1:5" x14ac:dyDescent="0.25">
      <c r="A38" s="142"/>
      <c r="B38" s="142"/>
      <c r="C38" s="142"/>
      <c r="D38" s="142"/>
      <c r="E38" s="142"/>
    </row>
  </sheetData>
  <mergeCells count="31">
    <mergeCell ref="A37:E38"/>
    <mergeCell ref="B6:D6"/>
    <mergeCell ref="B18:D18"/>
    <mergeCell ref="B14:D14"/>
    <mergeCell ref="B16:D16"/>
    <mergeCell ref="B17:D17"/>
    <mergeCell ref="B7:D7"/>
    <mergeCell ref="B9:D9"/>
    <mergeCell ref="B10:D10"/>
    <mergeCell ref="B11:D11"/>
    <mergeCell ref="B12:D12"/>
    <mergeCell ref="B13:D13"/>
    <mergeCell ref="B31:C31"/>
    <mergeCell ref="B32:C32"/>
    <mergeCell ref="A33:C33"/>
    <mergeCell ref="B30:C30"/>
    <mergeCell ref="A35:B35"/>
    <mergeCell ref="C2:E3"/>
    <mergeCell ref="B26:C26"/>
    <mergeCell ref="B27:C27"/>
    <mergeCell ref="B28:C28"/>
    <mergeCell ref="B29:C29"/>
    <mergeCell ref="B21:C21"/>
    <mergeCell ref="B22:C22"/>
    <mergeCell ref="B23:C23"/>
    <mergeCell ref="B24:C24"/>
    <mergeCell ref="B25:C25"/>
    <mergeCell ref="A5:D5"/>
    <mergeCell ref="A4:D4"/>
    <mergeCell ref="B8:D8"/>
    <mergeCell ref="B15:D15"/>
  </mergeCells>
  <phoneticPr fontId="16" type="noConversion"/>
  <conditionalFormatting sqref="A1:E3 A39:E1048576">
    <cfRule type="expression" dxfId="331" priority="20">
      <formula>CELL("PROTECT",A1)=0</formula>
    </cfRule>
  </conditionalFormatting>
  <conditionalFormatting sqref="A1:E3">
    <cfRule type="expression" dxfId="330" priority="24">
      <formula>CELL("PROTECT",A1)=0</formula>
    </cfRule>
  </conditionalFormatting>
  <conditionalFormatting sqref="A4:E4 A18:E21 A6:A17 E5:E17 A33:E34 A22:A32 E22:E32">
    <cfRule type="expression" dxfId="329" priority="15">
      <formula>CELL("PROTECT",A4)=0</formula>
    </cfRule>
  </conditionalFormatting>
  <conditionalFormatting sqref="A4:E4 A18:E21 A6:A17 E5:E17 A33:E33 A22:A32 E22:E32">
    <cfRule type="expression" dxfId="328" priority="16">
      <formula>CELL("PROTECT",A4)=0</formula>
    </cfRule>
  </conditionalFormatting>
  <conditionalFormatting sqref="A5:D5">
    <cfRule type="expression" dxfId="327" priority="13">
      <formula>CELL("PROTECT",A5)=0</formula>
    </cfRule>
  </conditionalFormatting>
  <conditionalFormatting sqref="A5:D5">
    <cfRule type="expression" dxfId="326" priority="14">
      <formula>CELL("PROTECT",A5)=0</formula>
    </cfRule>
  </conditionalFormatting>
  <conditionalFormatting sqref="B16:D17 B15 B6:D14">
    <cfRule type="expression" dxfId="325" priority="11">
      <formula>CELL("PROTECT",B6)=0</formula>
    </cfRule>
  </conditionalFormatting>
  <conditionalFormatting sqref="B6:D17">
    <cfRule type="expression" dxfId="324" priority="12">
      <formula>CELL("PROTECT",B6)=0</formula>
    </cfRule>
  </conditionalFormatting>
  <conditionalFormatting sqref="B29:D29 D22:D28 D30:D32">
    <cfRule type="expression" dxfId="323" priority="9">
      <formula>CELL("PROTECT",B22)=0</formula>
    </cfRule>
  </conditionalFormatting>
  <conditionalFormatting sqref="B29:D29 D22:D28 D30:D32">
    <cfRule type="expression" dxfId="322" priority="10">
      <formula>CELL("PROTECT",B22)=0</formula>
    </cfRule>
  </conditionalFormatting>
  <conditionalFormatting sqref="B22:C28">
    <cfRule type="expression" dxfId="321" priority="8">
      <formula>CELL("PROTECT",B22)=0</formula>
    </cfRule>
  </conditionalFormatting>
  <conditionalFormatting sqref="B22:C28">
    <cfRule type="expression" dxfId="320" priority="7">
      <formula>CELL("PROTECT",B22)=0</formula>
    </cfRule>
  </conditionalFormatting>
  <conditionalFormatting sqref="B32:C32">
    <cfRule type="expression" dxfId="319" priority="5">
      <formula>CELL("PROTECT",B32)=0</formula>
    </cfRule>
  </conditionalFormatting>
  <conditionalFormatting sqref="B32:C32">
    <cfRule type="expression" dxfId="318" priority="6">
      <formula>CELL("PROTECT",B32)=0</formula>
    </cfRule>
  </conditionalFormatting>
  <conditionalFormatting sqref="B30:C31">
    <cfRule type="expression" dxfId="317" priority="4">
      <formula>CELL("PROTECT",B30)=0</formula>
    </cfRule>
  </conditionalFormatting>
  <conditionalFormatting sqref="B30:C31">
    <cfRule type="expression" dxfId="316" priority="3">
      <formula>CELL("PROTECT",B30)=0</formula>
    </cfRule>
  </conditionalFormatting>
  <conditionalFormatting sqref="A35:E38">
    <cfRule type="expression" dxfId="315" priority="1">
      <formula>CELL("PROTECT",A35)=0</formula>
    </cfRule>
  </conditionalFormatting>
  <conditionalFormatting sqref="C35">
    <cfRule type="containsBlanks" dxfId="314" priority="2">
      <formula>LEN(TRIM(C35))=0</formula>
    </cfRule>
  </conditionalFormatting>
  <pageMargins left="0.59055118110236227" right="0.59055118110236227" top="0.59055118110236227" bottom="0.39370078740157483" header="0.27559055118110237" footer="0.27559055118110237"/>
  <pageSetup paperSize="9" scale="97" fitToHeight="0" orientation="portrait" r:id="rId1"/>
  <headerFooter>
    <oddHeader>&amp;L&amp;A - Page &amp;P of &amp;N</oddHead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27"/>
  <sheetViews>
    <sheetView view="pageBreakPreview" topLeftCell="A15" zoomScaleNormal="90" zoomScaleSheetLayoutView="100" zoomScalePageLayoutView="90" workbookViewId="0">
      <selection activeCell="C25" sqref="C25"/>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50" t="str">
        <f>SITE!C2</f>
        <v>Solid biomass heating system in the gymnasium of Garbova village, Ocnita district</v>
      </c>
      <c r="D2" s="150"/>
      <c r="E2" s="150"/>
      <c r="F2" s="150"/>
      <c r="G2" s="150"/>
    </row>
    <row r="3" spans="1:7" s="22" customFormat="1" ht="18.75" x14ac:dyDescent="0.3">
      <c r="A3" s="26" t="str">
        <f>SITE!A3</f>
        <v>Site:</v>
      </c>
      <c r="B3" s="27" t="str">
        <f>IF(SITE!B3=0,"",SITE!B3)</f>
        <v>y</v>
      </c>
      <c r="C3" s="150"/>
      <c r="D3" s="150"/>
      <c r="E3" s="150"/>
      <c r="F3" s="150"/>
      <c r="G3" s="150"/>
    </row>
    <row r="4" spans="1:7" s="22" customFormat="1" ht="18.75" x14ac:dyDescent="0.25">
      <c r="A4" s="153" t="s">
        <v>245</v>
      </c>
      <c r="B4" s="153"/>
      <c r="C4" s="29" t="str">
        <f>SITE!B14</f>
        <v xml:space="preserve">Anti fire system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 )</v>
      </c>
      <c r="G5" s="8" t="str">
        <f>TA!G5</f>
        <v>Total 
USD (col.5 x col.6)</v>
      </c>
    </row>
    <row r="6" spans="1:7" s="22" customFormat="1" ht="15.75" x14ac:dyDescent="0.25">
      <c r="A6" s="9" t="s">
        <v>14</v>
      </c>
      <c r="B6" s="9" t="s">
        <v>15</v>
      </c>
      <c r="C6" s="9" t="s">
        <v>16</v>
      </c>
      <c r="D6" s="9" t="s">
        <v>17</v>
      </c>
      <c r="E6" s="9" t="s">
        <v>18</v>
      </c>
      <c r="F6" s="9" t="s">
        <v>19</v>
      </c>
      <c r="G6" s="9" t="s">
        <v>20</v>
      </c>
    </row>
    <row r="7" spans="1:7" x14ac:dyDescent="0.25">
      <c r="A7" s="38"/>
      <c r="B7" s="38"/>
      <c r="C7" s="39" t="s">
        <v>294</v>
      </c>
      <c r="D7" s="38"/>
      <c r="E7" s="44"/>
      <c r="F7" s="43"/>
      <c r="G7" s="87">
        <f>Table119[5]*Table119[6]</f>
        <v>0</v>
      </c>
    </row>
    <row r="8" spans="1:7" ht="30" x14ac:dyDescent="0.25">
      <c r="A8" s="38">
        <v>1</v>
      </c>
      <c r="B8" s="38" t="s">
        <v>205</v>
      </c>
      <c r="C8" s="102" t="s">
        <v>572</v>
      </c>
      <c r="D8" s="38" t="s">
        <v>263</v>
      </c>
      <c r="E8" s="44">
        <v>4</v>
      </c>
      <c r="F8" s="43"/>
      <c r="G8" s="89">
        <f>Table119[5]*Table119[6]</f>
        <v>0</v>
      </c>
    </row>
    <row r="9" spans="1:7" ht="30" x14ac:dyDescent="0.25">
      <c r="A9" s="96">
        <v>2</v>
      </c>
      <c r="B9" s="96" t="s">
        <v>206</v>
      </c>
      <c r="C9" s="102" t="s">
        <v>573</v>
      </c>
      <c r="D9" s="96" t="s">
        <v>263</v>
      </c>
      <c r="E9" s="98">
        <v>1</v>
      </c>
      <c r="F9" s="99"/>
      <c r="G9" s="100">
        <f>Table119[5]*Table119[6]</f>
        <v>0</v>
      </c>
    </row>
    <row r="10" spans="1:7" ht="30" x14ac:dyDescent="0.25">
      <c r="A10" s="96">
        <v>3</v>
      </c>
      <c r="B10" s="96" t="s">
        <v>207</v>
      </c>
      <c r="C10" s="102" t="s">
        <v>574</v>
      </c>
      <c r="D10" s="96" t="s">
        <v>263</v>
      </c>
      <c r="E10" s="98">
        <v>1</v>
      </c>
      <c r="F10" s="99"/>
      <c r="G10" s="101">
        <f>Table119[5]*Table119[6]</f>
        <v>0</v>
      </c>
    </row>
    <row r="11" spans="1:7" x14ac:dyDescent="0.25">
      <c r="A11" s="96">
        <v>4</v>
      </c>
      <c r="B11" s="96" t="s">
        <v>208</v>
      </c>
      <c r="C11" s="102" t="s">
        <v>575</v>
      </c>
      <c r="D11" s="96" t="s">
        <v>263</v>
      </c>
      <c r="E11" s="98">
        <v>1</v>
      </c>
      <c r="F11" s="99"/>
      <c r="G11" s="101">
        <f>Table119[5]*Table119[6]</f>
        <v>0</v>
      </c>
    </row>
    <row r="12" spans="1:7" x14ac:dyDescent="0.25">
      <c r="A12" s="96">
        <v>5</v>
      </c>
      <c r="B12" s="96" t="s">
        <v>160</v>
      </c>
      <c r="C12" s="105" t="s">
        <v>576</v>
      </c>
      <c r="D12" s="96" t="s">
        <v>263</v>
      </c>
      <c r="E12" s="98">
        <v>1</v>
      </c>
      <c r="F12" s="99"/>
      <c r="G12" s="101">
        <f>Table119[5]*Table119[6]</f>
        <v>0</v>
      </c>
    </row>
    <row r="13" spans="1:7" ht="30" x14ac:dyDescent="0.25">
      <c r="A13" s="96">
        <v>6</v>
      </c>
      <c r="B13" s="96" t="s">
        <v>143</v>
      </c>
      <c r="C13" s="97" t="s">
        <v>449</v>
      </c>
      <c r="D13" s="96" t="s">
        <v>139</v>
      </c>
      <c r="E13" s="98">
        <v>0.3</v>
      </c>
      <c r="F13" s="99"/>
      <c r="G13" s="101">
        <f>Table119[5]*Table119[6]</f>
        <v>0</v>
      </c>
    </row>
    <row r="14" spans="1:7" ht="30" x14ac:dyDescent="0.25">
      <c r="A14" s="96">
        <v>7</v>
      </c>
      <c r="B14" s="96" t="s">
        <v>143</v>
      </c>
      <c r="C14" s="97" t="s">
        <v>450</v>
      </c>
      <c r="D14" s="96" t="s">
        <v>139</v>
      </c>
      <c r="E14" s="98">
        <v>0.06</v>
      </c>
      <c r="F14" s="99"/>
      <c r="G14" s="101">
        <f>Table119[5]*Table119[6]</f>
        <v>0</v>
      </c>
    </row>
    <row r="15" spans="1:7" x14ac:dyDescent="0.25">
      <c r="A15" s="96">
        <v>8</v>
      </c>
      <c r="B15" s="96" t="s">
        <v>209</v>
      </c>
      <c r="C15" s="105" t="s">
        <v>577</v>
      </c>
      <c r="D15" s="96" t="s">
        <v>263</v>
      </c>
      <c r="E15" s="98">
        <v>1</v>
      </c>
      <c r="F15" s="99"/>
      <c r="G15" s="101">
        <f>Table119[5]*Table119[6]</f>
        <v>0</v>
      </c>
    </row>
    <row r="16" spans="1:7" x14ac:dyDescent="0.25">
      <c r="A16" s="96">
        <v>9</v>
      </c>
      <c r="B16" s="96" t="s">
        <v>208</v>
      </c>
      <c r="C16" s="102" t="s">
        <v>578</v>
      </c>
      <c r="D16" s="96" t="s">
        <v>263</v>
      </c>
      <c r="E16" s="98">
        <v>2</v>
      </c>
      <c r="F16" s="99"/>
      <c r="G16" s="101">
        <f>Table119[5]*Table119[6]</f>
        <v>0</v>
      </c>
    </row>
    <row r="17" spans="1:7" ht="30" x14ac:dyDescent="0.25">
      <c r="A17" s="96">
        <v>10</v>
      </c>
      <c r="B17" s="96" t="s">
        <v>151</v>
      </c>
      <c r="C17" s="105" t="s">
        <v>579</v>
      </c>
      <c r="D17" s="96" t="s">
        <v>30</v>
      </c>
      <c r="E17" s="98">
        <v>36</v>
      </c>
      <c r="F17" s="99"/>
      <c r="G17" s="101">
        <f>Table119[5]*Table119[6]</f>
        <v>0</v>
      </c>
    </row>
    <row r="18" spans="1:7" x14ac:dyDescent="0.25">
      <c r="A18" s="96"/>
      <c r="B18" s="96"/>
      <c r="C18" s="97" t="s">
        <v>280</v>
      </c>
      <c r="D18" s="96"/>
      <c r="E18" s="98"/>
      <c r="F18" s="99"/>
      <c r="G18" s="101">
        <f>Table119[5]*Table119[6]</f>
        <v>0</v>
      </c>
    </row>
    <row r="19" spans="1:7" x14ac:dyDescent="0.25">
      <c r="A19" s="96">
        <v>11</v>
      </c>
      <c r="B19" s="96"/>
      <c r="C19" s="102" t="s">
        <v>580</v>
      </c>
      <c r="D19" s="96" t="s">
        <v>263</v>
      </c>
      <c r="E19" s="98">
        <v>4</v>
      </c>
      <c r="F19" s="99"/>
      <c r="G19" s="101">
        <f>Table119[5]*Table119[6]</f>
        <v>0</v>
      </c>
    </row>
    <row r="20" spans="1:7" x14ac:dyDescent="0.25">
      <c r="A20" s="96">
        <v>12</v>
      </c>
      <c r="B20" s="96"/>
      <c r="C20" s="102" t="s">
        <v>581</v>
      </c>
      <c r="D20" s="96" t="s">
        <v>263</v>
      </c>
      <c r="E20" s="98">
        <v>1</v>
      </c>
      <c r="F20" s="99"/>
      <c r="G20" s="101">
        <f>Table119[5]*Table119[6]</f>
        <v>0</v>
      </c>
    </row>
    <row r="21" spans="1:7" x14ac:dyDescent="0.25">
      <c r="A21" s="96">
        <v>13</v>
      </c>
      <c r="B21" s="96"/>
      <c r="C21" s="102" t="s">
        <v>582</v>
      </c>
      <c r="D21" s="96" t="s">
        <v>263</v>
      </c>
      <c r="E21" s="98">
        <v>1</v>
      </c>
      <c r="F21" s="99"/>
      <c r="G21" s="101">
        <f>Table119[5]*Table119[6]</f>
        <v>0</v>
      </c>
    </row>
    <row r="22" spans="1:7" x14ac:dyDescent="0.25">
      <c r="A22" s="96">
        <v>14</v>
      </c>
      <c r="B22" s="96"/>
      <c r="C22" s="102" t="s">
        <v>583</v>
      </c>
      <c r="D22" s="96" t="s">
        <v>263</v>
      </c>
      <c r="E22" s="98">
        <v>1</v>
      </c>
      <c r="F22" s="99"/>
      <c r="G22" s="101">
        <f>Table119[5]*Table119[6]</f>
        <v>0</v>
      </c>
    </row>
    <row r="23" spans="1:7" x14ac:dyDescent="0.25">
      <c r="A23" s="96">
        <v>15</v>
      </c>
      <c r="B23" s="96"/>
      <c r="C23" s="102" t="s">
        <v>584</v>
      </c>
      <c r="D23" s="96" t="s">
        <v>263</v>
      </c>
      <c r="E23" s="98">
        <v>1</v>
      </c>
      <c r="F23" s="99"/>
      <c r="G23" s="101">
        <f>Table119[5]*Table119[6]</f>
        <v>0</v>
      </c>
    </row>
    <row r="24" spans="1:7" x14ac:dyDescent="0.25">
      <c r="A24" s="96">
        <v>16</v>
      </c>
      <c r="B24" s="96"/>
      <c r="C24" s="102" t="s">
        <v>585</v>
      </c>
      <c r="D24" s="96" t="s">
        <v>263</v>
      </c>
      <c r="E24" s="98">
        <v>1</v>
      </c>
      <c r="F24" s="99"/>
      <c r="G24" s="101">
        <f>Table119[5]*Table119[6]</f>
        <v>0</v>
      </c>
    </row>
    <row r="25" spans="1:7" ht="30" x14ac:dyDescent="0.25">
      <c r="A25" s="96">
        <v>17</v>
      </c>
      <c r="B25" s="96"/>
      <c r="C25" s="105" t="s">
        <v>789</v>
      </c>
      <c r="D25" s="96" t="s">
        <v>263</v>
      </c>
      <c r="E25" s="98">
        <v>1</v>
      </c>
      <c r="F25" s="99"/>
      <c r="G25" s="101">
        <f>Table119[5]*Table119[6]</f>
        <v>0</v>
      </c>
    </row>
    <row r="26" spans="1:7" x14ac:dyDescent="0.25">
      <c r="A26" s="96">
        <v>18</v>
      </c>
      <c r="B26" s="96"/>
      <c r="C26" s="105" t="s">
        <v>586</v>
      </c>
      <c r="D26" s="96" t="s">
        <v>263</v>
      </c>
      <c r="E26" s="98">
        <v>2</v>
      </c>
      <c r="F26" s="99"/>
      <c r="G26" s="101">
        <f>Table119[5]*Table119[6]</f>
        <v>0</v>
      </c>
    </row>
    <row r="27" spans="1:7" x14ac:dyDescent="0.25">
      <c r="A27" s="104" t="s">
        <v>405</v>
      </c>
      <c r="B27" s="109"/>
      <c r="C27" s="109"/>
      <c r="D27" s="109"/>
      <c r="E27" s="110"/>
      <c r="F27" s="110"/>
      <c r="G27" s="110">
        <f>SUBTOTAL(9,Table119[7])</f>
        <v>0</v>
      </c>
    </row>
  </sheetData>
  <mergeCells count="2">
    <mergeCell ref="C2:G3"/>
    <mergeCell ref="A4:B4"/>
  </mergeCells>
  <phoneticPr fontId="16" type="noConversion"/>
  <conditionalFormatting sqref="A7:G7 A12:G15 A8:B11 D8:G11 A17:G18 A16:B16 D16:G16 A25:G25 A19:B24 D19:G24 A27:G27 A26:B26 D26:G26">
    <cfRule type="expression" dxfId="102" priority="35">
      <formula>CELL("PROTECT",A7)=0</formula>
    </cfRule>
    <cfRule type="expression" dxfId="101" priority="36">
      <formula>$C7="Subtotal"</formula>
    </cfRule>
    <cfRule type="expression" priority="37" stopIfTrue="1">
      <formula>OR($C7="Subtotal",$A7="Total TVA Cota 0")</formula>
    </cfRule>
    <cfRule type="expression" dxfId="100" priority="39">
      <formula>$E7=""</formula>
    </cfRule>
  </conditionalFormatting>
  <conditionalFormatting sqref="G7:G27">
    <cfRule type="expression" dxfId="99" priority="33">
      <formula>AND($C7="Subtotal",$G7="")</formula>
    </cfRule>
    <cfRule type="expression" dxfId="98" priority="34">
      <formula>AND($C7="Subtotal",_xlfn.FORMULATEXT($G7)="=[5]*[6]")</formula>
    </cfRule>
    <cfRule type="expression" dxfId="97" priority="38">
      <formula>AND($C7&lt;&gt;"Subtotal",_xlfn.FORMULATEXT($G7)&lt;&gt;"=[5]*[6]")</formula>
    </cfRule>
  </conditionalFormatting>
  <conditionalFormatting sqref="E7:G27">
    <cfRule type="notContainsBlanks" priority="40" stopIfTrue="1">
      <formula>LEN(TRIM(E7))&gt;0</formula>
    </cfRule>
    <cfRule type="expression" dxfId="96" priority="41">
      <formula>$E7&lt;&gt;""</formula>
    </cfRule>
  </conditionalFormatting>
  <conditionalFormatting sqref="C8:C9">
    <cfRule type="expression" dxfId="95" priority="29">
      <formula>CELL("PROTECT",C8)=0</formula>
    </cfRule>
    <cfRule type="expression" dxfId="94" priority="30">
      <formula>$C8="Subtotal"</formula>
    </cfRule>
    <cfRule type="expression" priority="31" stopIfTrue="1">
      <formula>OR($C8="Subtotal",$A8="Total TVA Cota 0")</formula>
    </cfRule>
    <cfRule type="expression" dxfId="93" priority="32">
      <formula>$E8=""</formula>
    </cfRule>
  </conditionalFormatting>
  <conditionalFormatting sqref="C10">
    <cfRule type="expression" dxfId="92" priority="25">
      <formula>CELL("PROTECT",C10)=0</formula>
    </cfRule>
    <cfRule type="expression" dxfId="91" priority="26">
      <formula>$C10="Subtotal"</formula>
    </cfRule>
    <cfRule type="expression" priority="27" stopIfTrue="1">
      <formula>OR($C10="Subtotal",$A10="Total TVA Cota 0")</formula>
    </cfRule>
    <cfRule type="expression" dxfId="90" priority="28">
      <formula>$E10=""</formula>
    </cfRule>
  </conditionalFormatting>
  <conditionalFormatting sqref="C11">
    <cfRule type="expression" dxfId="89" priority="21">
      <formula>CELL("PROTECT",C11)=0</formula>
    </cfRule>
    <cfRule type="expression" dxfId="88" priority="22">
      <formula>$C11="Subtotal"</formula>
    </cfRule>
    <cfRule type="expression" priority="23" stopIfTrue="1">
      <formula>OR($C11="Subtotal",$A11="Total TVA Cota 0")</formula>
    </cfRule>
    <cfRule type="expression" dxfId="87" priority="24">
      <formula>$E11=""</formula>
    </cfRule>
  </conditionalFormatting>
  <conditionalFormatting sqref="C16">
    <cfRule type="expression" dxfId="86" priority="17">
      <formula>CELL("PROTECT",C16)=0</formula>
    </cfRule>
    <cfRule type="expression" dxfId="85" priority="18">
      <formula>$C16="Subtotal"</formula>
    </cfRule>
    <cfRule type="expression" priority="19" stopIfTrue="1">
      <formula>OR($C16="Subtotal",$A16="Total TVA Cota 0")</formula>
    </cfRule>
    <cfRule type="expression" dxfId="84" priority="20">
      <formula>$E16=""</formula>
    </cfRule>
  </conditionalFormatting>
  <conditionalFormatting sqref="C19:C22">
    <cfRule type="expression" dxfId="83" priority="13">
      <formula>CELL("PROTECT",C19)=0</formula>
    </cfRule>
    <cfRule type="expression" dxfId="82" priority="14">
      <formula>$C19="Subtotal"</formula>
    </cfRule>
    <cfRule type="expression" priority="15" stopIfTrue="1">
      <formula>OR($C19="Subtotal",$A19="Total TVA Cota 0")</formula>
    </cfRule>
    <cfRule type="expression" dxfId="81" priority="16">
      <formula>$E19=""</formula>
    </cfRule>
  </conditionalFormatting>
  <conditionalFormatting sqref="C23">
    <cfRule type="expression" dxfId="80" priority="9">
      <formula>CELL("PROTECT",C23)=0</formula>
    </cfRule>
    <cfRule type="expression" dxfId="79" priority="10">
      <formula>$C23="Subtotal"</formula>
    </cfRule>
    <cfRule type="expression" priority="11" stopIfTrue="1">
      <formula>OR($C23="Subtotal",$A23="Total TVA Cota 0")</formula>
    </cfRule>
    <cfRule type="expression" dxfId="78" priority="12">
      <formula>$E23=""</formula>
    </cfRule>
  </conditionalFormatting>
  <conditionalFormatting sqref="C24">
    <cfRule type="expression" dxfId="77" priority="5">
      <formula>CELL("PROTECT",C24)=0</formula>
    </cfRule>
    <cfRule type="expression" dxfId="76" priority="6">
      <formula>$C24="Subtotal"</formula>
    </cfRule>
    <cfRule type="expression" priority="7" stopIfTrue="1">
      <formula>OR($C24="Subtotal",$A24="Total TVA Cota 0")</formula>
    </cfRule>
    <cfRule type="expression" dxfId="75" priority="8">
      <formula>$E24=""</formula>
    </cfRule>
  </conditionalFormatting>
  <conditionalFormatting sqref="C26">
    <cfRule type="expression" dxfId="74" priority="1">
      <formula>CELL("PROTECT",C26)=0</formula>
    </cfRule>
    <cfRule type="expression" dxfId="73" priority="2">
      <formula>$C26="Subtotal"</formula>
    </cfRule>
    <cfRule type="expression" priority="3" stopIfTrue="1">
      <formula>OR($C26="Subtotal",$A26="Total TVA Cota 0")</formula>
    </cfRule>
    <cfRule type="expression" dxfId="72" priority="4">
      <formula>$E26=""</formula>
    </cfRule>
  </conditionalFormatting>
  <dataValidations count="1">
    <dataValidation type="decimal" operator="greaterThan" allowBlank="1" showInputMessage="1" showErrorMessage="1" sqref="F7:F26">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9"/>
  <sheetViews>
    <sheetView view="pageBreakPreview" zoomScaleNormal="90" zoomScaleSheetLayoutView="100" zoomScalePageLayoutView="90" workbookViewId="0">
      <selection activeCell="A7" sqref="A7"/>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50" t="str">
        <f>SITE!C2</f>
        <v>Solid biomass heating system in the gymnasium of Garbova village, Ocnita district</v>
      </c>
      <c r="D2" s="150"/>
      <c r="E2" s="150"/>
      <c r="F2" s="150"/>
      <c r="G2" s="150"/>
    </row>
    <row r="3" spans="1:7" s="22" customFormat="1" ht="18.75" x14ac:dyDescent="0.3">
      <c r="A3" s="26" t="str">
        <f>SITE!A3</f>
        <v>Site:</v>
      </c>
      <c r="B3" s="27" t="str">
        <f>IF(SITE!B3=0,"",SITE!B3)</f>
        <v>y</v>
      </c>
      <c r="C3" s="150"/>
      <c r="D3" s="150"/>
      <c r="E3" s="150"/>
      <c r="F3" s="150"/>
      <c r="G3" s="150"/>
    </row>
    <row r="4" spans="1:7" s="22" customFormat="1" ht="18.75" x14ac:dyDescent="0.25">
      <c r="A4" s="153" t="s">
        <v>245</v>
      </c>
      <c r="B4" s="153"/>
      <c r="C4" s="29" t="str">
        <f>SITE!B15</f>
        <v xml:space="preserve">Fuel system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 )</v>
      </c>
      <c r="G5" s="8" t="str">
        <f>TA!G5</f>
        <v>Total 
USD (col.5 x col.6)</v>
      </c>
    </row>
    <row r="6" spans="1:7" s="22" customFormat="1" ht="15.75" x14ac:dyDescent="0.25">
      <c r="A6" s="9" t="s">
        <v>14</v>
      </c>
      <c r="B6" s="9" t="s">
        <v>15</v>
      </c>
      <c r="C6" s="9" t="s">
        <v>16</v>
      </c>
      <c r="D6" s="9" t="s">
        <v>17</v>
      </c>
      <c r="E6" s="9" t="s">
        <v>18</v>
      </c>
      <c r="F6" s="9" t="s">
        <v>19</v>
      </c>
      <c r="G6" s="9" t="s">
        <v>20</v>
      </c>
    </row>
    <row r="7" spans="1:7" x14ac:dyDescent="0.25">
      <c r="A7" s="38"/>
      <c r="B7" s="38"/>
      <c r="C7" s="39"/>
      <c r="D7" s="38"/>
      <c r="E7" s="44"/>
      <c r="F7" s="43"/>
      <c r="G7" s="87">
        <f>Table1193[5]*Table1193[6]</f>
        <v>0</v>
      </c>
    </row>
    <row r="8" spans="1:7" x14ac:dyDescent="0.25">
      <c r="A8" s="38"/>
      <c r="B8" s="38"/>
      <c r="C8" s="39"/>
      <c r="D8" s="38"/>
      <c r="E8" s="44"/>
      <c r="F8" s="43"/>
      <c r="G8" s="89">
        <f>Table1193[5]*Table1193[6]</f>
        <v>0</v>
      </c>
    </row>
    <row r="9" spans="1:7" x14ac:dyDescent="0.25">
      <c r="A9" s="40" t="s">
        <v>405</v>
      </c>
      <c r="B9" s="41"/>
      <c r="C9" s="41"/>
      <c r="D9" s="41"/>
      <c r="E9" s="42"/>
      <c r="F9" s="42"/>
      <c r="G9" s="87">
        <f>SUBTOTAL(9,Table1193[7])</f>
        <v>0</v>
      </c>
    </row>
  </sheetData>
  <mergeCells count="2">
    <mergeCell ref="C2:G3"/>
    <mergeCell ref="A4:B4"/>
  </mergeCells>
  <conditionalFormatting sqref="G7:G9">
    <cfRule type="expression" dxfId="52" priority="1">
      <formula>AND($C7="Subtotal",$G7="")</formula>
    </cfRule>
    <cfRule type="expression" dxfId="51" priority="2">
      <formula>AND($C7="Subtotal",_xlfn.FORMULATEXT($G7)="=[5]*[6]")</formula>
    </cfRule>
    <cfRule type="expression" dxfId="50" priority="6">
      <formula>AND($C7&lt;&gt;"Subtotal",_xlfn.FORMULATEXT($G7)&lt;&gt;"=[5]*[6]")</formula>
    </cfRule>
  </conditionalFormatting>
  <conditionalFormatting sqref="A7:G9">
    <cfRule type="expression" dxfId="49" priority="3">
      <formula>CELL("PROTECT",A7)=0</formula>
    </cfRule>
    <cfRule type="expression" dxfId="48" priority="4">
      <formula>$C7="Subtotal"</formula>
    </cfRule>
    <cfRule type="expression" priority="5" stopIfTrue="1">
      <formula>OR($C7="Subtotal",$A7="Total TVA Cota 0")</formula>
    </cfRule>
    <cfRule type="expression" dxfId="47" priority="7">
      <formula>$E7=""</formula>
    </cfRule>
  </conditionalFormatting>
  <conditionalFormatting sqref="E7:G9">
    <cfRule type="notContainsBlanks" priority="8" stopIfTrue="1">
      <formula>LEN(TRIM(E7))&gt;0</formula>
    </cfRule>
    <cfRule type="expression" dxfId="46"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3"/>
  <sheetViews>
    <sheetView view="pageBreakPreview" topLeftCell="A2" zoomScaleNormal="90" zoomScaleSheetLayoutView="100" zoomScalePageLayoutView="90" workbookViewId="0">
      <selection activeCell="C15" sqref="C15"/>
    </sheetView>
  </sheetViews>
  <sheetFormatPr defaultColWidth="8.85546875" defaultRowHeight="15" x14ac:dyDescent="0.25"/>
  <cols>
    <col min="1" max="1" width="9.42578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50" t="str">
        <f>SITE!C2</f>
        <v>Solid biomass heating system in the gymnasium of Garbova village, Ocnita district</v>
      </c>
      <c r="D2" s="150"/>
      <c r="E2" s="150"/>
      <c r="F2" s="150"/>
      <c r="G2" s="150"/>
    </row>
    <row r="3" spans="1:7" ht="18.75" x14ac:dyDescent="0.3">
      <c r="A3" s="26" t="str">
        <f>SITE!A3</f>
        <v>Site:</v>
      </c>
      <c r="B3" s="27" t="str">
        <f>IF(SITE!B3=0,"",SITE!B3)</f>
        <v>y</v>
      </c>
      <c r="C3" s="150"/>
      <c r="D3" s="150"/>
      <c r="E3" s="150"/>
      <c r="F3" s="150"/>
      <c r="G3" s="150"/>
    </row>
    <row r="4" spans="1:7" ht="18.75" x14ac:dyDescent="0.25">
      <c r="A4" s="157" t="str">
        <f>SITE!B16</f>
        <v xml:space="preserve">Commissioning </v>
      </c>
      <c r="B4" s="157"/>
      <c r="C4" s="157"/>
      <c r="D4" s="157"/>
      <c r="E4" s="157"/>
      <c r="F4" s="157"/>
      <c r="G4" s="157"/>
    </row>
    <row r="5" spans="1:7" ht="47.25" x14ac:dyDescent="0.25">
      <c r="A5" s="6" t="s">
        <v>246</v>
      </c>
      <c r="B5" s="6" t="s">
        <v>8</v>
      </c>
      <c r="C5" s="6" t="s">
        <v>587</v>
      </c>
      <c r="D5" s="8" t="str">
        <f>[2]TA!D5</f>
        <v>Unit of Measure</v>
      </c>
      <c r="E5" s="8" t="str">
        <f>[2]TA!E5</f>
        <v>Quantity</v>
      </c>
      <c r="F5" s="8" t="str">
        <f>[2]TA!F5</f>
        <v>Unit Price
USD (wage inclusive)</v>
      </c>
      <c r="G5" s="8" t="str">
        <f>[2]TA!G5</f>
        <v>Total 
USD (col.5 x col.6)</v>
      </c>
    </row>
    <row r="6" spans="1:7" ht="15.75" x14ac:dyDescent="0.25">
      <c r="A6" s="6">
        <v>1</v>
      </c>
      <c r="B6" s="6">
        <v>2</v>
      </c>
      <c r="C6" s="6">
        <v>3</v>
      </c>
      <c r="D6" s="6">
        <v>4</v>
      </c>
      <c r="E6" s="6">
        <v>5</v>
      </c>
      <c r="F6" s="6">
        <v>6</v>
      </c>
      <c r="G6" s="6">
        <v>7</v>
      </c>
    </row>
    <row r="7" spans="1:7" ht="15.75" x14ac:dyDescent="0.25">
      <c r="A7" s="51">
        <v>1</v>
      </c>
      <c r="B7" s="52"/>
      <c r="C7" s="53" t="s">
        <v>588</v>
      </c>
      <c r="D7" s="54" t="s">
        <v>589</v>
      </c>
      <c r="E7" s="55">
        <v>1</v>
      </c>
      <c r="F7" s="24"/>
      <c r="G7" s="18">
        <f t="shared" ref="G7:G10" si="0">$E7*F7</f>
        <v>0</v>
      </c>
    </row>
    <row r="8" spans="1:7" ht="15.75" x14ac:dyDescent="0.25">
      <c r="A8" s="48">
        <v>2</v>
      </c>
      <c r="B8" s="48"/>
      <c r="C8" s="56" t="s">
        <v>590</v>
      </c>
      <c r="D8" s="57" t="s">
        <v>22</v>
      </c>
      <c r="E8" s="55">
        <v>1</v>
      </c>
      <c r="F8" s="24"/>
      <c r="G8" s="18">
        <f t="shared" si="0"/>
        <v>0</v>
      </c>
    </row>
    <row r="9" spans="1:7" ht="15.75" x14ac:dyDescent="0.25">
      <c r="A9" s="48">
        <v>3</v>
      </c>
      <c r="B9" s="48"/>
      <c r="C9" s="56" t="s">
        <v>591</v>
      </c>
      <c r="D9" s="57" t="s">
        <v>22</v>
      </c>
      <c r="E9" s="55">
        <v>1</v>
      </c>
      <c r="F9" s="24"/>
      <c r="G9" s="18">
        <f t="shared" si="0"/>
        <v>0</v>
      </c>
    </row>
    <row r="10" spans="1:7" ht="16.5" thickBot="1" x14ac:dyDescent="0.3">
      <c r="A10" s="48">
        <v>4</v>
      </c>
      <c r="B10" s="48"/>
      <c r="C10" s="56" t="s">
        <v>592</v>
      </c>
      <c r="D10" s="57" t="s">
        <v>593</v>
      </c>
      <c r="E10" s="55">
        <v>1</v>
      </c>
      <c r="F10" s="24"/>
      <c r="G10" s="18">
        <f t="shared" si="0"/>
        <v>0</v>
      </c>
    </row>
    <row r="11" spans="1:7" ht="20.25" thickTop="1" thickBot="1" x14ac:dyDescent="0.3">
      <c r="A11" s="14" t="s">
        <v>594</v>
      </c>
      <c r="B11" s="14"/>
      <c r="C11" s="14"/>
      <c r="D11" s="14"/>
      <c r="E11" s="14"/>
      <c r="F11" s="14"/>
      <c r="G11" s="1">
        <f>SUM(G7:G10)</f>
        <v>0</v>
      </c>
    </row>
    <row r="13" spans="1:7" x14ac:dyDescent="0.25">
      <c r="A13" s="13" t="s">
        <v>682</v>
      </c>
    </row>
  </sheetData>
  <mergeCells count="2">
    <mergeCell ref="C2:G3"/>
    <mergeCell ref="A4:G4"/>
  </mergeCells>
  <phoneticPr fontId="16" type="noConversion"/>
  <conditionalFormatting sqref="F7:F10">
    <cfRule type="containsBlanks" dxfId="26" priority="16">
      <formula>LEN(TRIM(F7))=0</formula>
    </cfRule>
  </conditionalFormatting>
  <conditionalFormatting sqref="A4:G4 C1:G3 F7:G10 A11:G12 A6:G6 F13:G13">
    <cfRule type="expression" dxfId="25" priority="15">
      <formula>CELL("PROTECT",A1)=0</formula>
    </cfRule>
  </conditionalFormatting>
  <conditionalFormatting sqref="E7:E10">
    <cfRule type="containsBlanks" dxfId="24" priority="9">
      <formula>LEN(TRIM(E7))=0</formula>
    </cfRule>
  </conditionalFormatting>
  <conditionalFormatting sqref="A7:B10 E7:E10">
    <cfRule type="expression" dxfId="23" priority="8">
      <formula>CELL("PROTECT",A7)=0</formula>
    </cfRule>
  </conditionalFormatting>
  <conditionalFormatting sqref="A5:B5">
    <cfRule type="expression" dxfId="22" priority="7">
      <formula>CELL("PROTECT",A5)=0</formula>
    </cfRule>
  </conditionalFormatting>
  <conditionalFormatting sqref="C5">
    <cfRule type="expression" dxfId="21" priority="6">
      <formula>CELL("PROTECT",C5)=0</formula>
    </cfRule>
  </conditionalFormatting>
  <conditionalFormatting sqref="C7:C10">
    <cfRule type="containsBlanks" dxfId="20" priority="5">
      <formula>LEN(TRIM(C7))=0</formula>
    </cfRule>
  </conditionalFormatting>
  <conditionalFormatting sqref="C7:C10">
    <cfRule type="expression" dxfId="19" priority="4">
      <formula>CELL("PROTECT",C7)=0</formula>
    </cfRule>
  </conditionalFormatting>
  <conditionalFormatting sqref="D7:D10">
    <cfRule type="containsBlanks" dxfId="18" priority="3">
      <formula>LEN(TRIM(D7))=0</formula>
    </cfRule>
  </conditionalFormatting>
  <conditionalFormatting sqref="D7:D10">
    <cfRule type="expression" dxfId="17" priority="2">
      <formula>CELL("PROTECT",D7)=0</formula>
    </cfRule>
  </conditionalFormatting>
  <conditionalFormatting sqref="A13:E13">
    <cfRule type="expression" dxfId="16" priority="1">
      <formula>CELL("PROTECT",A13)=0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4"/>
  <sheetViews>
    <sheetView view="pageBreakPreview" zoomScaleNormal="90" zoomScaleSheetLayoutView="100" zoomScalePageLayoutView="90" workbookViewId="0">
      <selection activeCell="A2" sqref="A2"/>
    </sheetView>
  </sheetViews>
  <sheetFormatPr defaultColWidth="8.85546875" defaultRowHeight="15" x14ac:dyDescent="0.25"/>
  <cols>
    <col min="1" max="1" width="9.42578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50" t="str">
        <f>SITE!C2</f>
        <v>Solid biomass heating system in the gymnasium of Garbova village, Ocnita district</v>
      </c>
      <c r="D2" s="150"/>
      <c r="E2" s="150"/>
      <c r="F2" s="150"/>
      <c r="G2" s="150"/>
    </row>
    <row r="3" spans="1:7" ht="18.75" x14ac:dyDescent="0.3">
      <c r="A3" s="26" t="str">
        <f>SITE!A3</f>
        <v>Site:</v>
      </c>
      <c r="B3" s="27" t="str">
        <f>IF(SITE!B3=0,"",SITE!B3)</f>
        <v>y</v>
      </c>
      <c r="C3" s="154"/>
      <c r="D3" s="154"/>
      <c r="E3" s="154"/>
      <c r="F3" s="154"/>
      <c r="G3" s="154"/>
    </row>
    <row r="4" spans="1:7" ht="18.75" x14ac:dyDescent="0.25">
      <c r="A4" s="10" t="str">
        <f>SITE!B17</f>
        <v>Service and Maintenance works for 3-years of operation</v>
      </c>
      <c r="B4" s="11"/>
      <c r="C4" s="11"/>
      <c r="D4" s="11"/>
      <c r="E4" s="11"/>
      <c r="F4" s="11"/>
      <c r="G4" s="12"/>
    </row>
    <row r="5" spans="1:7" ht="47.25" x14ac:dyDescent="0.25">
      <c r="A5" s="9" t="s">
        <v>246</v>
      </c>
      <c r="B5" s="9" t="s">
        <v>8</v>
      </c>
      <c r="C5" s="9" t="s">
        <v>596</v>
      </c>
      <c r="D5" s="9" t="s">
        <v>597</v>
      </c>
      <c r="E5" s="9" t="s">
        <v>598</v>
      </c>
      <c r="F5" s="8" t="str">
        <f>[2]TA!F5</f>
        <v>Unit Price
USD (wage inclusive)</v>
      </c>
      <c r="G5" s="8" t="str">
        <f>[2]TA!G5</f>
        <v>Total 
USD (col.5 x col.6)</v>
      </c>
    </row>
    <row r="6" spans="1:7" ht="15.75" x14ac:dyDescent="0.25">
      <c r="A6" s="6">
        <v>1</v>
      </c>
      <c r="B6" s="6">
        <v>2</v>
      </c>
      <c r="C6" s="6">
        <v>3</v>
      </c>
      <c r="D6" s="6">
        <v>4</v>
      </c>
      <c r="E6" s="6">
        <v>5</v>
      </c>
      <c r="F6" s="6">
        <v>6</v>
      </c>
      <c r="G6" s="6">
        <v>7</v>
      </c>
    </row>
    <row r="7" spans="1:7" ht="31.5" x14ac:dyDescent="0.25">
      <c r="A7" s="7">
        <v>1</v>
      </c>
      <c r="B7" s="7"/>
      <c r="C7" s="7" t="s">
        <v>599</v>
      </c>
      <c r="D7" s="49" t="s">
        <v>600</v>
      </c>
      <c r="E7" s="50">
        <v>3</v>
      </c>
      <c r="F7" s="20"/>
      <c r="G7" s="19">
        <f>$E7*F7</f>
        <v>0</v>
      </c>
    </row>
    <row r="8" spans="1:7" ht="15.75" x14ac:dyDescent="0.25">
      <c r="A8" s="7">
        <v>2</v>
      </c>
      <c r="B8" s="7"/>
      <c r="C8" s="7" t="s">
        <v>601</v>
      </c>
      <c r="D8" s="49" t="s">
        <v>600</v>
      </c>
      <c r="E8" s="50">
        <v>3</v>
      </c>
      <c r="F8" s="20"/>
      <c r="G8" s="19">
        <f t="shared" ref="G8:G10" si="0">$E8*F8</f>
        <v>0</v>
      </c>
    </row>
    <row r="9" spans="1:7" ht="15.75" x14ac:dyDescent="0.25">
      <c r="A9" s="7">
        <v>3</v>
      </c>
      <c r="B9" s="7"/>
      <c r="C9" s="7" t="s">
        <v>602</v>
      </c>
      <c r="D9" s="49" t="s">
        <v>603</v>
      </c>
      <c r="E9" s="50">
        <v>3</v>
      </c>
      <c r="F9" s="20"/>
      <c r="G9" s="19">
        <f t="shared" si="0"/>
        <v>0</v>
      </c>
    </row>
    <row r="10" spans="1:7" ht="16.5" thickBot="1" x14ac:dyDescent="0.3">
      <c r="A10" s="7">
        <v>4</v>
      </c>
      <c r="B10" s="7"/>
      <c r="C10" s="7" t="s">
        <v>604</v>
      </c>
      <c r="D10" s="49" t="s">
        <v>23</v>
      </c>
      <c r="E10" s="50">
        <v>1</v>
      </c>
      <c r="F10" s="20"/>
      <c r="G10" s="19">
        <f t="shared" si="0"/>
        <v>0</v>
      </c>
    </row>
    <row r="11" spans="1:7" ht="20.25" thickTop="1" thickBot="1" x14ac:dyDescent="0.3">
      <c r="A11" s="14" t="s">
        <v>595</v>
      </c>
      <c r="B11" s="14"/>
      <c r="C11" s="14"/>
      <c r="D11" s="14"/>
      <c r="E11" s="1"/>
      <c r="F11" s="1"/>
      <c r="G11" s="1">
        <f>SUM(G7:G10)</f>
        <v>0</v>
      </c>
    </row>
    <row r="13" spans="1:7" ht="15" customHeight="1" x14ac:dyDescent="0.25">
      <c r="A13" s="158" t="s">
        <v>9</v>
      </c>
      <c r="B13" s="158"/>
      <c r="C13" s="158"/>
      <c r="D13" s="158"/>
      <c r="E13" s="158"/>
      <c r="F13" s="158"/>
      <c r="G13" s="158"/>
    </row>
    <row r="14" spans="1:7" x14ac:dyDescent="0.25">
      <c r="A14" s="158"/>
      <c r="B14" s="158"/>
      <c r="C14" s="158"/>
      <c r="D14" s="158"/>
      <c r="E14" s="158"/>
      <c r="F14" s="158"/>
      <c r="G14" s="158"/>
    </row>
  </sheetData>
  <mergeCells count="2">
    <mergeCell ref="C2:G3"/>
    <mergeCell ref="A13:G14"/>
  </mergeCells>
  <phoneticPr fontId="16" type="noConversion"/>
  <conditionalFormatting sqref="F7:F10">
    <cfRule type="containsBlanks" dxfId="15" priority="13">
      <formula>LEN(TRIM(F7))=0</formula>
    </cfRule>
  </conditionalFormatting>
  <conditionalFormatting sqref="A4:G4 C1:G3 F7:G10 A11:G14 A6:G6">
    <cfRule type="expression" dxfId="14" priority="12">
      <formula>CELL("PROTECT",A1)=0</formula>
    </cfRule>
  </conditionalFormatting>
  <conditionalFormatting sqref="E7:E10">
    <cfRule type="containsBlanks" dxfId="13" priority="6">
      <formula>LEN(TRIM(E7))=0</formula>
    </cfRule>
  </conditionalFormatting>
  <conditionalFormatting sqref="A7:B10 E7:E10">
    <cfRule type="expression" dxfId="12" priority="5">
      <formula>CELL("PROTECT",A7)=0</formula>
    </cfRule>
  </conditionalFormatting>
  <conditionalFormatting sqref="A5:B5">
    <cfRule type="expression" dxfId="11" priority="4">
      <formula>CELL("PROTECT",A5)=0</formula>
    </cfRule>
  </conditionalFormatting>
  <conditionalFormatting sqref="C5:E5">
    <cfRule type="expression" dxfId="10" priority="3">
      <formula>CELL("PROTECT",C5)=0</formula>
    </cfRule>
  </conditionalFormatting>
  <conditionalFormatting sqref="C7:D10">
    <cfRule type="containsBlanks" dxfId="9" priority="2">
      <formula>LEN(TRIM(C7))=0</formula>
    </cfRule>
  </conditionalFormatting>
  <conditionalFormatting sqref="C7:D10">
    <cfRule type="expression" dxfId="8" priority="1">
      <formula>CELL("PROTECT",C7)=0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pageSetUpPr fitToPage="1"/>
  </sheetPr>
  <dimension ref="A1:G27"/>
  <sheetViews>
    <sheetView tabSelected="1" view="pageBreakPreview" zoomScaleSheetLayoutView="100" workbookViewId="0">
      <selection activeCell="C19" sqref="C19"/>
    </sheetView>
  </sheetViews>
  <sheetFormatPr defaultColWidth="8.85546875" defaultRowHeight="15" x14ac:dyDescent="0.25"/>
  <cols>
    <col min="1" max="1" width="9.42578125" customWidth="1"/>
    <col min="2" max="2" width="12.28515625" customWidth="1"/>
    <col min="3" max="4" width="42.710937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59" t="str">
        <f>SITE!C2</f>
        <v>Solid biomass heating system in the gymnasium of Garbova village, Ocnita district</v>
      </c>
      <c r="D2" s="159"/>
      <c r="E2" s="159"/>
      <c r="F2" s="159"/>
      <c r="G2" s="159"/>
    </row>
    <row r="3" spans="1:7" ht="18.75" x14ac:dyDescent="0.3">
      <c r="A3" s="26" t="str">
        <f>SITE!A3</f>
        <v>Site:</v>
      </c>
      <c r="B3" s="27" t="str">
        <f>IF(SITE!B3=0,"",SITE!B3)</f>
        <v>y</v>
      </c>
      <c r="C3" s="159"/>
      <c r="D3" s="159"/>
      <c r="E3" s="159"/>
      <c r="F3" s="159"/>
      <c r="G3" s="159"/>
    </row>
    <row r="4" spans="1:7" ht="18.75" x14ac:dyDescent="0.25">
      <c r="A4" s="160" t="s">
        <v>605</v>
      </c>
      <c r="B4" s="160"/>
      <c r="C4" s="160"/>
      <c r="D4" s="160"/>
      <c r="E4" s="160"/>
      <c r="F4" s="160"/>
      <c r="G4" s="160"/>
    </row>
    <row r="5" spans="1:7" ht="31.5" x14ac:dyDescent="0.25">
      <c r="A5" s="8" t="s">
        <v>2</v>
      </c>
      <c r="B5" s="8" t="s">
        <v>8</v>
      </c>
      <c r="C5" s="8" t="s">
        <v>606</v>
      </c>
      <c r="D5" s="8" t="s">
        <v>607</v>
      </c>
      <c r="E5" s="8" t="s">
        <v>608</v>
      </c>
      <c r="F5" s="8" t="s">
        <v>609</v>
      </c>
      <c r="G5" s="8" t="s">
        <v>21</v>
      </c>
    </row>
    <row r="6" spans="1:7" ht="15.75" x14ac:dyDescent="0.25">
      <c r="A6" s="8">
        <v>1</v>
      </c>
      <c r="B6" s="8">
        <v>2</v>
      </c>
      <c r="C6" s="8">
        <v>3</v>
      </c>
      <c r="D6" s="8">
        <v>4</v>
      </c>
      <c r="E6" s="8">
        <v>5</v>
      </c>
      <c r="F6" s="8">
        <v>6</v>
      </c>
      <c r="G6" s="8">
        <v>7</v>
      </c>
    </row>
    <row r="7" spans="1:7" ht="15.75" x14ac:dyDescent="0.25">
      <c r="A7" s="163">
        <v>1</v>
      </c>
      <c r="B7" s="164" t="s">
        <v>610</v>
      </c>
      <c r="C7" s="36" t="s">
        <v>611</v>
      </c>
      <c r="D7" s="15"/>
      <c r="E7" s="161">
        <v>2</v>
      </c>
      <c r="F7" s="162">
        <v>1</v>
      </c>
      <c r="G7" s="161">
        <f>E7*F7</f>
        <v>2</v>
      </c>
    </row>
    <row r="8" spans="1:7" ht="45" x14ac:dyDescent="0.25">
      <c r="A8" s="163"/>
      <c r="B8" s="164"/>
      <c r="C8" s="86" t="s">
        <v>790</v>
      </c>
      <c r="D8" s="15"/>
      <c r="E8" s="161"/>
      <c r="F8" s="162"/>
      <c r="G8" s="161"/>
    </row>
    <row r="9" spans="1:7" ht="15.75" x14ac:dyDescent="0.25">
      <c r="A9" s="163"/>
      <c r="B9" s="164"/>
      <c r="C9" s="36" t="s">
        <v>612</v>
      </c>
      <c r="D9" s="15"/>
      <c r="E9" s="161"/>
      <c r="F9" s="162"/>
      <c r="G9" s="161"/>
    </row>
    <row r="10" spans="1:7" ht="15.75" x14ac:dyDescent="0.25">
      <c r="A10" s="163"/>
      <c r="B10" s="164"/>
      <c r="C10" s="37" t="s">
        <v>685</v>
      </c>
      <c r="D10" s="15"/>
      <c r="E10" s="161"/>
      <c r="F10" s="162"/>
      <c r="G10" s="161"/>
    </row>
    <row r="11" spans="1:7" ht="15.75" x14ac:dyDescent="0.25">
      <c r="A11" s="163"/>
      <c r="B11" s="164"/>
      <c r="C11" s="16" t="s">
        <v>613</v>
      </c>
      <c r="D11" s="17"/>
      <c r="E11" s="161"/>
      <c r="F11" s="162"/>
      <c r="G11" s="161"/>
    </row>
    <row r="12" spans="1:7" ht="15.75" x14ac:dyDescent="0.25">
      <c r="A12" s="163"/>
      <c r="B12" s="164"/>
      <c r="C12" s="16" t="s">
        <v>614</v>
      </c>
      <c r="D12" s="15"/>
      <c r="E12" s="161"/>
      <c r="F12" s="162"/>
      <c r="G12" s="161"/>
    </row>
    <row r="13" spans="1:7" ht="31.5" x14ac:dyDescent="0.25">
      <c r="A13" s="163"/>
      <c r="B13" s="164"/>
      <c r="C13" s="16" t="s">
        <v>615</v>
      </c>
      <c r="D13" s="15"/>
      <c r="E13" s="161"/>
      <c r="F13" s="162"/>
      <c r="G13" s="161"/>
    </row>
    <row r="14" spans="1:7" ht="15.75" x14ac:dyDescent="0.25">
      <c r="A14" s="163"/>
      <c r="B14" s="164"/>
      <c r="C14" s="37" t="s">
        <v>616</v>
      </c>
      <c r="D14" s="15"/>
      <c r="E14" s="161"/>
      <c r="F14" s="162"/>
      <c r="G14" s="161"/>
    </row>
    <row r="15" spans="1:7" ht="15.75" x14ac:dyDescent="0.25">
      <c r="A15" s="163"/>
      <c r="B15" s="164"/>
      <c r="C15" s="16" t="s">
        <v>617</v>
      </c>
      <c r="D15" s="15"/>
      <c r="E15" s="161"/>
      <c r="F15" s="162"/>
      <c r="G15" s="161"/>
    </row>
    <row r="16" spans="1:7" ht="15.75" x14ac:dyDescent="0.25">
      <c r="A16" s="163"/>
      <c r="B16" s="164"/>
      <c r="C16" s="16" t="s">
        <v>618</v>
      </c>
      <c r="D16" s="15"/>
      <c r="E16" s="161"/>
      <c r="F16" s="162"/>
      <c r="G16" s="161"/>
    </row>
    <row r="17" spans="1:7" ht="31.5" x14ac:dyDescent="0.25">
      <c r="A17" s="163"/>
      <c r="B17" s="164"/>
      <c r="C17" s="16" t="s">
        <v>619</v>
      </c>
      <c r="D17" s="15"/>
      <c r="E17" s="161"/>
      <c r="F17" s="162"/>
      <c r="G17" s="161"/>
    </row>
    <row r="18" spans="1:7" ht="31.5" x14ac:dyDescent="0.25">
      <c r="A18" s="163"/>
      <c r="B18" s="164"/>
      <c r="C18" s="16" t="s">
        <v>686</v>
      </c>
      <c r="D18" s="15"/>
      <c r="E18" s="161"/>
      <c r="F18" s="162"/>
      <c r="G18" s="161"/>
    </row>
    <row r="19" spans="1:7" ht="31.5" x14ac:dyDescent="0.25">
      <c r="A19" s="163"/>
      <c r="B19" s="164"/>
      <c r="C19" s="37" t="s">
        <v>791</v>
      </c>
      <c r="D19" s="15"/>
      <c r="E19" s="161"/>
      <c r="F19" s="162"/>
      <c r="G19" s="161"/>
    </row>
    <row r="20" spans="1:7" ht="48" thickBot="1" x14ac:dyDescent="0.3">
      <c r="A20" s="163"/>
      <c r="B20" s="164"/>
      <c r="C20" s="37" t="s">
        <v>620</v>
      </c>
      <c r="D20" s="15"/>
      <c r="E20" s="161"/>
      <c r="F20" s="162"/>
      <c r="G20" s="161"/>
    </row>
    <row r="21" spans="1:7" ht="19.5" customHeight="1" thickTop="1" thickBot="1" x14ac:dyDescent="0.3">
      <c r="A21" s="14" t="s">
        <v>595</v>
      </c>
      <c r="B21" s="14"/>
      <c r="C21" s="14"/>
      <c r="D21" s="14"/>
      <c r="E21" s="1"/>
      <c r="F21" s="1"/>
      <c r="G21" s="1">
        <f>SUM(G7:G20)</f>
        <v>2</v>
      </c>
    </row>
    <row r="22" spans="1:7" ht="16.5" thickTop="1" x14ac:dyDescent="0.25">
      <c r="A22" s="3"/>
      <c r="B22" s="3"/>
      <c r="C22" s="3"/>
      <c r="D22" s="3"/>
      <c r="E22" s="3"/>
      <c r="F22" s="3"/>
      <c r="G22" s="3"/>
    </row>
    <row r="23" spans="1:7" x14ac:dyDescent="0.25">
      <c r="A23" s="165" t="s">
        <v>621</v>
      </c>
      <c r="B23" s="165"/>
      <c r="C23" s="165"/>
      <c r="D23" s="165"/>
      <c r="E23" s="165"/>
      <c r="F23" s="165"/>
      <c r="G23" s="165"/>
    </row>
    <row r="24" spans="1:7" x14ac:dyDescent="0.25">
      <c r="A24" s="165" t="s">
        <v>683</v>
      </c>
      <c r="B24" s="165"/>
      <c r="C24" s="165"/>
      <c r="D24" s="165"/>
      <c r="E24" s="165"/>
      <c r="F24" s="165"/>
      <c r="G24" s="165"/>
    </row>
    <row r="25" spans="1:7" ht="31.5" customHeight="1" x14ac:dyDescent="0.25">
      <c r="A25" s="166" t="s">
        <v>684</v>
      </c>
      <c r="B25" s="166"/>
      <c r="C25" s="166"/>
      <c r="D25" s="166"/>
      <c r="E25" s="166"/>
      <c r="F25" s="166"/>
      <c r="G25" s="166"/>
    </row>
    <row r="26" spans="1:7" x14ac:dyDescent="0.25">
      <c r="A26" s="165" t="s">
        <v>622</v>
      </c>
      <c r="B26" s="165"/>
      <c r="C26" s="165"/>
      <c r="D26" s="165"/>
      <c r="E26" s="165"/>
      <c r="F26" s="165"/>
      <c r="G26" s="165"/>
    </row>
    <row r="27" spans="1:7" x14ac:dyDescent="0.25">
      <c r="A27" s="165" t="s">
        <v>623</v>
      </c>
      <c r="B27" s="165"/>
      <c r="C27" s="165"/>
      <c r="D27" s="165"/>
      <c r="E27" s="165"/>
      <c r="F27" s="165"/>
      <c r="G27" s="165"/>
    </row>
  </sheetData>
  <sheetProtection formatRows="0"/>
  <mergeCells count="12">
    <mergeCell ref="A27:G27"/>
    <mergeCell ref="A23:G23"/>
    <mergeCell ref="A24:G24"/>
    <mergeCell ref="A25:G25"/>
    <mergeCell ref="A26:G26"/>
    <mergeCell ref="C2:G3"/>
    <mergeCell ref="A4:G4"/>
    <mergeCell ref="E7:E20"/>
    <mergeCell ref="F7:F20"/>
    <mergeCell ref="G7:G20"/>
    <mergeCell ref="A7:A20"/>
    <mergeCell ref="B7:B20"/>
  </mergeCells>
  <phoneticPr fontId="16" type="noConversion"/>
  <conditionalFormatting sqref="D7:D20 F7">
    <cfRule type="containsBlanks" dxfId="7" priority="20">
      <formula>LEN(TRIM(D7))=0</formula>
    </cfRule>
  </conditionalFormatting>
  <conditionalFormatting sqref="A6:G6 C1:G3 A21:G22 A7:A20 D7:G20">
    <cfRule type="expression" dxfId="6" priority="13">
      <formula>CELL("PROTECT",A1)=0</formula>
    </cfRule>
  </conditionalFormatting>
  <conditionalFormatting sqref="E7:E20">
    <cfRule type="containsBlanks" dxfId="5" priority="7">
      <formula>LEN(TRIM(E7))=0</formula>
    </cfRule>
  </conditionalFormatting>
  <conditionalFormatting sqref="A4:G5">
    <cfRule type="expression" dxfId="4" priority="5">
      <formula>CELL("PROTECT",A4)=0</formula>
    </cfRule>
  </conditionalFormatting>
  <conditionalFormatting sqref="B7:B20">
    <cfRule type="expression" dxfId="3" priority="4">
      <formula>CELL("PROTECT",B7)=0</formula>
    </cfRule>
  </conditionalFormatting>
  <conditionalFormatting sqref="C7:C20">
    <cfRule type="expression" dxfId="2" priority="3">
      <formula>CELL("PROTECT",C7)=0</formula>
    </cfRule>
  </conditionalFormatting>
  <conditionalFormatting sqref="A23:G26">
    <cfRule type="expression" dxfId="1" priority="2">
      <formula>CELL("PROTECT",A23)=0</formula>
    </cfRule>
  </conditionalFormatting>
  <conditionalFormatting sqref="A27:G27">
    <cfRule type="expression" dxfId="0" priority="1">
      <formula>CELL("PROTECT",A27)=0</formula>
    </cfRule>
  </conditionalFormatting>
  <dataValidations count="1">
    <dataValidation type="decimal" allowBlank="1" showInputMessage="1" showErrorMessage="1" sqref="D11">
      <formula1>0.8</formula1>
      <formula2>0.99</formula2>
    </dataValidation>
  </dataValidations>
  <pageMargins left="0.59055118110236227" right="0.59055118110236227" top="0.59055118110236227" bottom="0.39370078740157483" header="0.27559055118110237" footer="0.27559055118110237"/>
  <pageSetup paperSize="9" scale="59" fitToHeight="0" orientation="portrait" r:id="rId1"/>
  <headerFooter>
    <oddHeader>&amp;L&amp;A - Page &amp;P of &amp;N</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62"/>
  <sheetViews>
    <sheetView view="pageBreakPreview" topLeftCell="A25" zoomScaleNormal="90" zoomScaleSheetLayoutView="100" zoomScalePageLayoutView="90" workbookViewId="0">
      <selection activeCell="C45" sqref="C45"/>
    </sheetView>
  </sheetViews>
  <sheetFormatPr defaultColWidth="8.85546875" defaultRowHeight="15" x14ac:dyDescent="0.25"/>
  <cols>
    <col min="1" max="1" width="9.42578125" style="46" customWidth="1"/>
    <col min="2" max="2" width="12.28515625" style="47" customWidth="1"/>
    <col min="3" max="3" width="70.7109375" style="47" customWidth="1"/>
    <col min="4" max="4" width="13.42578125" style="47" customWidth="1"/>
    <col min="5" max="5" width="12" style="47" customWidth="1"/>
    <col min="6" max="6" width="14.7109375" style="47" customWidth="1"/>
    <col min="7" max="7" width="18.28515625" style="47"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50" t="str">
        <f>SITE!C2</f>
        <v>Solid biomass heating system in the gymnasium of Garbova village, Ocnita district</v>
      </c>
      <c r="D2" s="150"/>
      <c r="E2" s="150"/>
      <c r="F2" s="150"/>
      <c r="G2" s="150"/>
    </row>
    <row r="3" spans="1:7" s="22" customFormat="1" ht="18.75" x14ac:dyDescent="0.3">
      <c r="A3" s="26" t="str">
        <f>SITE!A3</f>
        <v>Site:</v>
      </c>
      <c r="B3" s="27" t="str">
        <f>IF(SITE!B3=0,"",SITE!B3)</f>
        <v>y</v>
      </c>
      <c r="C3" s="150"/>
      <c r="D3" s="150"/>
      <c r="E3" s="150"/>
      <c r="F3" s="150"/>
      <c r="G3" s="150"/>
    </row>
    <row r="4" spans="1:7" s="22" customFormat="1" ht="18.75" x14ac:dyDescent="0.25">
      <c r="A4" s="151" t="s">
        <v>245</v>
      </c>
      <c r="B4" s="152"/>
      <c r="C4" s="29" t="str">
        <f>SITE!B6</f>
        <v>Territory development</v>
      </c>
      <c r="D4" s="30"/>
      <c r="E4" s="30"/>
      <c r="F4" s="30"/>
      <c r="G4" s="31"/>
    </row>
    <row r="5" spans="1:7" s="22" customFormat="1" ht="47.25" x14ac:dyDescent="0.25">
      <c r="A5" s="8" t="s">
        <v>246</v>
      </c>
      <c r="B5" s="8" t="s">
        <v>247</v>
      </c>
      <c r="C5" s="8" t="s">
        <v>248</v>
      </c>
      <c r="D5" s="8" t="s">
        <v>249</v>
      </c>
      <c r="E5" s="8" t="s">
        <v>250</v>
      </c>
      <c r="F5" s="9" t="s">
        <v>382</v>
      </c>
      <c r="G5" s="6" t="s">
        <v>251</v>
      </c>
    </row>
    <row r="6" spans="1:7" s="22" customFormat="1" ht="15.75" x14ac:dyDescent="0.25">
      <c r="A6" s="9" t="s">
        <v>14</v>
      </c>
      <c r="B6" s="9" t="s">
        <v>15</v>
      </c>
      <c r="C6" s="9" t="s">
        <v>16</v>
      </c>
      <c r="D6" s="9" t="s">
        <v>17</v>
      </c>
      <c r="E6" s="9" t="s">
        <v>18</v>
      </c>
      <c r="F6" s="9" t="s">
        <v>19</v>
      </c>
      <c r="G6" s="9" t="s">
        <v>20</v>
      </c>
    </row>
    <row r="7" spans="1:7" s="45" customFormat="1" x14ac:dyDescent="0.25">
      <c r="A7" s="38"/>
      <c r="B7" s="38"/>
      <c r="C7" s="102" t="s">
        <v>254</v>
      </c>
      <c r="D7" s="38"/>
      <c r="E7" s="44"/>
      <c r="F7" s="43"/>
      <c r="G7" s="87">
        <f>Table1[5]*Table1[6]</f>
        <v>0</v>
      </c>
    </row>
    <row r="8" spans="1:7" s="45" customFormat="1" x14ac:dyDescent="0.25">
      <c r="A8" s="38"/>
      <c r="B8" s="38"/>
      <c r="C8" s="102" t="s">
        <v>291</v>
      </c>
      <c r="D8" s="38"/>
      <c r="E8" s="44"/>
      <c r="F8" s="43"/>
      <c r="G8" s="87">
        <f>Table1[5]*Table1[6]</f>
        <v>0</v>
      </c>
    </row>
    <row r="9" spans="1:7" ht="42" customHeight="1" x14ac:dyDescent="0.25">
      <c r="A9" s="46">
        <v>1</v>
      </c>
      <c r="B9" s="47" t="s">
        <v>24</v>
      </c>
      <c r="C9" s="103" t="s">
        <v>252</v>
      </c>
      <c r="D9" s="47" t="s">
        <v>25</v>
      </c>
      <c r="E9" s="90">
        <v>4.0999999999999996</v>
      </c>
      <c r="F9" s="90"/>
      <c r="G9" s="92">
        <f>Table1[5]*Table1[6]</f>
        <v>0</v>
      </c>
    </row>
    <row r="10" spans="1:7" ht="42.95" customHeight="1" x14ac:dyDescent="0.25">
      <c r="A10" s="40">
        <v>2</v>
      </c>
      <c r="B10" s="41" t="s">
        <v>26</v>
      </c>
      <c r="C10" s="41" t="s">
        <v>253</v>
      </c>
      <c r="D10" s="41" t="s">
        <v>25</v>
      </c>
      <c r="E10" s="91">
        <v>4.0999999999999996</v>
      </c>
      <c r="F10" s="91"/>
      <c r="G10" s="87">
        <f>Table1[5]*Table1[6]</f>
        <v>0</v>
      </c>
    </row>
    <row r="11" spans="1:7" ht="45" x14ac:dyDescent="0.25">
      <c r="A11" s="40">
        <v>3</v>
      </c>
      <c r="B11" s="41" t="s">
        <v>27</v>
      </c>
      <c r="C11" s="109" t="s">
        <v>628</v>
      </c>
      <c r="D11" s="41" t="s">
        <v>28</v>
      </c>
      <c r="E11" s="91">
        <v>41</v>
      </c>
      <c r="F11" s="91"/>
      <c r="G11" s="87">
        <f>Table1[5]*Table1[6]</f>
        <v>0</v>
      </c>
    </row>
    <row r="12" spans="1:7" ht="33" customHeight="1" x14ac:dyDescent="0.25">
      <c r="A12" s="40">
        <v>4</v>
      </c>
      <c r="B12" s="41" t="s">
        <v>29</v>
      </c>
      <c r="C12" s="41" t="s">
        <v>255</v>
      </c>
      <c r="D12" s="41" t="s">
        <v>30</v>
      </c>
      <c r="E12" s="91">
        <v>26</v>
      </c>
      <c r="F12" s="91"/>
      <c r="G12" s="87">
        <f>Table1[5]*Table1[6]</f>
        <v>0</v>
      </c>
    </row>
    <row r="13" spans="1:7" x14ac:dyDescent="0.25">
      <c r="A13" s="40"/>
      <c r="B13" s="41"/>
      <c r="C13" s="41" t="s">
        <v>256</v>
      </c>
      <c r="D13" s="41"/>
      <c r="E13" s="91"/>
      <c r="F13" s="91"/>
      <c r="G13" s="87">
        <f>Table1[5]*Table1[6]</f>
        <v>0</v>
      </c>
    </row>
    <row r="14" spans="1:7" ht="60" x14ac:dyDescent="0.25">
      <c r="A14" s="40">
        <v>5</v>
      </c>
      <c r="B14" s="41" t="s">
        <v>292</v>
      </c>
      <c r="C14" s="41" t="s">
        <v>257</v>
      </c>
      <c r="D14" s="41" t="s">
        <v>30</v>
      </c>
      <c r="E14" s="91">
        <v>30.4</v>
      </c>
      <c r="F14" s="91"/>
      <c r="G14" s="87">
        <f>Table1[5]*Table1[6]</f>
        <v>0</v>
      </c>
    </row>
    <row r="15" spans="1:7" ht="60" x14ac:dyDescent="0.25">
      <c r="A15" s="40">
        <v>6</v>
      </c>
      <c r="B15" s="41" t="s">
        <v>31</v>
      </c>
      <c r="C15" s="41" t="s">
        <v>258</v>
      </c>
      <c r="D15" s="41" t="s">
        <v>25</v>
      </c>
      <c r="E15" s="91">
        <v>0.64</v>
      </c>
      <c r="F15" s="91"/>
      <c r="G15" s="87">
        <f>Table1[5]*Table1[6]</f>
        <v>0</v>
      </c>
    </row>
    <row r="16" spans="1:7" x14ac:dyDescent="0.25">
      <c r="A16" s="40"/>
      <c r="B16" s="41"/>
      <c r="C16" s="41" t="s">
        <v>262</v>
      </c>
      <c r="D16" s="41"/>
      <c r="E16" s="91"/>
      <c r="F16" s="91"/>
      <c r="G16" s="87">
        <f>Table1[5]*Table1[6]</f>
        <v>0</v>
      </c>
    </row>
    <row r="17" spans="1:7" ht="45" x14ac:dyDescent="0.25">
      <c r="A17" s="40">
        <v>7</v>
      </c>
      <c r="B17" s="41" t="s">
        <v>32</v>
      </c>
      <c r="C17" s="41" t="s">
        <v>266</v>
      </c>
      <c r="D17" s="41" t="s">
        <v>28</v>
      </c>
      <c r="E17" s="91">
        <v>1.8</v>
      </c>
      <c r="F17" s="91"/>
      <c r="G17" s="87">
        <f>Table1[5]*Table1[6]</f>
        <v>0</v>
      </c>
    </row>
    <row r="18" spans="1:7" x14ac:dyDescent="0.25">
      <c r="A18" s="40"/>
      <c r="B18" s="41"/>
      <c r="C18" s="41" t="s">
        <v>267</v>
      </c>
      <c r="D18" s="41"/>
      <c r="E18" s="91"/>
      <c r="F18" s="91"/>
      <c r="G18" s="87">
        <f>Table1[5]*Table1[6]</f>
        <v>0</v>
      </c>
    </row>
    <row r="19" spans="1:7" ht="47.1" customHeight="1" x14ac:dyDescent="0.25">
      <c r="A19" s="40">
        <v>8</v>
      </c>
      <c r="B19" s="41" t="s">
        <v>33</v>
      </c>
      <c r="C19" s="41" t="s">
        <v>268</v>
      </c>
      <c r="D19" s="41" t="s">
        <v>25</v>
      </c>
      <c r="E19" s="91">
        <v>2.6</v>
      </c>
      <c r="F19" s="91"/>
      <c r="G19" s="87">
        <f>Table1[5]*Table1[6]</f>
        <v>0</v>
      </c>
    </row>
    <row r="20" spans="1:7" ht="33.6" customHeight="1" x14ac:dyDescent="0.25">
      <c r="A20" s="40">
        <v>9</v>
      </c>
      <c r="B20" s="41" t="s">
        <v>34</v>
      </c>
      <c r="C20" s="41" t="s">
        <v>269</v>
      </c>
      <c r="D20" s="41" t="s">
        <v>25</v>
      </c>
      <c r="E20" s="91">
        <v>1.45</v>
      </c>
      <c r="F20" s="91"/>
      <c r="G20" s="87">
        <f>Table1[5]*Table1[6]</f>
        <v>0</v>
      </c>
    </row>
    <row r="21" spans="1:7" ht="33.950000000000003" customHeight="1" x14ac:dyDescent="0.25">
      <c r="A21" s="40">
        <v>10</v>
      </c>
      <c r="B21" s="41" t="s">
        <v>35</v>
      </c>
      <c r="C21" s="41" t="s">
        <v>271</v>
      </c>
      <c r="D21" s="41" t="s">
        <v>25</v>
      </c>
      <c r="E21" s="91">
        <v>1.45</v>
      </c>
      <c r="F21" s="91"/>
      <c r="G21" s="87">
        <f>Table1[5]*Table1[6]</f>
        <v>0</v>
      </c>
    </row>
    <row r="22" spans="1:7" ht="30" x14ac:dyDescent="0.25">
      <c r="A22" s="40">
        <v>11</v>
      </c>
      <c r="B22" s="41" t="s">
        <v>293</v>
      </c>
      <c r="C22" s="41" t="s">
        <v>272</v>
      </c>
      <c r="D22" s="41" t="s">
        <v>36</v>
      </c>
      <c r="E22" s="91">
        <v>457.1</v>
      </c>
      <c r="F22" s="91"/>
      <c r="G22" s="87">
        <f>Table1[5]*Table1[6]</f>
        <v>0</v>
      </c>
    </row>
    <row r="23" spans="1:7" ht="60" x14ac:dyDescent="0.25">
      <c r="A23" s="40">
        <v>14</v>
      </c>
      <c r="B23" s="41" t="s">
        <v>31</v>
      </c>
      <c r="C23" s="41" t="s">
        <v>258</v>
      </c>
      <c r="D23" s="41" t="s">
        <v>25</v>
      </c>
      <c r="E23" s="91">
        <v>1.04</v>
      </c>
      <c r="F23" s="91"/>
      <c r="G23" s="87">
        <f>Table1[5]*Table1[6]</f>
        <v>0</v>
      </c>
    </row>
    <row r="24" spans="1:7" x14ac:dyDescent="0.25">
      <c r="A24" s="40">
        <v>15</v>
      </c>
      <c r="B24" s="41" t="s">
        <v>40</v>
      </c>
      <c r="C24" s="41" t="s">
        <v>273</v>
      </c>
      <c r="D24" s="41" t="s">
        <v>25</v>
      </c>
      <c r="E24" s="91">
        <v>0.16</v>
      </c>
      <c r="F24" s="91"/>
      <c r="G24" s="87">
        <f>Table1[5]*Table1[6]</f>
        <v>0</v>
      </c>
    </row>
    <row r="25" spans="1:7" ht="45" x14ac:dyDescent="0.25">
      <c r="A25" s="40">
        <v>16</v>
      </c>
      <c r="B25" s="41" t="s">
        <v>41</v>
      </c>
      <c r="C25" s="41" t="s">
        <v>274</v>
      </c>
      <c r="D25" s="41" t="s">
        <v>28</v>
      </c>
      <c r="E25" s="91">
        <v>10.24</v>
      </c>
      <c r="F25" s="91"/>
      <c r="G25" s="87">
        <f>Table1[5]*Table1[6]</f>
        <v>0</v>
      </c>
    </row>
    <row r="26" spans="1:7" x14ac:dyDescent="0.25">
      <c r="A26" s="40"/>
      <c r="B26" s="41"/>
      <c r="C26" s="41" t="s">
        <v>275</v>
      </c>
      <c r="D26" s="41"/>
      <c r="E26" s="91"/>
      <c r="F26" s="91"/>
      <c r="G26" s="87">
        <f>Table1[5]*Table1[6]</f>
        <v>0</v>
      </c>
    </row>
    <row r="27" spans="1:7" ht="30" x14ac:dyDescent="0.25">
      <c r="A27" s="40">
        <v>17</v>
      </c>
      <c r="B27" s="41" t="s">
        <v>293</v>
      </c>
      <c r="C27" s="41" t="s">
        <v>272</v>
      </c>
      <c r="D27" s="41" t="s">
        <v>36</v>
      </c>
      <c r="E27" s="91">
        <v>27.95</v>
      </c>
      <c r="F27" s="91"/>
      <c r="G27" s="87">
        <f>Table1[5]*Table1[6]</f>
        <v>0</v>
      </c>
    </row>
    <row r="28" spans="1:7" ht="14.1" customHeight="1" x14ac:dyDescent="0.25">
      <c r="A28" s="40">
        <v>18</v>
      </c>
      <c r="B28" s="41" t="s">
        <v>37</v>
      </c>
      <c r="C28" s="41" t="s">
        <v>276</v>
      </c>
      <c r="D28" s="41" t="s">
        <v>38</v>
      </c>
      <c r="E28" s="91">
        <v>0.03</v>
      </c>
      <c r="F28" s="91"/>
      <c r="G28" s="87">
        <f>Table1[5]*Table1[6]</f>
        <v>0</v>
      </c>
    </row>
    <row r="29" spans="1:7" ht="30" x14ac:dyDescent="0.25">
      <c r="A29" s="40">
        <v>19</v>
      </c>
      <c r="B29" s="41" t="s">
        <v>39</v>
      </c>
      <c r="C29" s="41" t="s">
        <v>383</v>
      </c>
      <c r="D29" s="41" t="s">
        <v>38</v>
      </c>
      <c r="E29" s="91">
        <v>0.03</v>
      </c>
      <c r="F29" s="91"/>
      <c r="G29" s="87">
        <f>Table1[5]*Table1[6]</f>
        <v>0</v>
      </c>
    </row>
    <row r="30" spans="1:7" x14ac:dyDescent="0.25">
      <c r="A30" s="40"/>
      <c r="B30" s="41"/>
      <c r="C30" s="41" t="s">
        <v>278</v>
      </c>
      <c r="D30" s="41"/>
      <c r="E30" s="91"/>
      <c r="F30" s="91"/>
      <c r="G30" s="87">
        <f>Table1[5]*Table1[6]</f>
        <v>0</v>
      </c>
    </row>
    <row r="31" spans="1:7" ht="45" x14ac:dyDescent="0.25">
      <c r="A31" s="40">
        <v>23</v>
      </c>
      <c r="B31" s="41" t="s">
        <v>42</v>
      </c>
      <c r="C31" s="41" t="s">
        <v>279</v>
      </c>
      <c r="D31" s="41" t="s">
        <v>36</v>
      </c>
      <c r="E31" s="91">
        <v>336</v>
      </c>
      <c r="F31" s="91"/>
      <c r="G31" s="87">
        <f>Table1[5]*Table1[6]</f>
        <v>0</v>
      </c>
    </row>
    <row r="32" spans="1:7" ht="16.5" customHeight="1" x14ac:dyDescent="0.25">
      <c r="A32" s="40">
        <v>24</v>
      </c>
      <c r="B32" s="41" t="s">
        <v>37</v>
      </c>
      <c r="C32" s="41" t="s">
        <v>277</v>
      </c>
      <c r="D32" s="41" t="s">
        <v>38</v>
      </c>
      <c r="E32" s="91">
        <v>0.33600000000000002</v>
      </c>
      <c r="F32" s="91"/>
      <c r="G32" s="87">
        <f>Table1[5]*Table1[6]</f>
        <v>0</v>
      </c>
    </row>
    <row r="33" spans="1:7" ht="45" x14ac:dyDescent="0.25">
      <c r="A33" s="40">
        <v>25</v>
      </c>
      <c r="B33" s="41" t="s">
        <v>39</v>
      </c>
      <c r="C33" s="41" t="s">
        <v>384</v>
      </c>
      <c r="D33" s="41" t="s">
        <v>38</v>
      </c>
      <c r="E33" s="91">
        <v>0.33600000000000002</v>
      </c>
      <c r="F33" s="91"/>
      <c r="G33" s="87">
        <f>Table1[5]*Table1[6]</f>
        <v>0</v>
      </c>
    </row>
    <row r="34" spans="1:7" x14ac:dyDescent="0.25">
      <c r="A34" s="40"/>
      <c r="B34" s="41"/>
      <c r="C34" s="41" t="s">
        <v>280</v>
      </c>
      <c r="D34" s="41"/>
      <c r="E34" s="91"/>
      <c r="F34" s="91"/>
      <c r="G34" s="87">
        <f>Table1[5]*Table1[6]</f>
        <v>0</v>
      </c>
    </row>
    <row r="35" spans="1:7" x14ac:dyDescent="0.25">
      <c r="A35" s="40">
        <v>26</v>
      </c>
      <c r="B35" s="41"/>
      <c r="C35" s="41" t="s">
        <v>282</v>
      </c>
      <c r="D35" s="41" t="s">
        <v>211</v>
      </c>
      <c r="E35" s="91">
        <v>1</v>
      </c>
      <c r="F35" s="91"/>
      <c r="G35" s="87">
        <f>Table1[5]*Table1[6]</f>
        <v>0</v>
      </c>
    </row>
    <row r="36" spans="1:7" x14ac:dyDescent="0.25">
      <c r="A36" s="40"/>
      <c r="B36" s="41"/>
      <c r="C36" s="41" t="s">
        <v>283</v>
      </c>
      <c r="D36" s="41"/>
      <c r="E36" s="91"/>
      <c r="F36" s="91"/>
      <c r="G36" s="87">
        <f>Table1[5]*Table1[6]</f>
        <v>0</v>
      </c>
    </row>
    <row r="37" spans="1:7" ht="41.45" customHeight="1" x14ac:dyDescent="0.25">
      <c r="A37" s="40">
        <v>27</v>
      </c>
      <c r="B37" s="41" t="s">
        <v>33</v>
      </c>
      <c r="C37" s="41" t="s">
        <v>268</v>
      </c>
      <c r="D37" s="41" t="s">
        <v>25</v>
      </c>
      <c r="E37" s="91">
        <v>7</v>
      </c>
      <c r="F37" s="91"/>
      <c r="G37" s="87">
        <f>Table1[5]*Table1[6]</f>
        <v>0</v>
      </c>
    </row>
    <row r="38" spans="1:7" ht="60" x14ac:dyDescent="0.25">
      <c r="A38" s="40">
        <v>28</v>
      </c>
      <c r="B38" s="41" t="s">
        <v>44</v>
      </c>
      <c r="C38" s="41" t="s">
        <v>284</v>
      </c>
      <c r="D38" s="41" t="s">
        <v>38</v>
      </c>
      <c r="E38" s="91">
        <v>8.4</v>
      </c>
      <c r="F38" s="91"/>
      <c r="G38" s="87">
        <f>Table1[5]*Table1[6]</f>
        <v>0</v>
      </c>
    </row>
    <row r="39" spans="1:7" x14ac:dyDescent="0.25">
      <c r="A39" s="40"/>
      <c r="B39" s="41"/>
      <c r="C39" s="41" t="s">
        <v>285</v>
      </c>
      <c r="D39" s="41"/>
      <c r="E39" s="91"/>
      <c r="F39" s="91"/>
      <c r="G39" s="87">
        <f>Table1[5]*Table1[6]</f>
        <v>0</v>
      </c>
    </row>
    <row r="40" spans="1:7" ht="60" x14ac:dyDescent="0.25">
      <c r="A40" s="40">
        <v>29</v>
      </c>
      <c r="B40" s="41" t="s">
        <v>45</v>
      </c>
      <c r="C40" s="41" t="s">
        <v>286</v>
      </c>
      <c r="D40" s="41" t="s">
        <v>25</v>
      </c>
      <c r="E40" s="91">
        <v>12</v>
      </c>
      <c r="F40" s="91"/>
      <c r="G40" s="87">
        <f>Table1[5]*Table1[6]</f>
        <v>0</v>
      </c>
    </row>
    <row r="41" spans="1:7" ht="60" x14ac:dyDescent="0.25">
      <c r="A41" s="40">
        <v>30</v>
      </c>
      <c r="B41" s="41" t="s">
        <v>44</v>
      </c>
      <c r="C41" s="109" t="s">
        <v>284</v>
      </c>
      <c r="D41" s="41" t="s">
        <v>38</v>
      </c>
      <c r="E41" s="91">
        <v>19.2</v>
      </c>
      <c r="F41" s="91"/>
      <c r="G41" s="87">
        <f>Table1[5]*Table1[6]</f>
        <v>0</v>
      </c>
    </row>
    <row r="42" spans="1:7" ht="32.1" customHeight="1" x14ac:dyDescent="0.25">
      <c r="A42" s="40">
        <v>31</v>
      </c>
      <c r="B42" s="41" t="s">
        <v>46</v>
      </c>
      <c r="C42" s="41" t="s">
        <v>288</v>
      </c>
      <c r="D42" s="41" t="s">
        <v>47</v>
      </c>
      <c r="E42" s="91">
        <v>0.12</v>
      </c>
      <c r="F42" s="91"/>
      <c r="G42" s="87">
        <f>Table1[5]*Table1[6]</f>
        <v>0</v>
      </c>
    </row>
    <row r="43" spans="1:7" x14ac:dyDescent="0.25">
      <c r="A43" s="40"/>
      <c r="B43" s="41"/>
      <c r="C43" s="41" t="s">
        <v>289</v>
      </c>
      <c r="D43" s="41"/>
      <c r="E43" s="91"/>
      <c r="F43" s="91"/>
      <c r="G43" s="87">
        <f>Table1[5]*Table1[6]</f>
        <v>0</v>
      </c>
    </row>
    <row r="44" spans="1:7" ht="30" x14ac:dyDescent="0.25">
      <c r="A44" s="40">
        <v>32</v>
      </c>
      <c r="B44" s="41" t="s">
        <v>48</v>
      </c>
      <c r="C44" s="109" t="s">
        <v>629</v>
      </c>
      <c r="D44" s="41" t="s">
        <v>263</v>
      </c>
      <c r="E44" s="91">
        <v>1</v>
      </c>
      <c r="F44" s="91"/>
      <c r="G44" s="87">
        <f>Table1[5]*Table1[6]</f>
        <v>0</v>
      </c>
    </row>
    <row r="45" spans="1:7" ht="45" x14ac:dyDescent="0.25">
      <c r="A45" s="40">
        <v>33</v>
      </c>
      <c r="B45" s="41" t="s">
        <v>49</v>
      </c>
      <c r="C45" s="41" t="s">
        <v>290</v>
      </c>
      <c r="D45" s="41" t="s">
        <v>263</v>
      </c>
      <c r="E45" s="91">
        <v>1</v>
      </c>
      <c r="F45" s="91"/>
      <c r="G45" s="87">
        <f>Table1[5]*Table1[6]</f>
        <v>0</v>
      </c>
    </row>
    <row r="46" spans="1:7" x14ac:dyDescent="0.25">
      <c r="A46" s="104" t="s">
        <v>405</v>
      </c>
      <c r="B46" s="94"/>
      <c r="C46" s="94"/>
      <c r="D46" s="94"/>
      <c r="E46" s="95"/>
      <c r="F46" s="95"/>
      <c r="G46" s="95">
        <f>SUBTOTAL(9,Table1[7])</f>
        <v>0</v>
      </c>
    </row>
    <row r="47" spans="1:7" x14ac:dyDescent="0.25">
      <c r="A47" s="33"/>
      <c r="B47" s="34"/>
      <c r="C47" s="34"/>
      <c r="D47" s="34"/>
      <c r="E47" s="34"/>
      <c r="F47" s="34"/>
      <c r="G47" s="34"/>
    </row>
    <row r="48" spans="1:7" x14ac:dyDescent="0.25">
      <c r="A48" s="33"/>
      <c r="B48" s="34"/>
      <c r="C48" s="34"/>
      <c r="D48" s="34"/>
      <c r="E48" s="34"/>
      <c r="F48" s="34"/>
      <c r="G48" s="34"/>
    </row>
    <row r="49" spans="1:7" x14ac:dyDescent="0.25">
      <c r="A49" s="33"/>
      <c r="B49" s="34"/>
      <c r="C49" s="34"/>
      <c r="D49" s="34"/>
      <c r="E49" s="34"/>
      <c r="F49" s="34"/>
      <c r="G49" s="34"/>
    </row>
    <row r="50" spans="1:7" x14ac:dyDescent="0.25">
      <c r="A50" s="33"/>
      <c r="B50" s="34"/>
      <c r="C50" s="34"/>
      <c r="D50" s="34"/>
      <c r="E50" s="34"/>
      <c r="F50" s="34"/>
      <c r="G50" s="34"/>
    </row>
    <row r="51" spans="1:7" x14ac:dyDescent="0.25">
      <c r="A51" s="33"/>
      <c r="B51" s="34"/>
      <c r="C51" s="34"/>
      <c r="D51" s="34"/>
      <c r="E51" s="34"/>
      <c r="F51" s="34"/>
      <c r="G51" s="34"/>
    </row>
    <row r="52" spans="1:7" x14ac:dyDescent="0.25">
      <c r="A52" s="33"/>
      <c r="B52" s="34"/>
      <c r="C52" s="34"/>
      <c r="D52" s="34"/>
      <c r="E52" s="34"/>
      <c r="F52" s="34"/>
      <c r="G52" s="34"/>
    </row>
    <row r="53" spans="1:7" x14ac:dyDescent="0.25">
      <c r="A53" s="33"/>
      <c r="B53" s="34"/>
      <c r="C53" s="34"/>
      <c r="D53" s="34"/>
      <c r="E53" s="34"/>
      <c r="F53" s="34"/>
      <c r="G53" s="34"/>
    </row>
    <row r="54" spans="1:7" x14ac:dyDescent="0.25">
      <c r="A54" s="33"/>
      <c r="B54" s="34"/>
      <c r="C54" s="34"/>
      <c r="D54" s="34"/>
      <c r="E54" s="34"/>
      <c r="F54" s="34"/>
      <c r="G54" s="34"/>
    </row>
    <row r="55" spans="1:7" x14ac:dyDescent="0.25">
      <c r="A55" s="33"/>
      <c r="B55" s="34"/>
      <c r="C55" s="34"/>
      <c r="D55" s="34"/>
      <c r="E55" s="34"/>
      <c r="F55" s="34"/>
      <c r="G55" s="34"/>
    </row>
    <row r="56" spans="1:7" x14ac:dyDescent="0.25">
      <c r="A56" s="33"/>
      <c r="B56" s="34"/>
      <c r="C56" s="34"/>
      <c r="D56" s="34"/>
      <c r="E56" s="34"/>
      <c r="F56" s="34"/>
      <c r="G56" s="34"/>
    </row>
    <row r="57" spans="1:7" x14ac:dyDescent="0.25">
      <c r="A57" s="33"/>
      <c r="B57" s="34"/>
      <c r="C57" s="34"/>
      <c r="D57" s="34"/>
      <c r="E57" s="34"/>
      <c r="F57" s="34"/>
      <c r="G57" s="34"/>
    </row>
    <row r="58" spans="1:7" x14ac:dyDescent="0.25">
      <c r="A58" s="33"/>
      <c r="B58" s="34"/>
      <c r="C58" s="34"/>
      <c r="D58" s="34"/>
      <c r="E58" s="34"/>
      <c r="F58" s="34"/>
      <c r="G58" s="34"/>
    </row>
    <row r="59" spans="1:7" x14ac:dyDescent="0.25">
      <c r="A59" s="33"/>
      <c r="B59" s="34"/>
      <c r="C59" s="34"/>
      <c r="D59" s="34"/>
      <c r="E59" s="34"/>
      <c r="F59" s="34"/>
      <c r="G59" s="34"/>
    </row>
    <row r="60" spans="1:7" x14ac:dyDescent="0.25">
      <c r="A60" s="33"/>
      <c r="B60" s="34"/>
      <c r="C60" s="34"/>
      <c r="D60" s="34"/>
      <c r="E60" s="34"/>
      <c r="F60" s="34"/>
      <c r="G60" s="34"/>
    </row>
    <row r="61" spans="1:7" x14ac:dyDescent="0.25">
      <c r="A61" s="33"/>
      <c r="B61" s="34"/>
      <c r="C61" s="34"/>
      <c r="D61" s="34"/>
      <c r="E61" s="34"/>
      <c r="F61" s="34"/>
      <c r="G61" s="34"/>
    </row>
    <row r="62" spans="1:7" x14ac:dyDescent="0.25">
      <c r="A62" s="33"/>
      <c r="B62" s="34"/>
      <c r="C62" s="34"/>
      <c r="D62" s="34"/>
      <c r="E62" s="34"/>
      <c r="F62" s="34"/>
      <c r="G62" s="34"/>
    </row>
  </sheetData>
  <mergeCells count="2">
    <mergeCell ref="C2:G3"/>
    <mergeCell ref="A4:B4"/>
  </mergeCells>
  <phoneticPr fontId="16" type="noConversion"/>
  <conditionalFormatting sqref="E7:G46">
    <cfRule type="notContainsBlanks" priority="8" stopIfTrue="1">
      <formula>LEN(TRIM(E7))&gt;0</formula>
    </cfRule>
    <cfRule type="expression" dxfId="313" priority="9">
      <formula>$E7&lt;&gt;""</formula>
    </cfRule>
  </conditionalFormatting>
  <conditionalFormatting sqref="G7:G46">
    <cfRule type="expression" dxfId="312" priority="1">
      <formula>AND($C7="Subtotal",$G7="")</formula>
    </cfRule>
    <cfRule type="expression" dxfId="311" priority="2">
      <formula>AND($C7="Subtotal",_xlfn.FORMULATEXT($G7)="=[5]*[6]")</formula>
    </cfRule>
    <cfRule type="expression" dxfId="310" priority="6">
      <formula>AND($C7&lt;&gt;"Subtotal",_xlfn.FORMULATEXT($G7)&lt;&gt;"=[5]*[6]")</formula>
    </cfRule>
  </conditionalFormatting>
  <conditionalFormatting sqref="A7:G46">
    <cfRule type="expression" dxfId="309" priority="3">
      <formula>CELL("PROTECT",A7)=0</formula>
    </cfRule>
    <cfRule type="expression" dxfId="308" priority="4">
      <formula>$C7="Subtotal"</formula>
    </cfRule>
    <cfRule type="expression" priority="5" stopIfTrue="1">
      <formula>OR($C7="Subtotal",$A7="Total TVA Cota 0")</formula>
    </cfRule>
    <cfRule type="expression" dxfId="307" priority="7">
      <formula>$E7=""</formula>
    </cfRule>
  </conditionalFormatting>
  <dataValidations disablePrompts="1" count="1">
    <dataValidation type="decimal" operator="greaterThan" allowBlank="1" showInputMessage="1" showErrorMessage="1" sqref="F7:F45">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95"/>
  <sheetViews>
    <sheetView view="pageBreakPreview" topLeftCell="A61" zoomScaleNormal="90" zoomScaleSheetLayoutView="100" zoomScalePageLayoutView="90" workbookViewId="0">
      <selection activeCell="C73" sqref="C73"/>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50" t="str">
        <f>SITE!C2</f>
        <v>Solid biomass heating system in the gymnasium of Garbova village, Ocnita district</v>
      </c>
      <c r="D2" s="150"/>
      <c r="E2" s="150"/>
      <c r="F2" s="150"/>
      <c r="G2" s="150"/>
    </row>
    <row r="3" spans="1:7" s="22" customFormat="1" ht="18.75" x14ac:dyDescent="0.3">
      <c r="A3" s="26" t="str">
        <f>SITE!A3</f>
        <v>Site:</v>
      </c>
      <c r="B3" s="27" t="str">
        <f>IF(SITE!B3=0,"",SITE!B3)</f>
        <v>y</v>
      </c>
      <c r="C3" s="150"/>
      <c r="D3" s="150"/>
      <c r="E3" s="150"/>
      <c r="F3" s="150"/>
      <c r="G3" s="150"/>
    </row>
    <row r="4" spans="1:7" s="22" customFormat="1" ht="18.75" x14ac:dyDescent="0.25">
      <c r="A4" s="153" t="s">
        <v>245</v>
      </c>
      <c r="B4" s="153"/>
      <c r="C4" s="29" t="str">
        <f>SITE!B7</f>
        <v>Thermomecanics</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 )</v>
      </c>
      <c r="G5" s="8" t="str">
        <f>TA!G5</f>
        <v>Total 
USD (col.5 x col.6)</v>
      </c>
    </row>
    <row r="6" spans="1:7" s="22" customFormat="1" ht="15.75" x14ac:dyDescent="0.25">
      <c r="A6" s="9" t="s">
        <v>14</v>
      </c>
      <c r="B6" s="9" t="s">
        <v>15</v>
      </c>
      <c r="C6" s="9" t="s">
        <v>16</v>
      </c>
      <c r="D6" s="9" t="s">
        <v>17</v>
      </c>
      <c r="E6" s="9" t="s">
        <v>18</v>
      </c>
      <c r="F6" s="9" t="s">
        <v>19</v>
      </c>
      <c r="G6" s="9" t="s">
        <v>20</v>
      </c>
    </row>
    <row r="7" spans="1:7" x14ac:dyDescent="0.25">
      <c r="A7" s="38"/>
      <c r="B7" s="38"/>
      <c r="C7" s="102" t="s">
        <v>294</v>
      </c>
      <c r="D7" s="38"/>
      <c r="E7" s="44"/>
      <c r="F7" s="43"/>
      <c r="G7" s="87">
        <f>Table112[5]*Table112[6]</f>
        <v>0</v>
      </c>
    </row>
    <row r="8" spans="1:7" ht="45" x14ac:dyDescent="0.25">
      <c r="A8" s="38">
        <v>1</v>
      </c>
      <c r="B8" s="38" t="s">
        <v>50</v>
      </c>
      <c r="C8" s="105" t="s">
        <v>630</v>
      </c>
      <c r="D8" s="38" t="s">
        <v>263</v>
      </c>
      <c r="E8" s="44">
        <v>1</v>
      </c>
      <c r="F8" s="43"/>
      <c r="G8" s="88">
        <f>Table112[5]*Table112[6]</f>
        <v>0</v>
      </c>
    </row>
    <row r="9" spans="1:7" ht="47.1" customHeight="1" x14ac:dyDescent="0.25">
      <c r="A9" s="96">
        <v>2</v>
      </c>
      <c r="B9" s="96" t="s">
        <v>51</v>
      </c>
      <c r="C9" s="105" t="s">
        <v>631</v>
      </c>
      <c r="D9" s="96" t="s">
        <v>263</v>
      </c>
      <c r="E9" s="98">
        <v>1</v>
      </c>
      <c r="F9" s="99"/>
      <c r="G9" s="100">
        <f>Table112[5]*Table112[6]</f>
        <v>0</v>
      </c>
    </row>
    <row r="10" spans="1:7" ht="30" x14ac:dyDescent="0.25">
      <c r="A10" s="96">
        <v>3</v>
      </c>
      <c r="B10" s="96" t="s">
        <v>52</v>
      </c>
      <c r="C10" s="105" t="s">
        <v>296</v>
      </c>
      <c r="D10" s="96" t="s">
        <v>263</v>
      </c>
      <c r="E10" s="98">
        <v>4</v>
      </c>
      <c r="F10" s="99"/>
      <c r="G10" s="101">
        <f>Table112[5]*Table112[6]</f>
        <v>0</v>
      </c>
    </row>
    <row r="11" spans="1:7" x14ac:dyDescent="0.25">
      <c r="A11" s="96">
        <v>4</v>
      </c>
      <c r="B11" s="96" t="s">
        <v>53</v>
      </c>
      <c r="C11" s="105" t="s">
        <v>297</v>
      </c>
      <c r="D11" s="96" t="s">
        <v>263</v>
      </c>
      <c r="E11" s="98">
        <v>1</v>
      </c>
      <c r="F11" s="99"/>
      <c r="G11" s="101">
        <f>Table112[5]*Table112[6]</f>
        <v>0</v>
      </c>
    </row>
    <row r="12" spans="1:7" ht="30" x14ac:dyDescent="0.25">
      <c r="A12" s="96">
        <v>5</v>
      </c>
      <c r="B12" s="96" t="s">
        <v>54</v>
      </c>
      <c r="C12" s="105" t="s">
        <v>298</v>
      </c>
      <c r="D12" s="96" t="s">
        <v>263</v>
      </c>
      <c r="E12" s="98">
        <v>1</v>
      </c>
      <c r="F12" s="99"/>
      <c r="G12" s="101">
        <f>Table112[5]*Table112[6]</f>
        <v>0</v>
      </c>
    </row>
    <row r="13" spans="1:7" ht="30" x14ac:dyDescent="0.25">
      <c r="A13" s="96">
        <v>6</v>
      </c>
      <c r="B13" s="96" t="s">
        <v>52</v>
      </c>
      <c r="C13" s="97" t="s">
        <v>296</v>
      </c>
      <c r="D13" s="96" t="s">
        <v>263</v>
      </c>
      <c r="E13" s="98">
        <v>2</v>
      </c>
      <c r="F13" s="99"/>
      <c r="G13" s="101">
        <f>Table112[5]*Table112[6]</f>
        <v>0</v>
      </c>
    </row>
    <row r="14" spans="1:7" x14ac:dyDescent="0.25">
      <c r="A14" s="96">
        <v>7</v>
      </c>
      <c r="B14" s="96" t="s">
        <v>55</v>
      </c>
      <c r="C14" s="105" t="s">
        <v>300</v>
      </c>
      <c r="D14" s="96" t="s">
        <v>263</v>
      </c>
      <c r="E14" s="98">
        <v>1</v>
      </c>
      <c r="F14" s="99"/>
      <c r="G14" s="101">
        <f>Table112[5]*Table112[6]</f>
        <v>0</v>
      </c>
    </row>
    <row r="15" spans="1:7" ht="30" x14ac:dyDescent="0.25">
      <c r="A15" s="96">
        <v>8</v>
      </c>
      <c r="B15" s="96" t="s">
        <v>52</v>
      </c>
      <c r="C15" s="97" t="s">
        <v>296</v>
      </c>
      <c r="D15" s="96" t="s">
        <v>263</v>
      </c>
      <c r="E15" s="98">
        <v>2</v>
      </c>
      <c r="F15" s="99"/>
      <c r="G15" s="101">
        <f>Table112[5]*Table112[6]</f>
        <v>0</v>
      </c>
    </row>
    <row r="16" spans="1:7" ht="30" x14ac:dyDescent="0.25">
      <c r="A16" s="96">
        <v>9</v>
      </c>
      <c r="B16" s="96" t="s">
        <v>56</v>
      </c>
      <c r="C16" s="105" t="s">
        <v>301</v>
      </c>
      <c r="D16" s="96" t="s">
        <v>263</v>
      </c>
      <c r="E16" s="98">
        <v>1</v>
      </c>
      <c r="F16" s="99"/>
      <c r="G16" s="101">
        <f>Table112[5]*Table112[6]</f>
        <v>0</v>
      </c>
    </row>
    <row r="17" spans="1:7" ht="30" x14ac:dyDescent="0.25">
      <c r="A17" s="96">
        <v>10</v>
      </c>
      <c r="B17" s="96" t="s">
        <v>54</v>
      </c>
      <c r="C17" s="97" t="s">
        <v>299</v>
      </c>
      <c r="D17" s="96" t="s">
        <v>263</v>
      </c>
      <c r="E17" s="98">
        <v>2</v>
      </c>
      <c r="F17" s="99"/>
      <c r="G17" s="101">
        <f>Table112[5]*Table112[6]</f>
        <v>0</v>
      </c>
    </row>
    <row r="18" spans="1:7" x14ac:dyDescent="0.25">
      <c r="A18" s="96">
        <v>11</v>
      </c>
      <c r="B18" s="96" t="s">
        <v>57</v>
      </c>
      <c r="C18" s="105" t="s">
        <v>302</v>
      </c>
      <c r="D18" s="96" t="s">
        <v>263</v>
      </c>
      <c r="E18" s="98">
        <v>1</v>
      </c>
      <c r="F18" s="99"/>
      <c r="G18" s="101">
        <f>Table112[5]*Table112[6]</f>
        <v>0</v>
      </c>
    </row>
    <row r="19" spans="1:7" ht="30" x14ac:dyDescent="0.25">
      <c r="A19" s="96">
        <v>12</v>
      </c>
      <c r="B19" s="96" t="s">
        <v>58</v>
      </c>
      <c r="C19" s="105" t="s">
        <v>632</v>
      </c>
      <c r="D19" s="96" t="s">
        <v>263</v>
      </c>
      <c r="E19" s="98">
        <v>1</v>
      </c>
      <c r="F19" s="99"/>
      <c r="G19" s="101">
        <f>Table112[5]*Table112[6]</f>
        <v>0</v>
      </c>
    </row>
    <row r="20" spans="1:7" ht="33.6" customHeight="1" x14ac:dyDescent="0.25">
      <c r="A20" s="96">
        <v>13</v>
      </c>
      <c r="B20" s="96" t="s">
        <v>59</v>
      </c>
      <c r="C20" s="105" t="s">
        <v>352</v>
      </c>
      <c r="D20" s="96" t="s">
        <v>263</v>
      </c>
      <c r="E20" s="98">
        <v>1</v>
      </c>
      <c r="F20" s="99"/>
      <c r="G20" s="101">
        <f>Table112[5]*Table112[6]</f>
        <v>0</v>
      </c>
    </row>
    <row r="21" spans="1:7" ht="30" x14ac:dyDescent="0.25">
      <c r="A21" s="96">
        <v>14</v>
      </c>
      <c r="B21" s="96" t="s">
        <v>60</v>
      </c>
      <c r="C21" s="105" t="s">
        <v>633</v>
      </c>
      <c r="D21" s="96" t="s">
        <v>263</v>
      </c>
      <c r="E21" s="98">
        <v>1</v>
      </c>
      <c r="F21" s="99"/>
      <c r="G21" s="101">
        <f>Table112[5]*Table112[6]</f>
        <v>0</v>
      </c>
    </row>
    <row r="22" spans="1:7" x14ac:dyDescent="0.25">
      <c r="A22" s="96"/>
      <c r="B22" s="96"/>
      <c r="C22" s="105" t="s">
        <v>305</v>
      </c>
      <c r="D22" s="96"/>
      <c r="E22" s="98"/>
      <c r="F22" s="99"/>
      <c r="G22" s="101">
        <f>Table112[5]*Table112[6]</f>
        <v>0</v>
      </c>
    </row>
    <row r="23" spans="1:7" ht="60" x14ac:dyDescent="0.25">
      <c r="A23" s="96">
        <v>15</v>
      </c>
      <c r="B23" s="96" t="s">
        <v>61</v>
      </c>
      <c r="C23" s="105" t="s">
        <v>307</v>
      </c>
      <c r="D23" s="96" t="s">
        <v>28</v>
      </c>
      <c r="E23" s="98">
        <v>13.1</v>
      </c>
      <c r="F23" s="99"/>
      <c r="G23" s="101">
        <f>Table112[5]*Table112[6]</f>
        <v>0</v>
      </c>
    </row>
    <row r="24" spans="1:7" ht="60" x14ac:dyDescent="0.25">
      <c r="A24" s="96">
        <v>16</v>
      </c>
      <c r="B24" s="96" t="s">
        <v>62</v>
      </c>
      <c r="C24" s="105" t="s">
        <v>634</v>
      </c>
      <c r="D24" s="96" t="s">
        <v>28</v>
      </c>
      <c r="E24" s="98">
        <v>13.3</v>
      </c>
      <c r="F24" s="99"/>
      <c r="G24" s="101">
        <f>Table112[5]*Table112[6]</f>
        <v>0</v>
      </c>
    </row>
    <row r="25" spans="1:7" ht="60" x14ac:dyDescent="0.25">
      <c r="A25" s="96">
        <v>17</v>
      </c>
      <c r="B25" s="96" t="s">
        <v>63</v>
      </c>
      <c r="C25" s="105" t="s">
        <v>635</v>
      </c>
      <c r="D25" s="96" t="s">
        <v>28</v>
      </c>
      <c r="E25" s="98">
        <v>13.3</v>
      </c>
      <c r="F25" s="99"/>
      <c r="G25" s="101">
        <f>Table112[5]*Table112[6]</f>
        <v>0</v>
      </c>
    </row>
    <row r="26" spans="1:7" ht="30" x14ac:dyDescent="0.25">
      <c r="A26" s="96">
        <v>18</v>
      </c>
      <c r="B26" s="96" t="s">
        <v>64</v>
      </c>
      <c r="C26" s="105" t="s">
        <v>308</v>
      </c>
      <c r="D26" s="96" t="s">
        <v>28</v>
      </c>
      <c r="E26" s="98">
        <v>1.27</v>
      </c>
      <c r="F26" s="99"/>
      <c r="G26" s="101">
        <f>Table112[5]*Table112[6]</f>
        <v>0</v>
      </c>
    </row>
    <row r="27" spans="1:7" ht="60" x14ac:dyDescent="0.25">
      <c r="A27" s="96">
        <v>19</v>
      </c>
      <c r="B27" s="96" t="s">
        <v>62</v>
      </c>
      <c r="C27" s="105" t="s">
        <v>634</v>
      </c>
      <c r="D27" s="96" t="s">
        <v>28</v>
      </c>
      <c r="E27" s="98">
        <v>30.9</v>
      </c>
      <c r="F27" s="99"/>
      <c r="G27" s="101">
        <f>Table112[5]*Table112[6]</f>
        <v>0</v>
      </c>
    </row>
    <row r="28" spans="1:7" ht="60" x14ac:dyDescent="0.25">
      <c r="A28" s="96">
        <v>20</v>
      </c>
      <c r="B28" s="96" t="s">
        <v>63</v>
      </c>
      <c r="C28" s="105" t="s">
        <v>635</v>
      </c>
      <c r="D28" s="96" t="s">
        <v>28</v>
      </c>
      <c r="E28" s="98">
        <v>30.9</v>
      </c>
      <c r="F28" s="99"/>
      <c r="G28" s="101">
        <f>Table112[5]*Table112[6]</f>
        <v>0</v>
      </c>
    </row>
    <row r="29" spans="1:7" ht="61.5" customHeight="1" x14ac:dyDescent="0.25">
      <c r="A29" s="96">
        <v>21</v>
      </c>
      <c r="B29" s="96" t="s">
        <v>61</v>
      </c>
      <c r="C29" s="105" t="s">
        <v>528</v>
      </c>
      <c r="D29" s="96" t="s">
        <v>28</v>
      </c>
      <c r="E29" s="98">
        <v>21.94</v>
      </c>
      <c r="F29" s="99"/>
      <c r="G29" s="101">
        <f>Table112[5]*Table112[6]</f>
        <v>0</v>
      </c>
    </row>
    <row r="30" spans="1:7" ht="60" x14ac:dyDescent="0.25">
      <c r="A30" s="96">
        <v>22</v>
      </c>
      <c r="B30" s="96" t="s">
        <v>62</v>
      </c>
      <c r="C30" s="105" t="s">
        <v>634</v>
      </c>
      <c r="D30" s="96" t="s">
        <v>28</v>
      </c>
      <c r="E30" s="98">
        <v>22.6</v>
      </c>
      <c r="F30" s="99"/>
      <c r="G30" s="101">
        <f>Table112[5]*Table112[6]</f>
        <v>0</v>
      </c>
    </row>
    <row r="31" spans="1:7" ht="60" x14ac:dyDescent="0.25">
      <c r="A31" s="96">
        <v>23</v>
      </c>
      <c r="B31" s="96" t="s">
        <v>63</v>
      </c>
      <c r="C31" s="105" t="s">
        <v>635</v>
      </c>
      <c r="D31" s="96" t="s">
        <v>28</v>
      </c>
      <c r="E31" s="98">
        <v>22.6</v>
      </c>
      <c r="F31" s="99"/>
      <c r="G31" s="101">
        <f>Table112[5]*Table112[6]</f>
        <v>0</v>
      </c>
    </row>
    <row r="32" spans="1:7" ht="30" x14ac:dyDescent="0.25">
      <c r="A32" s="96">
        <v>24</v>
      </c>
      <c r="B32" s="96" t="s">
        <v>65</v>
      </c>
      <c r="C32" s="105" t="s">
        <v>636</v>
      </c>
      <c r="D32" s="96" t="s">
        <v>38</v>
      </c>
      <c r="E32" s="98">
        <v>0.39800000000000002</v>
      </c>
      <c r="F32" s="99"/>
      <c r="G32" s="101">
        <f>Table112[5]*Table112[6]</f>
        <v>0</v>
      </c>
    </row>
    <row r="33" spans="1:7" ht="30" x14ac:dyDescent="0.25">
      <c r="A33" s="96">
        <v>25</v>
      </c>
      <c r="B33" s="96" t="s">
        <v>66</v>
      </c>
      <c r="C33" s="105" t="s">
        <v>542</v>
      </c>
      <c r="D33" s="96" t="s">
        <v>263</v>
      </c>
      <c r="E33" s="98">
        <v>7</v>
      </c>
      <c r="F33" s="99"/>
      <c r="G33" s="101">
        <f>Table112[5]*Table112[6]</f>
        <v>0</v>
      </c>
    </row>
    <row r="34" spans="1:7" ht="30" x14ac:dyDescent="0.25">
      <c r="A34" s="96">
        <v>26</v>
      </c>
      <c r="B34" s="96" t="s">
        <v>66</v>
      </c>
      <c r="C34" s="105" t="s">
        <v>543</v>
      </c>
      <c r="D34" s="96" t="s">
        <v>263</v>
      </c>
      <c r="E34" s="98">
        <v>19</v>
      </c>
      <c r="F34" s="99"/>
      <c r="G34" s="101">
        <f>Table112[5]*Table112[6]</f>
        <v>0</v>
      </c>
    </row>
    <row r="35" spans="1:7" ht="30" x14ac:dyDescent="0.25">
      <c r="A35" s="96">
        <v>27</v>
      </c>
      <c r="B35" s="96" t="s">
        <v>66</v>
      </c>
      <c r="C35" s="97" t="s">
        <v>544</v>
      </c>
      <c r="D35" s="96" t="s">
        <v>263</v>
      </c>
      <c r="E35" s="98">
        <v>12</v>
      </c>
      <c r="F35" s="99"/>
      <c r="G35" s="101">
        <f>Table112[5]*Table112[6]</f>
        <v>0</v>
      </c>
    </row>
    <row r="36" spans="1:7" ht="30" x14ac:dyDescent="0.25">
      <c r="A36" s="96">
        <v>28</v>
      </c>
      <c r="B36" s="96" t="s">
        <v>66</v>
      </c>
      <c r="C36" s="105" t="s">
        <v>545</v>
      </c>
      <c r="D36" s="96" t="s">
        <v>263</v>
      </c>
      <c r="E36" s="98">
        <v>2</v>
      </c>
      <c r="F36" s="99"/>
      <c r="G36" s="101">
        <f>Table112[5]*Table112[6]</f>
        <v>0</v>
      </c>
    </row>
    <row r="37" spans="1:7" ht="30" x14ac:dyDescent="0.25">
      <c r="A37" s="96">
        <v>29</v>
      </c>
      <c r="B37" s="96" t="s">
        <v>66</v>
      </c>
      <c r="C37" s="105" t="s">
        <v>546</v>
      </c>
      <c r="D37" s="96" t="s">
        <v>263</v>
      </c>
      <c r="E37" s="98">
        <v>7</v>
      </c>
      <c r="F37" s="99"/>
      <c r="G37" s="101">
        <f>Table112[5]*Table112[6]</f>
        <v>0</v>
      </c>
    </row>
    <row r="38" spans="1:7" ht="30" x14ac:dyDescent="0.25">
      <c r="A38" s="96">
        <v>30</v>
      </c>
      <c r="B38" s="96" t="s">
        <v>67</v>
      </c>
      <c r="C38" s="105" t="s">
        <v>310</v>
      </c>
      <c r="D38" s="96" t="s">
        <v>263</v>
      </c>
      <c r="E38" s="98">
        <v>2</v>
      </c>
      <c r="F38" s="99"/>
      <c r="G38" s="101">
        <f>Table112[5]*Table112[6]</f>
        <v>0</v>
      </c>
    </row>
    <row r="39" spans="1:7" ht="30" x14ac:dyDescent="0.25">
      <c r="A39" s="96">
        <v>31</v>
      </c>
      <c r="B39" s="96" t="s">
        <v>68</v>
      </c>
      <c r="C39" s="105" t="s">
        <v>311</v>
      </c>
      <c r="D39" s="96" t="s">
        <v>263</v>
      </c>
      <c r="E39" s="98">
        <v>14</v>
      </c>
      <c r="F39" s="99"/>
      <c r="G39" s="101">
        <f>Table112[5]*Table112[6]</f>
        <v>0</v>
      </c>
    </row>
    <row r="40" spans="1:7" ht="35.1" customHeight="1" x14ac:dyDescent="0.25">
      <c r="A40" s="96">
        <v>32</v>
      </c>
      <c r="B40" s="96" t="s">
        <v>69</v>
      </c>
      <c r="C40" s="97" t="s">
        <v>312</v>
      </c>
      <c r="D40" s="96" t="s">
        <v>263</v>
      </c>
      <c r="E40" s="98">
        <v>4</v>
      </c>
      <c r="F40" s="99"/>
      <c r="G40" s="101">
        <f>Table112[5]*Table112[6]</f>
        <v>0</v>
      </c>
    </row>
    <row r="41" spans="1:7" ht="30.95" customHeight="1" x14ac:dyDescent="0.25">
      <c r="A41" s="96">
        <v>33</v>
      </c>
      <c r="B41" s="96" t="s">
        <v>70</v>
      </c>
      <c r="C41" s="97" t="s">
        <v>313</v>
      </c>
      <c r="D41" s="96" t="s">
        <v>263</v>
      </c>
      <c r="E41" s="98">
        <v>2</v>
      </c>
      <c r="F41" s="99"/>
      <c r="G41" s="101">
        <f>Table112[5]*Table112[6]</f>
        <v>0</v>
      </c>
    </row>
    <row r="42" spans="1:7" ht="33" customHeight="1" x14ac:dyDescent="0.25">
      <c r="A42" s="96">
        <v>34</v>
      </c>
      <c r="B42" s="96" t="s">
        <v>70</v>
      </c>
      <c r="C42" s="97" t="s">
        <v>314</v>
      </c>
      <c r="D42" s="96" t="s">
        <v>263</v>
      </c>
      <c r="E42" s="98">
        <v>2</v>
      </c>
      <c r="F42" s="99"/>
      <c r="G42" s="101">
        <f>Table112[5]*Table112[6]</f>
        <v>0</v>
      </c>
    </row>
    <row r="43" spans="1:7" ht="33.6" customHeight="1" x14ac:dyDescent="0.25">
      <c r="A43" s="96">
        <v>35</v>
      </c>
      <c r="B43" s="96" t="s">
        <v>71</v>
      </c>
      <c r="C43" s="97" t="s">
        <v>315</v>
      </c>
      <c r="D43" s="96" t="s">
        <v>263</v>
      </c>
      <c r="E43" s="98">
        <v>4</v>
      </c>
      <c r="F43" s="99"/>
      <c r="G43" s="101">
        <f>Table112[5]*Table112[6]</f>
        <v>0</v>
      </c>
    </row>
    <row r="44" spans="1:7" ht="32.1" customHeight="1" x14ac:dyDescent="0.25">
      <c r="A44" s="96">
        <v>36</v>
      </c>
      <c r="B44" s="96" t="s">
        <v>71</v>
      </c>
      <c r="C44" s="105" t="s">
        <v>316</v>
      </c>
      <c r="D44" s="96" t="s">
        <v>263</v>
      </c>
      <c r="E44" s="98">
        <v>11</v>
      </c>
      <c r="F44" s="99"/>
      <c r="G44" s="101">
        <f>Table112[5]*Table112[6]</f>
        <v>0</v>
      </c>
    </row>
    <row r="45" spans="1:7" ht="30" x14ac:dyDescent="0.25">
      <c r="A45" s="96">
        <v>37</v>
      </c>
      <c r="B45" s="96" t="s">
        <v>67</v>
      </c>
      <c r="C45" s="105" t="s">
        <v>317</v>
      </c>
      <c r="D45" s="96" t="s">
        <v>263</v>
      </c>
      <c r="E45" s="98">
        <v>4</v>
      </c>
      <c r="F45" s="99"/>
      <c r="G45" s="101">
        <f>Table112[5]*Table112[6]</f>
        <v>0</v>
      </c>
    </row>
    <row r="46" spans="1:7" ht="30" x14ac:dyDescent="0.25">
      <c r="A46" s="96">
        <v>38</v>
      </c>
      <c r="B46" s="96" t="s">
        <v>70</v>
      </c>
      <c r="C46" s="105" t="s">
        <v>318</v>
      </c>
      <c r="D46" s="96" t="s">
        <v>263</v>
      </c>
      <c r="E46" s="98">
        <v>1</v>
      </c>
      <c r="F46" s="99"/>
      <c r="G46" s="101">
        <f>Table112[5]*Table112[6]</f>
        <v>0</v>
      </c>
    </row>
    <row r="47" spans="1:7" ht="30" x14ac:dyDescent="0.25">
      <c r="A47" s="96">
        <v>39</v>
      </c>
      <c r="B47" s="96" t="s">
        <v>70</v>
      </c>
      <c r="C47" s="97" t="s">
        <v>319</v>
      </c>
      <c r="D47" s="96" t="s">
        <v>263</v>
      </c>
      <c r="E47" s="98">
        <v>1</v>
      </c>
      <c r="F47" s="99"/>
      <c r="G47" s="101">
        <f>Table112[5]*Table112[6]</f>
        <v>0</v>
      </c>
    </row>
    <row r="48" spans="1:7" ht="30" x14ac:dyDescent="0.25">
      <c r="A48" s="96">
        <v>40</v>
      </c>
      <c r="B48" s="96" t="s">
        <v>71</v>
      </c>
      <c r="C48" s="97" t="s">
        <v>320</v>
      </c>
      <c r="D48" s="96" t="s">
        <v>263</v>
      </c>
      <c r="E48" s="98">
        <v>2</v>
      </c>
      <c r="F48" s="99"/>
      <c r="G48" s="101">
        <f>Table112[5]*Table112[6]</f>
        <v>0</v>
      </c>
    </row>
    <row r="49" spans="1:7" ht="33.6" customHeight="1" x14ac:dyDescent="0.25">
      <c r="A49" s="96">
        <v>41</v>
      </c>
      <c r="B49" s="96" t="s">
        <v>70</v>
      </c>
      <c r="C49" s="105" t="s">
        <v>321</v>
      </c>
      <c r="D49" s="96" t="s">
        <v>263</v>
      </c>
      <c r="E49" s="98">
        <v>1</v>
      </c>
      <c r="F49" s="99"/>
      <c r="G49" s="101">
        <f>Table112[5]*Table112[6]</f>
        <v>0</v>
      </c>
    </row>
    <row r="50" spans="1:7" ht="32.1" customHeight="1" x14ac:dyDescent="0.25">
      <c r="A50" s="96">
        <v>42</v>
      </c>
      <c r="B50" s="96" t="s">
        <v>71</v>
      </c>
      <c r="C50" s="97" t="s">
        <v>322</v>
      </c>
      <c r="D50" s="96" t="s">
        <v>263</v>
      </c>
      <c r="E50" s="98">
        <v>4</v>
      </c>
      <c r="F50" s="99"/>
      <c r="G50" s="101">
        <f>Table112[5]*Table112[6]</f>
        <v>0</v>
      </c>
    </row>
    <row r="51" spans="1:7" ht="45" x14ac:dyDescent="0.25">
      <c r="A51" s="96">
        <v>43</v>
      </c>
      <c r="B51" s="96" t="s">
        <v>72</v>
      </c>
      <c r="C51" s="106" t="s">
        <v>323</v>
      </c>
      <c r="D51" s="96" t="s">
        <v>263</v>
      </c>
      <c r="E51" s="98">
        <v>2</v>
      </c>
      <c r="F51" s="99"/>
      <c r="G51" s="101">
        <f>Table112[5]*Table112[6]</f>
        <v>0</v>
      </c>
    </row>
    <row r="52" spans="1:7" ht="45" x14ac:dyDescent="0.25">
      <c r="A52" s="96">
        <v>44</v>
      </c>
      <c r="B52" s="96" t="s">
        <v>72</v>
      </c>
      <c r="C52" s="105" t="s">
        <v>324</v>
      </c>
      <c r="D52" s="96" t="s">
        <v>263</v>
      </c>
      <c r="E52" s="98">
        <v>2</v>
      </c>
      <c r="F52" s="99"/>
      <c r="G52" s="101">
        <f>Table112[5]*Table112[6]</f>
        <v>0</v>
      </c>
    </row>
    <row r="53" spans="1:7" ht="43.5" customHeight="1" x14ac:dyDescent="0.25">
      <c r="A53" s="96">
        <v>45</v>
      </c>
      <c r="B53" s="96" t="s">
        <v>73</v>
      </c>
      <c r="C53" s="105" t="s">
        <v>637</v>
      </c>
      <c r="D53" s="96" t="s">
        <v>30</v>
      </c>
      <c r="E53" s="98">
        <v>45</v>
      </c>
      <c r="F53" s="99"/>
      <c r="G53" s="101">
        <f>Table112[5]*Table112[6]</f>
        <v>0</v>
      </c>
    </row>
    <row r="54" spans="1:7" ht="46.5" customHeight="1" x14ac:dyDescent="0.25">
      <c r="A54" s="96">
        <v>46</v>
      </c>
      <c r="B54" s="96" t="s">
        <v>74</v>
      </c>
      <c r="C54" s="97" t="s">
        <v>325</v>
      </c>
      <c r="D54" s="96" t="s">
        <v>30</v>
      </c>
      <c r="E54" s="98">
        <v>7</v>
      </c>
      <c r="F54" s="99"/>
      <c r="G54" s="101">
        <f>Table112[5]*Table112[6]</f>
        <v>0</v>
      </c>
    </row>
    <row r="55" spans="1:7" ht="44.1" customHeight="1" x14ac:dyDescent="0.25">
      <c r="A55" s="96">
        <v>47</v>
      </c>
      <c r="B55" s="96" t="s">
        <v>75</v>
      </c>
      <c r="C55" s="97" t="s">
        <v>326</v>
      </c>
      <c r="D55" s="96" t="s">
        <v>30</v>
      </c>
      <c r="E55" s="98">
        <v>15</v>
      </c>
      <c r="F55" s="99"/>
      <c r="G55" s="101">
        <f>Table112[5]*Table112[6]</f>
        <v>0</v>
      </c>
    </row>
    <row r="56" spans="1:7" ht="45" x14ac:dyDescent="0.25">
      <c r="A56" s="96">
        <v>48</v>
      </c>
      <c r="B56" s="96" t="s">
        <v>76</v>
      </c>
      <c r="C56" s="105" t="s">
        <v>638</v>
      </c>
      <c r="D56" s="96" t="s">
        <v>30</v>
      </c>
      <c r="E56" s="98">
        <v>7</v>
      </c>
      <c r="F56" s="99"/>
      <c r="G56" s="101">
        <f>Table112[5]*Table112[6]</f>
        <v>0</v>
      </c>
    </row>
    <row r="57" spans="1:7" ht="45" x14ac:dyDescent="0.25">
      <c r="A57" s="96">
        <v>49</v>
      </c>
      <c r="B57" s="96" t="s">
        <v>77</v>
      </c>
      <c r="C57" s="105" t="s">
        <v>639</v>
      </c>
      <c r="D57" s="96" t="s">
        <v>30</v>
      </c>
      <c r="E57" s="98">
        <v>5</v>
      </c>
      <c r="F57" s="99"/>
      <c r="G57" s="101">
        <f>Table112[5]*Table112[6]</f>
        <v>0</v>
      </c>
    </row>
    <row r="58" spans="1:7" ht="45" x14ac:dyDescent="0.25">
      <c r="A58" s="96">
        <v>50</v>
      </c>
      <c r="B58" s="96" t="s">
        <v>77</v>
      </c>
      <c r="C58" s="105" t="s">
        <v>640</v>
      </c>
      <c r="D58" s="96" t="s">
        <v>30</v>
      </c>
      <c r="E58" s="98">
        <v>15</v>
      </c>
      <c r="F58" s="99"/>
      <c r="G58" s="101">
        <f>Table112[5]*Table112[6]</f>
        <v>0</v>
      </c>
    </row>
    <row r="59" spans="1:7" ht="45" x14ac:dyDescent="0.25">
      <c r="A59" s="96">
        <v>51</v>
      </c>
      <c r="B59" s="96" t="s">
        <v>78</v>
      </c>
      <c r="C59" s="105" t="s">
        <v>641</v>
      </c>
      <c r="D59" s="96" t="s">
        <v>30</v>
      </c>
      <c r="E59" s="98">
        <v>35</v>
      </c>
      <c r="F59" s="99"/>
      <c r="G59" s="101">
        <f>Table112[5]*Table112[6]</f>
        <v>0</v>
      </c>
    </row>
    <row r="60" spans="1:7" ht="45" x14ac:dyDescent="0.25">
      <c r="A60" s="96">
        <v>52</v>
      </c>
      <c r="B60" s="96" t="s">
        <v>79</v>
      </c>
      <c r="C60" s="105" t="s">
        <v>642</v>
      </c>
      <c r="D60" s="96" t="s">
        <v>30</v>
      </c>
      <c r="E60" s="98">
        <v>1</v>
      </c>
      <c r="F60" s="99"/>
      <c r="G60" s="101">
        <f>Table112[5]*Table112[6]</f>
        <v>0</v>
      </c>
    </row>
    <row r="61" spans="1:7" ht="45" x14ac:dyDescent="0.25">
      <c r="A61" s="96">
        <v>53</v>
      </c>
      <c r="B61" s="96" t="s">
        <v>80</v>
      </c>
      <c r="C61" s="105" t="s">
        <v>327</v>
      </c>
      <c r="D61" s="96" t="s">
        <v>30</v>
      </c>
      <c r="E61" s="98">
        <v>45</v>
      </c>
      <c r="F61" s="99"/>
      <c r="G61" s="101">
        <f>Table112[5]*Table112[6]</f>
        <v>0</v>
      </c>
    </row>
    <row r="62" spans="1:7" ht="45" x14ac:dyDescent="0.25">
      <c r="A62" s="96">
        <v>54</v>
      </c>
      <c r="B62" s="96" t="s">
        <v>81</v>
      </c>
      <c r="C62" s="97" t="s">
        <v>328</v>
      </c>
      <c r="D62" s="96" t="s">
        <v>30</v>
      </c>
      <c r="E62" s="98">
        <v>22</v>
      </c>
      <c r="F62" s="99"/>
      <c r="G62" s="101">
        <f>Table112[5]*Table112[6]</f>
        <v>0</v>
      </c>
    </row>
    <row r="63" spans="1:7" ht="45" x14ac:dyDescent="0.25">
      <c r="A63" s="96">
        <v>55</v>
      </c>
      <c r="B63" s="96" t="s">
        <v>82</v>
      </c>
      <c r="C63" s="97" t="s">
        <v>329</v>
      </c>
      <c r="D63" s="96" t="s">
        <v>30</v>
      </c>
      <c r="E63" s="98">
        <v>27</v>
      </c>
      <c r="F63" s="99"/>
      <c r="G63" s="101">
        <f>Table112[5]*Table112[6]</f>
        <v>0</v>
      </c>
    </row>
    <row r="64" spans="1:7" ht="45" x14ac:dyDescent="0.25">
      <c r="A64" s="96">
        <v>56</v>
      </c>
      <c r="B64" s="96" t="s">
        <v>83</v>
      </c>
      <c r="C64" s="97" t="s">
        <v>330</v>
      </c>
      <c r="D64" s="96" t="s">
        <v>30</v>
      </c>
      <c r="E64" s="98">
        <v>36</v>
      </c>
      <c r="F64" s="99"/>
      <c r="G64" s="101">
        <f>Table112[5]*Table112[6]</f>
        <v>0</v>
      </c>
    </row>
    <row r="65" spans="1:7" ht="45" x14ac:dyDescent="0.25">
      <c r="A65" s="96">
        <v>57</v>
      </c>
      <c r="B65" s="96" t="s">
        <v>84</v>
      </c>
      <c r="C65" s="105" t="s">
        <v>331</v>
      </c>
      <c r="D65" s="96" t="s">
        <v>30</v>
      </c>
      <c r="E65" s="98">
        <v>45</v>
      </c>
      <c r="F65" s="99"/>
      <c r="G65" s="101">
        <f>Table112[5]*Table112[6]</f>
        <v>0</v>
      </c>
    </row>
    <row r="66" spans="1:7" ht="45" x14ac:dyDescent="0.25">
      <c r="A66" s="96">
        <v>58</v>
      </c>
      <c r="B66" s="96" t="s">
        <v>85</v>
      </c>
      <c r="C66" s="97" t="s">
        <v>332</v>
      </c>
      <c r="D66" s="96" t="s">
        <v>30</v>
      </c>
      <c r="E66" s="98">
        <v>22</v>
      </c>
      <c r="F66" s="99"/>
      <c r="G66" s="101">
        <f>Table112[5]*Table112[6]</f>
        <v>0</v>
      </c>
    </row>
    <row r="67" spans="1:7" ht="32.1" customHeight="1" x14ac:dyDescent="0.25">
      <c r="A67" s="96">
        <v>59</v>
      </c>
      <c r="B67" s="96" t="s">
        <v>86</v>
      </c>
      <c r="C67" s="97" t="s">
        <v>333</v>
      </c>
      <c r="D67" s="96" t="s">
        <v>30</v>
      </c>
      <c r="E67" s="98">
        <v>27</v>
      </c>
      <c r="F67" s="99"/>
      <c r="G67" s="101">
        <f>Table112[5]*Table112[6]</f>
        <v>0</v>
      </c>
    </row>
    <row r="68" spans="1:7" ht="33" customHeight="1" x14ac:dyDescent="0.25">
      <c r="A68" s="96">
        <v>60</v>
      </c>
      <c r="B68" s="96" t="s">
        <v>87</v>
      </c>
      <c r="C68" s="97" t="s">
        <v>334</v>
      </c>
      <c r="D68" s="96" t="s">
        <v>30</v>
      </c>
      <c r="E68" s="98">
        <v>36</v>
      </c>
      <c r="F68" s="99"/>
      <c r="G68" s="101">
        <f>Table112[5]*Table112[6]</f>
        <v>0</v>
      </c>
    </row>
    <row r="69" spans="1:7" ht="30" x14ac:dyDescent="0.25">
      <c r="A69" s="96">
        <v>61</v>
      </c>
      <c r="B69" s="96" t="s">
        <v>88</v>
      </c>
      <c r="C69" s="105" t="s">
        <v>335</v>
      </c>
      <c r="D69" s="96" t="s">
        <v>36</v>
      </c>
      <c r="E69" s="98">
        <v>192.76</v>
      </c>
      <c r="F69" s="99"/>
      <c r="G69" s="101">
        <f>Table112[5]*Table112[6]</f>
        <v>0</v>
      </c>
    </row>
    <row r="70" spans="1:7" ht="30" x14ac:dyDescent="0.25">
      <c r="A70" s="96">
        <v>62</v>
      </c>
      <c r="B70" s="96" t="s">
        <v>89</v>
      </c>
      <c r="C70" s="105" t="s">
        <v>336</v>
      </c>
      <c r="D70" s="96" t="s">
        <v>30</v>
      </c>
      <c r="E70" s="98">
        <v>14</v>
      </c>
      <c r="F70" s="99"/>
      <c r="G70" s="101">
        <f>Table112[5]*Table112[6]</f>
        <v>0</v>
      </c>
    </row>
    <row r="71" spans="1:7" ht="30" x14ac:dyDescent="0.25">
      <c r="A71" s="96"/>
      <c r="B71" s="107" t="s">
        <v>337</v>
      </c>
      <c r="C71" s="105" t="s">
        <v>788</v>
      </c>
      <c r="D71" s="96"/>
      <c r="E71" s="98"/>
      <c r="F71" s="99"/>
      <c r="G71" s="101">
        <f>Table112[5]*Table112[6]</f>
        <v>0</v>
      </c>
    </row>
    <row r="72" spans="1:7" x14ac:dyDescent="0.25">
      <c r="A72" s="96">
        <v>63</v>
      </c>
      <c r="B72" s="96"/>
      <c r="C72" s="106" t="s">
        <v>338</v>
      </c>
      <c r="D72" s="96" t="s">
        <v>263</v>
      </c>
      <c r="E72" s="98">
        <v>1</v>
      </c>
      <c r="F72" s="99"/>
      <c r="G72" s="101">
        <f>Table112[5]*Table112[6]</f>
        <v>0</v>
      </c>
    </row>
    <row r="73" spans="1:7" x14ac:dyDescent="0.25">
      <c r="A73" s="96">
        <v>64</v>
      </c>
      <c r="B73" s="96"/>
      <c r="C73" s="105" t="s">
        <v>339</v>
      </c>
      <c r="D73" s="96" t="s">
        <v>263</v>
      </c>
      <c r="E73" s="98">
        <v>6</v>
      </c>
      <c r="F73" s="99"/>
      <c r="G73" s="101">
        <f>Table112[5]*Table112[6]</f>
        <v>0</v>
      </c>
    </row>
    <row r="74" spans="1:7" x14ac:dyDescent="0.25">
      <c r="A74" s="96">
        <v>65</v>
      </c>
      <c r="B74" s="96"/>
      <c r="C74" s="105" t="s">
        <v>340</v>
      </c>
      <c r="D74" s="96" t="s">
        <v>263</v>
      </c>
      <c r="E74" s="98">
        <v>12</v>
      </c>
      <c r="F74" s="99"/>
      <c r="G74" s="101">
        <f>Table112[5]*Table112[6]</f>
        <v>0</v>
      </c>
    </row>
    <row r="75" spans="1:7" x14ac:dyDescent="0.25">
      <c r="A75" s="96">
        <v>66</v>
      </c>
      <c r="B75" s="96"/>
      <c r="C75" s="105" t="s">
        <v>341</v>
      </c>
      <c r="D75" s="96" t="s">
        <v>263</v>
      </c>
      <c r="E75" s="98">
        <v>1</v>
      </c>
      <c r="F75" s="99"/>
      <c r="G75" s="101">
        <f>Table112[5]*Table112[6]</f>
        <v>0</v>
      </c>
    </row>
    <row r="76" spans="1:7" x14ac:dyDescent="0.25">
      <c r="A76" s="96">
        <v>67</v>
      </c>
      <c r="B76" s="96"/>
      <c r="C76" s="105" t="s">
        <v>342</v>
      </c>
      <c r="D76" s="96" t="s">
        <v>263</v>
      </c>
      <c r="E76" s="98">
        <v>1</v>
      </c>
      <c r="F76" s="99"/>
      <c r="G76" s="101">
        <f>Table112[5]*Table112[6]</f>
        <v>0</v>
      </c>
    </row>
    <row r="77" spans="1:7" x14ac:dyDescent="0.25">
      <c r="A77" s="96">
        <v>68</v>
      </c>
      <c r="B77" s="96"/>
      <c r="C77" s="105" t="s">
        <v>343</v>
      </c>
      <c r="D77" s="96" t="s">
        <v>263</v>
      </c>
      <c r="E77" s="98">
        <v>1</v>
      </c>
      <c r="F77" s="99"/>
      <c r="G77" s="101">
        <f>Table112[5]*Table112[6]</f>
        <v>0</v>
      </c>
    </row>
    <row r="78" spans="1:7" x14ac:dyDescent="0.25">
      <c r="A78" s="96"/>
      <c r="B78" s="96"/>
      <c r="C78" s="97" t="s">
        <v>281</v>
      </c>
      <c r="D78" s="96"/>
      <c r="E78" s="98"/>
      <c r="F78" s="99"/>
      <c r="G78" s="101">
        <f>Table112[5]*Table112[6]</f>
        <v>0</v>
      </c>
    </row>
    <row r="79" spans="1:7" ht="45" customHeight="1" x14ac:dyDescent="0.25">
      <c r="A79" s="96">
        <v>69</v>
      </c>
      <c r="B79" s="96"/>
      <c r="C79" s="105" t="s">
        <v>643</v>
      </c>
      <c r="D79" s="96" t="s">
        <v>263</v>
      </c>
      <c r="E79" s="98">
        <v>1</v>
      </c>
      <c r="F79" s="99"/>
      <c r="G79" s="101">
        <f>Table112[5]*Table112[6]</f>
        <v>0</v>
      </c>
    </row>
    <row r="80" spans="1:7" ht="45" customHeight="1" x14ac:dyDescent="0.25">
      <c r="A80" s="96">
        <v>70</v>
      </c>
      <c r="B80" s="96"/>
      <c r="C80" s="105" t="s">
        <v>644</v>
      </c>
      <c r="D80" s="96" t="s">
        <v>263</v>
      </c>
      <c r="E80" s="98">
        <v>1</v>
      </c>
      <c r="F80" s="99"/>
      <c r="G80" s="101">
        <f>Table112[5]*Table112[6]</f>
        <v>0</v>
      </c>
    </row>
    <row r="81" spans="1:7" ht="45" x14ac:dyDescent="0.25">
      <c r="A81" s="96">
        <v>71</v>
      </c>
      <c r="B81" s="96"/>
      <c r="C81" s="105" t="s">
        <v>345</v>
      </c>
      <c r="D81" s="96" t="s">
        <v>263</v>
      </c>
      <c r="E81" s="98">
        <v>2</v>
      </c>
      <c r="F81" s="99"/>
      <c r="G81" s="101">
        <f>Table112[5]*Table112[6]</f>
        <v>0</v>
      </c>
    </row>
    <row r="82" spans="1:7" ht="45" x14ac:dyDescent="0.25">
      <c r="A82" s="96">
        <v>72</v>
      </c>
      <c r="B82" s="96"/>
      <c r="C82" s="97" t="s">
        <v>346</v>
      </c>
      <c r="D82" s="96" t="s">
        <v>263</v>
      </c>
      <c r="E82" s="98">
        <v>2</v>
      </c>
      <c r="F82" s="99"/>
      <c r="G82" s="101">
        <f>Table112[5]*Table112[6]</f>
        <v>0</v>
      </c>
    </row>
    <row r="83" spans="1:7" x14ac:dyDescent="0.25">
      <c r="A83" s="96">
        <v>73</v>
      </c>
      <c r="B83" s="96"/>
      <c r="C83" s="105" t="s">
        <v>347</v>
      </c>
      <c r="D83" s="96" t="s">
        <v>263</v>
      </c>
      <c r="E83" s="98">
        <v>1</v>
      </c>
      <c r="F83" s="99"/>
      <c r="G83" s="101">
        <f>Table112[5]*Table112[6]</f>
        <v>0</v>
      </c>
    </row>
    <row r="84" spans="1:7" ht="31.5" customHeight="1" x14ac:dyDescent="0.25">
      <c r="A84" s="96">
        <v>74</v>
      </c>
      <c r="B84" s="96"/>
      <c r="C84" s="97" t="s">
        <v>303</v>
      </c>
      <c r="D84" s="96" t="s">
        <v>263</v>
      </c>
      <c r="E84" s="98">
        <v>1</v>
      </c>
      <c r="F84" s="99"/>
      <c r="G84" s="101">
        <f>Table112[5]*Table112[6]</f>
        <v>0</v>
      </c>
    </row>
    <row r="85" spans="1:7" ht="30.6" customHeight="1" x14ac:dyDescent="0.25">
      <c r="A85" s="96">
        <v>75</v>
      </c>
      <c r="B85" s="96"/>
      <c r="C85" s="97" t="s">
        <v>344</v>
      </c>
      <c r="D85" s="96" t="s">
        <v>263</v>
      </c>
      <c r="E85" s="98">
        <v>2</v>
      </c>
      <c r="F85" s="99"/>
      <c r="G85" s="101">
        <f>Table112[5]*Table112[6]</f>
        <v>0</v>
      </c>
    </row>
    <row r="86" spans="1:7" ht="30" x14ac:dyDescent="0.25">
      <c r="A86" s="96">
        <v>76</v>
      </c>
      <c r="B86" s="96"/>
      <c r="C86" s="106" t="s">
        <v>354</v>
      </c>
      <c r="D86" s="96" t="s">
        <v>263</v>
      </c>
      <c r="E86" s="98">
        <v>1</v>
      </c>
      <c r="F86" s="99"/>
      <c r="G86" s="101">
        <f>Table112[5]*Table112[6]</f>
        <v>0</v>
      </c>
    </row>
    <row r="87" spans="1:7" ht="33" customHeight="1" x14ac:dyDescent="0.25">
      <c r="A87" s="96">
        <v>77</v>
      </c>
      <c r="B87" s="96"/>
      <c r="C87" s="105" t="s">
        <v>355</v>
      </c>
      <c r="D87" s="96" t="s">
        <v>263</v>
      </c>
      <c r="E87" s="98">
        <v>2</v>
      </c>
      <c r="F87" s="99"/>
      <c r="G87" s="101">
        <f>Table112[5]*Table112[6]</f>
        <v>0</v>
      </c>
    </row>
    <row r="88" spans="1:7" x14ac:dyDescent="0.25">
      <c r="A88" s="96">
        <v>78</v>
      </c>
      <c r="B88" s="96"/>
      <c r="C88" s="105" t="s">
        <v>348</v>
      </c>
      <c r="D88" s="96" t="s">
        <v>263</v>
      </c>
      <c r="E88" s="98">
        <v>1</v>
      </c>
      <c r="F88" s="99"/>
      <c r="G88" s="101">
        <f>Table112[5]*Table112[6]</f>
        <v>0</v>
      </c>
    </row>
    <row r="89" spans="1:7" ht="30" customHeight="1" x14ac:dyDescent="0.25">
      <c r="A89" s="96">
        <v>79</v>
      </c>
      <c r="B89" s="96"/>
      <c r="C89" s="97" t="s">
        <v>304</v>
      </c>
      <c r="D89" s="96" t="s">
        <v>263</v>
      </c>
      <c r="E89" s="98">
        <v>2</v>
      </c>
      <c r="F89" s="99"/>
      <c r="G89" s="101">
        <f>Table112[5]*Table112[6]</f>
        <v>0</v>
      </c>
    </row>
    <row r="90" spans="1:7" x14ac:dyDescent="0.25">
      <c r="A90" s="96">
        <v>80</v>
      </c>
      <c r="B90" s="96"/>
      <c r="C90" s="105" t="s">
        <v>349</v>
      </c>
      <c r="D90" s="96" t="s">
        <v>263</v>
      </c>
      <c r="E90" s="98">
        <v>1</v>
      </c>
      <c r="F90" s="99"/>
      <c r="G90" s="101">
        <f>Table112[5]*Table112[6]</f>
        <v>0</v>
      </c>
    </row>
    <row r="91" spans="1:7" ht="30" x14ac:dyDescent="0.25">
      <c r="A91" s="96">
        <v>81</v>
      </c>
      <c r="B91" s="96"/>
      <c r="C91" s="105" t="s">
        <v>645</v>
      </c>
      <c r="D91" s="96" t="s">
        <v>263</v>
      </c>
      <c r="E91" s="98">
        <v>1</v>
      </c>
      <c r="F91" s="99"/>
      <c r="G91" s="101">
        <f>Table112[5]*Table112[6]</f>
        <v>0</v>
      </c>
    </row>
    <row r="92" spans="1:7" x14ac:dyDescent="0.25">
      <c r="A92" s="96">
        <v>82</v>
      </c>
      <c r="B92" s="96"/>
      <c r="C92" s="105" t="s">
        <v>350</v>
      </c>
      <c r="D92" s="96" t="s">
        <v>263</v>
      </c>
      <c r="E92" s="98">
        <v>1</v>
      </c>
      <c r="F92" s="99"/>
      <c r="G92" s="101">
        <f>Table112[5]*Table112[6]</f>
        <v>0</v>
      </c>
    </row>
    <row r="93" spans="1:7" ht="30" x14ac:dyDescent="0.25">
      <c r="A93" s="96">
        <v>83</v>
      </c>
      <c r="B93" s="96"/>
      <c r="C93" s="97" t="s">
        <v>353</v>
      </c>
      <c r="D93" s="96" t="s">
        <v>263</v>
      </c>
      <c r="E93" s="98">
        <v>1</v>
      </c>
      <c r="F93" s="99"/>
      <c r="G93" s="101">
        <f>Table112[5]*Table112[6]</f>
        <v>0</v>
      </c>
    </row>
    <row r="94" spans="1:7" x14ac:dyDescent="0.25">
      <c r="A94" s="96">
        <v>84</v>
      </c>
      <c r="B94" s="96"/>
      <c r="C94" s="105" t="s">
        <v>351</v>
      </c>
      <c r="D94" s="96" t="s">
        <v>263</v>
      </c>
      <c r="E94" s="98">
        <v>1</v>
      </c>
      <c r="F94" s="99"/>
      <c r="G94" s="101">
        <f>Table112[5]*Table112[6]</f>
        <v>0</v>
      </c>
    </row>
    <row r="95" spans="1:7" x14ac:dyDescent="0.25">
      <c r="A95" s="93" t="s">
        <v>405</v>
      </c>
      <c r="B95" s="94"/>
      <c r="C95" s="94"/>
      <c r="D95" s="94"/>
      <c r="E95" s="95"/>
      <c r="F95" s="95"/>
      <c r="G95" s="95">
        <f>SUBTOTAL(9,Table112[7])</f>
        <v>0</v>
      </c>
    </row>
  </sheetData>
  <mergeCells count="2">
    <mergeCell ref="C2:G3"/>
    <mergeCell ref="A4:B4"/>
  </mergeCells>
  <phoneticPr fontId="16" type="noConversion"/>
  <conditionalFormatting sqref="G7:G95">
    <cfRule type="expression" dxfId="293" priority="1">
      <formula>AND($C7="Subtotal",$G7="")</formula>
    </cfRule>
    <cfRule type="expression" dxfId="292" priority="2">
      <formula>AND($C7="Subtotal",_xlfn.FORMULATEXT($G7)="=[5]*[6]")</formula>
    </cfRule>
    <cfRule type="expression" dxfId="291" priority="6">
      <formula>AND($C7&lt;&gt;"Subtotal",_xlfn.FORMULATEXT($G7)&lt;&gt;"=[5]*[6]")</formula>
    </cfRule>
  </conditionalFormatting>
  <conditionalFormatting sqref="E7:G95">
    <cfRule type="notContainsBlanks" priority="8" stopIfTrue="1">
      <formula>LEN(TRIM(E7))&gt;0</formula>
    </cfRule>
    <cfRule type="expression" dxfId="290" priority="9">
      <formula>$E7&lt;&gt;""</formula>
    </cfRule>
  </conditionalFormatting>
  <conditionalFormatting sqref="A7:G95">
    <cfRule type="expression" dxfId="289" priority="3">
      <formula>CELL("PROTECT",A7)=0</formula>
    </cfRule>
    <cfRule type="expression" dxfId="288" priority="4">
      <formula>$C7="Subtotal"</formula>
    </cfRule>
    <cfRule type="expression" priority="5" stopIfTrue="1">
      <formula>OR($C7="Subtotal",$A7="Total TVA Cota 0")</formula>
    </cfRule>
    <cfRule type="expression" dxfId="287" priority="7">
      <formula>$E7=""</formula>
    </cfRule>
  </conditionalFormatting>
  <dataValidations count="1">
    <dataValidation type="decimal" operator="greaterThan" allowBlank="1" showInputMessage="1" showErrorMessage="1" sqref="F7:F94">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9"/>
  <sheetViews>
    <sheetView view="pageBreakPreview" zoomScaleNormal="90" zoomScaleSheetLayoutView="100" zoomScalePageLayoutView="90" workbookViewId="0">
      <selection activeCell="A7" sqref="A7"/>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50" t="str">
        <f>SITE!C2</f>
        <v>Solid biomass heating system in the gymnasium of Garbova village, Ocnita district</v>
      </c>
      <c r="D2" s="150"/>
      <c r="E2" s="150"/>
      <c r="F2" s="150"/>
      <c r="G2" s="150"/>
    </row>
    <row r="3" spans="1:7" s="22" customFormat="1" ht="18.75" x14ac:dyDescent="0.3">
      <c r="A3" s="26" t="str">
        <f>SITE!A3</f>
        <v>Site:</v>
      </c>
      <c r="B3" s="27" t="str">
        <f>IF(SITE!B3=0,"",SITE!B3)</f>
        <v>y</v>
      </c>
      <c r="C3" s="150"/>
      <c r="D3" s="150"/>
      <c r="E3" s="150"/>
      <c r="F3" s="150"/>
      <c r="G3" s="150"/>
    </row>
    <row r="4" spans="1:7" s="22" customFormat="1" ht="18.75" x14ac:dyDescent="0.25">
      <c r="A4" s="153" t="s">
        <v>245</v>
      </c>
      <c r="B4" s="153"/>
      <c r="C4" s="29" t="str">
        <f>SITE!B8</f>
        <v xml:space="preserve">Solar hot water system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 )</v>
      </c>
      <c r="G5" s="8" t="str">
        <f>TA!G5</f>
        <v>Total 
USD (col.5 x col.6)</v>
      </c>
    </row>
    <row r="6" spans="1:7" s="22" customFormat="1" ht="15.75" x14ac:dyDescent="0.25">
      <c r="A6" s="9" t="s">
        <v>14</v>
      </c>
      <c r="B6" s="9" t="s">
        <v>15</v>
      </c>
      <c r="C6" s="9" t="s">
        <v>16</v>
      </c>
      <c r="D6" s="9" t="s">
        <v>17</v>
      </c>
      <c r="E6" s="9" t="s">
        <v>18</v>
      </c>
      <c r="F6" s="9" t="s">
        <v>19</v>
      </c>
      <c r="G6" s="9" t="s">
        <v>20</v>
      </c>
    </row>
    <row r="7" spans="1:7" x14ac:dyDescent="0.25">
      <c r="A7" s="38"/>
      <c r="B7" s="38"/>
      <c r="C7" s="39"/>
      <c r="D7" s="38"/>
      <c r="E7" s="44"/>
      <c r="F7" s="43"/>
      <c r="G7" s="87">
        <f>Table113[5]*Table113[6]</f>
        <v>0</v>
      </c>
    </row>
    <row r="8" spans="1:7" x14ac:dyDescent="0.25">
      <c r="A8" s="38"/>
      <c r="B8" s="38"/>
      <c r="C8" s="39"/>
      <c r="D8" s="38"/>
      <c r="E8" s="44"/>
      <c r="F8" s="43"/>
      <c r="G8" s="88">
        <f>Table113[5]*Table113[6]</f>
        <v>0</v>
      </c>
    </row>
    <row r="9" spans="1:7" x14ac:dyDescent="0.25">
      <c r="A9" s="40" t="s">
        <v>405</v>
      </c>
      <c r="B9" s="41"/>
      <c r="C9" s="41"/>
      <c r="D9" s="41"/>
      <c r="E9" s="42"/>
      <c r="F9" s="42"/>
      <c r="G9" s="87">
        <f>SUBTOTAL(9,Table113[7])</f>
        <v>0</v>
      </c>
    </row>
  </sheetData>
  <mergeCells count="2">
    <mergeCell ref="C2:G3"/>
    <mergeCell ref="A4:B4"/>
  </mergeCells>
  <conditionalFormatting sqref="G7:G9">
    <cfRule type="expression" dxfId="267" priority="1">
      <formula>AND($C7="Subtotal",$G7="")</formula>
    </cfRule>
    <cfRule type="expression" dxfId="266" priority="2">
      <formula>AND($C7="Subtotal",_xlfn.FORMULATEXT($G7)="=[5]*[6]")</formula>
    </cfRule>
    <cfRule type="expression" dxfId="265" priority="6">
      <formula>AND($C7&lt;&gt;"Subtotal",_xlfn.FORMULATEXT($G7)&lt;&gt;"=[5]*[6]")</formula>
    </cfRule>
  </conditionalFormatting>
  <conditionalFormatting sqref="A7:G9">
    <cfRule type="expression" dxfId="264" priority="3">
      <formula>CELL("PROTECT",A7)=0</formula>
    </cfRule>
    <cfRule type="expression" dxfId="263" priority="4">
      <formula>$C7="Subtotal"</formula>
    </cfRule>
    <cfRule type="expression" priority="5" stopIfTrue="1">
      <formula>OR($C7="Subtotal",$A7="Total TVA Cota 0")</formula>
    </cfRule>
    <cfRule type="expression" dxfId="262" priority="7">
      <formula>$E7=""</formula>
    </cfRule>
  </conditionalFormatting>
  <conditionalFormatting sqref="E7:G9">
    <cfRule type="notContainsBlanks" priority="8" stopIfTrue="1">
      <formula>LEN(TRIM(E7))&gt;0</formula>
    </cfRule>
    <cfRule type="expression" dxfId="261"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12"/>
  <sheetViews>
    <sheetView view="pageBreakPreview" topLeftCell="A88" zoomScaleNormal="90" zoomScaleSheetLayoutView="100" zoomScalePageLayoutView="90" workbookViewId="0">
      <selection activeCell="C26" sqref="C26"/>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50" t="str">
        <f>SITE!C2</f>
        <v>Solid biomass heating system in the gymnasium of Garbova village, Ocnita district</v>
      </c>
      <c r="D2" s="150"/>
      <c r="E2" s="150"/>
      <c r="F2" s="150"/>
      <c r="G2" s="150"/>
    </row>
    <row r="3" spans="1:7" s="22" customFormat="1" ht="18.75" x14ac:dyDescent="0.3">
      <c r="A3" s="26" t="str">
        <f>SITE!A3</f>
        <v>Site:</v>
      </c>
      <c r="B3" s="27" t="str">
        <f>IF(SITE!B3=0,"",SITE!B3)</f>
        <v>y</v>
      </c>
      <c r="C3" s="150"/>
      <c r="D3" s="150"/>
      <c r="E3" s="150"/>
      <c r="F3" s="150"/>
      <c r="G3" s="150"/>
    </row>
    <row r="4" spans="1:7" s="22" customFormat="1" ht="18.75" x14ac:dyDescent="0.25">
      <c r="A4" s="153" t="s">
        <v>245</v>
      </c>
      <c r="B4" s="153"/>
      <c r="C4" s="29" t="str">
        <f>SITE!B9</f>
        <v xml:space="preserve">Heating and ventilation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 )</v>
      </c>
      <c r="G5" s="8" t="str">
        <f>TA!G5</f>
        <v>Total 
USD (col.5 x col.6)</v>
      </c>
    </row>
    <row r="6" spans="1:7" s="22" customFormat="1" ht="15.75" x14ac:dyDescent="0.25">
      <c r="A6" s="9" t="s">
        <v>14</v>
      </c>
      <c r="B6" s="9" t="s">
        <v>15</v>
      </c>
      <c r="C6" s="9" t="s">
        <v>16</v>
      </c>
      <c r="D6" s="9" t="s">
        <v>17</v>
      </c>
      <c r="E6" s="9" t="s">
        <v>18</v>
      </c>
      <c r="F6" s="9" t="s">
        <v>19</v>
      </c>
      <c r="G6" s="9" t="s">
        <v>20</v>
      </c>
    </row>
    <row r="7" spans="1:7" x14ac:dyDescent="0.25">
      <c r="A7" s="38"/>
      <c r="B7" s="38"/>
      <c r="C7" s="102" t="s">
        <v>356</v>
      </c>
      <c r="D7" s="38"/>
      <c r="E7" s="44"/>
      <c r="F7" s="43"/>
      <c r="G7" s="87">
        <f>Table114[5]*Table114[6]</f>
        <v>0</v>
      </c>
    </row>
    <row r="8" spans="1:7" ht="30" x14ac:dyDescent="0.25">
      <c r="A8" s="38">
        <v>1</v>
      </c>
      <c r="B8" s="38" t="s">
        <v>90</v>
      </c>
      <c r="C8" s="106" t="s">
        <v>646</v>
      </c>
      <c r="D8" s="38" t="s">
        <v>263</v>
      </c>
      <c r="E8" s="44">
        <v>1</v>
      </c>
      <c r="F8" s="43"/>
      <c r="G8" s="88">
        <f>Table114[5]*Table114[6]</f>
        <v>0</v>
      </c>
    </row>
    <row r="9" spans="1:7" ht="30" x14ac:dyDescent="0.25">
      <c r="A9" s="96">
        <v>2</v>
      </c>
      <c r="B9" s="96" t="s">
        <v>72</v>
      </c>
      <c r="C9" s="105" t="s">
        <v>357</v>
      </c>
      <c r="D9" s="96" t="s">
        <v>263</v>
      </c>
      <c r="E9" s="98">
        <v>2</v>
      </c>
      <c r="F9" s="99"/>
      <c r="G9" s="100">
        <f>Table114[5]*Table114[6]</f>
        <v>0</v>
      </c>
    </row>
    <row r="10" spans="1:7" ht="30" x14ac:dyDescent="0.25">
      <c r="A10" s="96">
        <v>3</v>
      </c>
      <c r="B10" s="96" t="s">
        <v>72</v>
      </c>
      <c r="C10" s="105" t="s">
        <v>358</v>
      </c>
      <c r="D10" s="96" t="s">
        <v>263</v>
      </c>
      <c r="E10" s="98">
        <v>1</v>
      </c>
      <c r="F10" s="99"/>
      <c r="G10" s="101">
        <f>Table114[5]*Table114[6]</f>
        <v>0</v>
      </c>
    </row>
    <row r="11" spans="1:7" x14ac:dyDescent="0.25">
      <c r="A11" s="96">
        <v>4</v>
      </c>
      <c r="B11" s="96"/>
      <c r="C11" s="105" t="s">
        <v>359</v>
      </c>
      <c r="D11" s="96" t="s">
        <v>263</v>
      </c>
      <c r="E11" s="98">
        <v>1</v>
      </c>
      <c r="F11" s="99"/>
      <c r="G11" s="101">
        <f>Table114[5]*Table114[6]</f>
        <v>0</v>
      </c>
    </row>
    <row r="12" spans="1:7" ht="30" x14ac:dyDescent="0.25">
      <c r="A12" s="96">
        <v>5</v>
      </c>
      <c r="B12" s="96" t="s">
        <v>71</v>
      </c>
      <c r="C12" s="105" t="s">
        <v>360</v>
      </c>
      <c r="D12" s="96" t="s">
        <v>263</v>
      </c>
      <c r="E12" s="98">
        <v>2</v>
      </c>
      <c r="F12" s="99"/>
      <c r="G12" s="101">
        <f>Table114[5]*Table114[6]</f>
        <v>0</v>
      </c>
    </row>
    <row r="13" spans="1:7" ht="45" x14ac:dyDescent="0.25">
      <c r="A13" s="96">
        <v>6</v>
      </c>
      <c r="B13" s="96" t="s">
        <v>91</v>
      </c>
      <c r="C13" s="105" t="s">
        <v>647</v>
      </c>
      <c r="D13" s="96" t="s">
        <v>30</v>
      </c>
      <c r="E13" s="98">
        <v>10</v>
      </c>
      <c r="F13" s="99"/>
      <c r="G13" s="101">
        <f>Table114[5]*Table114[6]</f>
        <v>0</v>
      </c>
    </row>
    <row r="14" spans="1:7" ht="45" x14ac:dyDescent="0.25">
      <c r="A14" s="96">
        <v>7</v>
      </c>
      <c r="B14" s="96" t="s">
        <v>83</v>
      </c>
      <c r="C14" s="97" t="s">
        <v>330</v>
      </c>
      <c r="D14" s="96" t="s">
        <v>30</v>
      </c>
      <c r="E14" s="98">
        <v>10</v>
      </c>
      <c r="F14" s="99"/>
      <c r="G14" s="101">
        <f>Table114[5]*Table114[6]</f>
        <v>0</v>
      </c>
    </row>
    <row r="15" spans="1:7" ht="33.950000000000003" customHeight="1" x14ac:dyDescent="0.25">
      <c r="A15" s="96">
        <v>8</v>
      </c>
      <c r="B15" s="96" t="s">
        <v>87</v>
      </c>
      <c r="C15" s="97" t="s">
        <v>334</v>
      </c>
      <c r="D15" s="96" t="s">
        <v>30</v>
      </c>
      <c r="E15" s="98">
        <v>10</v>
      </c>
      <c r="F15" s="99"/>
      <c r="G15" s="101">
        <f>Table114[5]*Table114[6]</f>
        <v>0</v>
      </c>
    </row>
    <row r="16" spans="1:7" ht="18.95" customHeight="1" x14ac:dyDescent="0.25">
      <c r="A16" s="96">
        <v>9</v>
      </c>
      <c r="B16" s="96" t="s">
        <v>92</v>
      </c>
      <c r="C16" s="105" t="s">
        <v>361</v>
      </c>
      <c r="D16" s="96" t="s">
        <v>28</v>
      </c>
      <c r="E16" s="98">
        <v>1.3</v>
      </c>
      <c r="F16" s="99"/>
      <c r="G16" s="101">
        <f>Table114[5]*Table114[6]</f>
        <v>0</v>
      </c>
    </row>
    <row r="17" spans="1:7" ht="30" x14ac:dyDescent="0.25">
      <c r="A17" s="96">
        <v>10</v>
      </c>
      <c r="B17" s="96" t="s">
        <v>93</v>
      </c>
      <c r="C17" s="105" t="s">
        <v>362</v>
      </c>
      <c r="D17" s="107" t="s">
        <v>367</v>
      </c>
      <c r="E17" s="98">
        <v>2</v>
      </c>
      <c r="F17" s="99"/>
      <c r="G17" s="101">
        <f>Table114[5]*Table114[6]</f>
        <v>0</v>
      </c>
    </row>
    <row r="18" spans="1:7" x14ac:dyDescent="0.25">
      <c r="A18" s="96"/>
      <c r="B18" s="96"/>
      <c r="C18" s="105" t="s">
        <v>363</v>
      </c>
      <c r="D18" s="96"/>
      <c r="E18" s="98"/>
      <c r="F18" s="99"/>
      <c r="G18" s="101">
        <f>Table114[5]*Table114[6]</f>
        <v>0</v>
      </c>
    </row>
    <row r="19" spans="1:7" ht="45" x14ac:dyDescent="0.25">
      <c r="A19" s="96">
        <v>11</v>
      </c>
      <c r="B19" s="96" t="s">
        <v>94</v>
      </c>
      <c r="C19" s="105" t="s">
        <v>364</v>
      </c>
      <c r="D19" s="96" t="s">
        <v>28</v>
      </c>
      <c r="E19" s="98">
        <v>2.64</v>
      </c>
      <c r="F19" s="99"/>
      <c r="G19" s="101">
        <f>Table114[5]*Table114[6]</f>
        <v>0</v>
      </c>
    </row>
    <row r="20" spans="1:7" ht="30" x14ac:dyDescent="0.25">
      <c r="A20" s="96">
        <v>12</v>
      </c>
      <c r="B20" s="96" t="s">
        <v>95</v>
      </c>
      <c r="C20" s="105" t="s">
        <v>648</v>
      </c>
      <c r="D20" s="96" t="s">
        <v>263</v>
      </c>
      <c r="E20" s="98">
        <v>1</v>
      </c>
      <c r="F20" s="99"/>
      <c r="G20" s="101">
        <f>Table114[5]*Table114[6]</f>
        <v>0</v>
      </c>
    </row>
    <row r="21" spans="1:7" ht="45" x14ac:dyDescent="0.25">
      <c r="A21" s="96">
        <v>13</v>
      </c>
      <c r="B21" s="96" t="s">
        <v>96</v>
      </c>
      <c r="C21" s="105" t="s">
        <v>368</v>
      </c>
      <c r="D21" s="96" t="s">
        <v>28</v>
      </c>
      <c r="E21" s="98">
        <v>0.2</v>
      </c>
      <c r="F21" s="99"/>
      <c r="G21" s="101">
        <f>Table114[5]*Table114[6]</f>
        <v>0</v>
      </c>
    </row>
    <row r="22" spans="1:7" ht="75" x14ac:dyDescent="0.25">
      <c r="A22" s="96">
        <v>14</v>
      </c>
      <c r="B22" s="96" t="s">
        <v>61</v>
      </c>
      <c r="C22" s="105" t="s">
        <v>649</v>
      </c>
      <c r="D22" s="96" t="s">
        <v>28</v>
      </c>
      <c r="E22" s="98">
        <v>3.8</v>
      </c>
      <c r="F22" s="99"/>
      <c r="G22" s="101">
        <f>Table114[5]*Table114[6]</f>
        <v>0</v>
      </c>
    </row>
    <row r="23" spans="1:7" x14ac:dyDescent="0.25">
      <c r="A23" s="96">
        <v>15</v>
      </c>
      <c r="B23" s="96"/>
      <c r="C23" s="105" t="s">
        <v>365</v>
      </c>
      <c r="D23" s="96" t="s">
        <v>30</v>
      </c>
      <c r="E23" s="98">
        <v>15</v>
      </c>
      <c r="F23" s="99"/>
      <c r="G23" s="101">
        <f>Table114[5]*Table114[6]</f>
        <v>0</v>
      </c>
    </row>
    <row r="24" spans="1:7" ht="36.950000000000003" customHeight="1" x14ac:dyDescent="0.25">
      <c r="A24" s="96">
        <v>16</v>
      </c>
      <c r="B24" s="96" t="s">
        <v>97</v>
      </c>
      <c r="C24" s="105" t="s">
        <v>366</v>
      </c>
      <c r="D24" s="96" t="s">
        <v>263</v>
      </c>
      <c r="E24" s="98">
        <v>1</v>
      </c>
      <c r="F24" s="99"/>
      <c r="G24" s="101">
        <f>Table114[5]*Table114[6]</f>
        <v>0</v>
      </c>
    </row>
    <row r="25" spans="1:7" ht="36.950000000000003" customHeight="1" x14ac:dyDescent="0.25">
      <c r="A25" s="112"/>
      <c r="B25" s="112"/>
      <c r="C25" s="113" t="s">
        <v>687</v>
      </c>
      <c r="D25" s="112"/>
      <c r="E25" s="114"/>
      <c r="F25" s="115"/>
      <c r="G25" s="116">
        <f>Table114[5]*Table114[6]</f>
        <v>0</v>
      </c>
    </row>
    <row r="26" spans="1:7" ht="45" x14ac:dyDescent="0.25">
      <c r="A26" s="112">
        <v>17</v>
      </c>
      <c r="B26" s="112" t="s">
        <v>169</v>
      </c>
      <c r="C26" s="113" t="s">
        <v>688</v>
      </c>
      <c r="D26" s="112" t="s">
        <v>47</v>
      </c>
      <c r="E26" s="114">
        <v>0.76</v>
      </c>
      <c r="F26" s="115"/>
      <c r="G26" s="120">
        <f>Table114[5]*Table114[6]</f>
        <v>0</v>
      </c>
    </row>
    <row r="27" spans="1:7" ht="30" x14ac:dyDescent="0.25">
      <c r="A27" s="112">
        <v>18</v>
      </c>
      <c r="B27" s="112" t="s">
        <v>170</v>
      </c>
      <c r="C27" s="113" t="s">
        <v>689</v>
      </c>
      <c r="D27" s="112" t="s">
        <v>25</v>
      </c>
      <c r="E27" s="114">
        <v>2.4</v>
      </c>
      <c r="F27" s="115"/>
      <c r="G27" s="120">
        <f>Table114[5]*Table114[6]</f>
        <v>0</v>
      </c>
    </row>
    <row r="28" spans="1:7" ht="30" x14ac:dyDescent="0.25">
      <c r="A28" s="112">
        <v>19</v>
      </c>
      <c r="B28" s="112" t="s">
        <v>171</v>
      </c>
      <c r="C28" s="113" t="s">
        <v>690</v>
      </c>
      <c r="D28" s="112" t="s">
        <v>47</v>
      </c>
      <c r="E28" s="114">
        <v>0.43</v>
      </c>
      <c r="F28" s="115"/>
      <c r="G28" s="120">
        <f>Table114[5]*Table114[6]</f>
        <v>0</v>
      </c>
    </row>
    <row r="29" spans="1:7" ht="45" x14ac:dyDescent="0.25">
      <c r="A29" s="112">
        <v>20</v>
      </c>
      <c r="B29" s="112" t="s">
        <v>172</v>
      </c>
      <c r="C29" s="113" t="s">
        <v>691</v>
      </c>
      <c r="D29" s="112" t="s">
        <v>47</v>
      </c>
      <c r="E29" s="114">
        <v>0.43</v>
      </c>
      <c r="F29" s="115"/>
      <c r="G29" s="120">
        <f>Table114[5]*Table114[6]</f>
        <v>0</v>
      </c>
    </row>
    <row r="30" spans="1:7" ht="45" x14ac:dyDescent="0.25">
      <c r="A30" s="112">
        <v>21</v>
      </c>
      <c r="B30" s="112" t="s">
        <v>34</v>
      </c>
      <c r="C30" s="113" t="s">
        <v>692</v>
      </c>
      <c r="D30" s="112" t="s">
        <v>25</v>
      </c>
      <c r="E30" s="114">
        <v>10.7</v>
      </c>
      <c r="F30" s="115"/>
      <c r="G30" s="120">
        <f>Table114[5]*Table114[6]</f>
        <v>0</v>
      </c>
    </row>
    <row r="31" spans="1:7" ht="45" x14ac:dyDescent="0.25">
      <c r="A31" s="112">
        <v>22</v>
      </c>
      <c r="B31" s="112" t="s">
        <v>35</v>
      </c>
      <c r="C31" s="113" t="s">
        <v>693</v>
      </c>
      <c r="D31" s="112" t="s">
        <v>25</v>
      </c>
      <c r="E31" s="114">
        <v>10.7</v>
      </c>
      <c r="F31" s="115"/>
      <c r="G31" s="120">
        <f>Table114[5]*Table114[6]</f>
        <v>0</v>
      </c>
    </row>
    <row r="32" spans="1:7" x14ac:dyDescent="0.25">
      <c r="A32" s="112"/>
      <c r="B32" s="112"/>
      <c r="C32" s="113" t="s">
        <v>694</v>
      </c>
      <c r="D32" s="112"/>
      <c r="E32" s="114"/>
      <c r="F32" s="115"/>
      <c r="G32" s="120">
        <f>Table114[5]*Table114[6]</f>
        <v>0</v>
      </c>
    </row>
    <row r="33" spans="1:7" ht="45" x14ac:dyDescent="0.25">
      <c r="A33" s="112">
        <v>23</v>
      </c>
      <c r="B33" s="112" t="s">
        <v>695</v>
      </c>
      <c r="C33" s="113" t="s">
        <v>696</v>
      </c>
      <c r="D33" s="112" t="s">
        <v>30</v>
      </c>
      <c r="E33" s="114">
        <v>40</v>
      </c>
      <c r="F33" s="115"/>
      <c r="G33" s="120">
        <f>Table114[5]*Table114[6]</f>
        <v>0</v>
      </c>
    </row>
    <row r="34" spans="1:7" ht="45" x14ac:dyDescent="0.25">
      <c r="A34" s="112">
        <v>24</v>
      </c>
      <c r="B34" s="112" t="s">
        <v>697</v>
      </c>
      <c r="C34" s="113" t="s">
        <v>698</v>
      </c>
      <c r="D34" s="112" t="s">
        <v>30</v>
      </c>
      <c r="E34" s="114">
        <v>30</v>
      </c>
      <c r="F34" s="115"/>
      <c r="G34" s="120">
        <f>Table114[5]*Table114[6]</f>
        <v>0</v>
      </c>
    </row>
    <row r="35" spans="1:7" ht="45" x14ac:dyDescent="0.25">
      <c r="A35" s="112">
        <v>25</v>
      </c>
      <c r="B35" s="112" t="s">
        <v>697</v>
      </c>
      <c r="C35" s="113" t="s">
        <v>699</v>
      </c>
      <c r="D35" s="112" t="s">
        <v>30</v>
      </c>
      <c r="E35" s="114">
        <v>36</v>
      </c>
      <c r="F35" s="115"/>
      <c r="G35" s="120">
        <f>Table114[5]*Table114[6]</f>
        <v>0</v>
      </c>
    </row>
    <row r="36" spans="1:7" ht="45" x14ac:dyDescent="0.25">
      <c r="A36" s="112">
        <v>26</v>
      </c>
      <c r="B36" s="112" t="s">
        <v>697</v>
      </c>
      <c r="C36" s="113" t="s">
        <v>700</v>
      </c>
      <c r="D36" s="112" t="s">
        <v>30</v>
      </c>
      <c r="E36" s="114">
        <v>30</v>
      </c>
      <c r="F36" s="115"/>
      <c r="G36" s="120">
        <f>Table114[5]*Table114[6]</f>
        <v>0</v>
      </c>
    </row>
    <row r="37" spans="1:7" ht="60" x14ac:dyDescent="0.25">
      <c r="A37" s="112">
        <v>27</v>
      </c>
      <c r="B37" s="112" t="s">
        <v>701</v>
      </c>
      <c r="C37" s="113" t="s">
        <v>702</v>
      </c>
      <c r="D37" s="112" t="s">
        <v>263</v>
      </c>
      <c r="E37" s="114">
        <v>6</v>
      </c>
      <c r="F37" s="115"/>
      <c r="G37" s="120">
        <f>Table114[5]*Table114[6]</f>
        <v>0</v>
      </c>
    </row>
    <row r="38" spans="1:7" ht="60" x14ac:dyDescent="0.25">
      <c r="A38" s="112">
        <v>28</v>
      </c>
      <c r="B38" s="112" t="s">
        <v>703</v>
      </c>
      <c r="C38" s="113" t="s">
        <v>704</v>
      </c>
      <c r="D38" s="112" t="s">
        <v>263</v>
      </c>
      <c r="E38" s="114">
        <v>4</v>
      </c>
      <c r="F38" s="115"/>
      <c r="G38" s="120">
        <f>Table114[5]*Table114[6]</f>
        <v>0</v>
      </c>
    </row>
    <row r="39" spans="1:7" ht="45" x14ac:dyDescent="0.25">
      <c r="A39" s="112">
        <v>29</v>
      </c>
      <c r="B39" s="112" t="s">
        <v>705</v>
      </c>
      <c r="C39" s="113" t="s">
        <v>706</v>
      </c>
      <c r="D39" s="112" t="s">
        <v>263</v>
      </c>
      <c r="E39" s="114">
        <v>2</v>
      </c>
      <c r="F39" s="115"/>
      <c r="G39" s="120">
        <f>Table114[5]*Table114[6]</f>
        <v>0</v>
      </c>
    </row>
    <row r="40" spans="1:7" ht="45" x14ac:dyDescent="0.25">
      <c r="A40" s="112">
        <v>30</v>
      </c>
      <c r="B40" s="112" t="s">
        <v>707</v>
      </c>
      <c r="C40" s="113" t="s">
        <v>708</v>
      </c>
      <c r="D40" s="112" t="s">
        <v>263</v>
      </c>
      <c r="E40" s="114">
        <v>2</v>
      </c>
      <c r="F40" s="115"/>
      <c r="G40" s="120">
        <f>Table114[5]*Table114[6]</f>
        <v>0</v>
      </c>
    </row>
    <row r="41" spans="1:7" ht="45" x14ac:dyDescent="0.25">
      <c r="A41" s="112">
        <v>31</v>
      </c>
      <c r="B41" s="112" t="s">
        <v>707</v>
      </c>
      <c r="C41" s="113" t="s">
        <v>709</v>
      </c>
      <c r="D41" s="112" t="s">
        <v>263</v>
      </c>
      <c r="E41" s="114">
        <v>6</v>
      </c>
      <c r="F41" s="115"/>
      <c r="G41" s="120">
        <f>Table114[5]*Table114[6]</f>
        <v>0</v>
      </c>
    </row>
    <row r="42" spans="1:7" ht="45" x14ac:dyDescent="0.25">
      <c r="A42" s="112">
        <v>32</v>
      </c>
      <c r="B42" s="112" t="s">
        <v>42</v>
      </c>
      <c r="C42" s="113" t="s">
        <v>710</v>
      </c>
      <c r="D42" s="112" t="s">
        <v>36</v>
      </c>
      <c r="E42" s="114">
        <v>101.12</v>
      </c>
      <c r="F42" s="115"/>
      <c r="G42" s="120">
        <f>Table114[5]*Table114[6]</f>
        <v>0</v>
      </c>
    </row>
    <row r="43" spans="1:7" x14ac:dyDescent="0.25">
      <c r="A43" s="112"/>
      <c r="B43" s="112"/>
      <c r="C43" s="113" t="s">
        <v>711</v>
      </c>
      <c r="D43" s="112"/>
      <c r="E43" s="114"/>
      <c r="F43" s="115"/>
      <c r="G43" s="120">
        <f>Table114[5]*Table114[6]</f>
        <v>0</v>
      </c>
    </row>
    <row r="44" spans="1:7" x14ac:dyDescent="0.25">
      <c r="A44" s="112">
        <v>33</v>
      </c>
      <c r="B44" s="112" t="s">
        <v>103</v>
      </c>
      <c r="C44" s="113" t="s">
        <v>712</v>
      </c>
      <c r="D44" s="112" t="s">
        <v>25</v>
      </c>
      <c r="E44" s="114">
        <v>4.12</v>
      </c>
      <c r="F44" s="115"/>
      <c r="G44" s="120">
        <f>Table114[5]*Table114[6]</f>
        <v>0</v>
      </c>
    </row>
    <row r="45" spans="1:7" ht="30" x14ac:dyDescent="0.25">
      <c r="A45" s="112">
        <v>34</v>
      </c>
      <c r="B45" s="112" t="s">
        <v>713</v>
      </c>
      <c r="C45" s="113" t="s">
        <v>714</v>
      </c>
      <c r="D45" s="112" t="s">
        <v>263</v>
      </c>
      <c r="E45" s="114">
        <v>14</v>
      </c>
      <c r="F45" s="115"/>
      <c r="G45" s="120">
        <f>Table114[5]*Table114[6]</f>
        <v>0</v>
      </c>
    </row>
    <row r="46" spans="1:7" ht="30" x14ac:dyDescent="0.25">
      <c r="A46" s="112">
        <v>35</v>
      </c>
      <c r="B46" s="112" t="s">
        <v>715</v>
      </c>
      <c r="C46" s="113" t="s">
        <v>716</v>
      </c>
      <c r="D46" s="112" t="s">
        <v>263</v>
      </c>
      <c r="E46" s="114">
        <v>14</v>
      </c>
      <c r="F46" s="115"/>
      <c r="G46" s="120">
        <f>Table114[5]*Table114[6]</f>
        <v>0</v>
      </c>
    </row>
    <row r="47" spans="1:7" ht="60" x14ac:dyDescent="0.25">
      <c r="A47" s="112">
        <v>36</v>
      </c>
      <c r="B47" s="112" t="s">
        <v>717</v>
      </c>
      <c r="C47" s="113" t="s">
        <v>718</v>
      </c>
      <c r="D47" s="112" t="s">
        <v>263</v>
      </c>
      <c r="E47" s="114">
        <v>24</v>
      </c>
      <c r="F47" s="115"/>
      <c r="G47" s="120">
        <f>Table114[5]*Table114[6]</f>
        <v>0</v>
      </c>
    </row>
    <row r="48" spans="1:7" ht="60" x14ac:dyDescent="0.25">
      <c r="A48" s="112">
        <v>37</v>
      </c>
      <c r="B48" s="112" t="s">
        <v>717</v>
      </c>
      <c r="C48" s="113" t="s">
        <v>719</v>
      </c>
      <c r="D48" s="112" t="s">
        <v>263</v>
      </c>
      <c r="E48" s="114">
        <v>8</v>
      </c>
      <c r="F48" s="115"/>
      <c r="G48" s="120">
        <f>Table114[5]*Table114[6]</f>
        <v>0</v>
      </c>
    </row>
    <row r="49" spans="1:7" ht="30" x14ac:dyDescent="0.25">
      <c r="A49" s="112">
        <v>38</v>
      </c>
      <c r="B49" s="112" t="s">
        <v>93</v>
      </c>
      <c r="C49" s="113" t="s">
        <v>720</v>
      </c>
      <c r="D49" s="112" t="s">
        <v>721</v>
      </c>
      <c r="E49" s="114">
        <v>2</v>
      </c>
      <c r="F49" s="115"/>
      <c r="G49" s="120">
        <f>Table114[5]*Table114[6]</f>
        <v>0</v>
      </c>
    </row>
    <row r="50" spans="1:7" x14ac:dyDescent="0.25">
      <c r="A50" s="112"/>
      <c r="B50" s="112"/>
      <c r="C50" s="113" t="s">
        <v>722</v>
      </c>
      <c r="D50" s="112"/>
      <c r="E50" s="114"/>
      <c r="F50" s="115"/>
      <c r="G50" s="120">
        <f>Table114[5]*Table114[6]</f>
        <v>0</v>
      </c>
    </row>
    <row r="51" spans="1:7" x14ac:dyDescent="0.25">
      <c r="A51" s="112"/>
      <c r="B51" s="112"/>
      <c r="C51" s="113" t="s">
        <v>723</v>
      </c>
      <c r="D51" s="112"/>
      <c r="E51" s="114"/>
      <c r="F51" s="115"/>
      <c r="G51" s="120">
        <f>Table114[5]*Table114[6]</f>
        <v>0</v>
      </c>
    </row>
    <row r="52" spans="1:7" ht="30" x14ac:dyDescent="0.25">
      <c r="A52" s="112">
        <v>39</v>
      </c>
      <c r="B52" s="112" t="s">
        <v>724</v>
      </c>
      <c r="C52" s="113" t="s">
        <v>725</v>
      </c>
      <c r="D52" s="112" t="s">
        <v>263</v>
      </c>
      <c r="E52" s="114">
        <v>30</v>
      </c>
      <c r="F52" s="115"/>
      <c r="G52" s="120">
        <f>Table114[5]*Table114[6]</f>
        <v>0</v>
      </c>
    </row>
    <row r="53" spans="1:7" ht="30" x14ac:dyDescent="0.25">
      <c r="A53" s="112">
        <v>40</v>
      </c>
      <c r="B53" s="112" t="s">
        <v>715</v>
      </c>
      <c r="C53" s="113" t="s">
        <v>726</v>
      </c>
      <c r="D53" s="112" t="s">
        <v>263</v>
      </c>
      <c r="E53" s="114">
        <v>1</v>
      </c>
      <c r="F53" s="115"/>
      <c r="G53" s="120">
        <f>Table114[5]*Table114[6]</f>
        <v>0</v>
      </c>
    </row>
    <row r="54" spans="1:7" ht="60" x14ac:dyDescent="0.25">
      <c r="A54" s="112">
        <v>41</v>
      </c>
      <c r="B54" s="112" t="s">
        <v>31</v>
      </c>
      <c r="C54" s="113" t="s">
        <v>727</v>
      </c>
      <c r="D54" s="112" t="s">
        <v>25</v>
      </c>
      <c r="E54" s="114">
        <v>0.76800000000000002</v>
      </c>
      <c r="F54" s="115"/>
      <c r="G54" s="120">
        <f>Table114[5]*Table114[6]</f>
        <v>0</v>
      </c>
    </row>
    <row r="55" spans="1:7" ht="30" x14ac:dyDescent="0.25">
      <c r="A55" s="112">
        <v>42</v>
      </c>
      <c r="B55" s="112" t="s">
        <v>728</v>
      </c>
      <c r="C55" s="113" t="s">
        <v>729</v>
      </c>
      <c r="D55" s="112" t="s">
        <v>263</v>
      </c>
      <c r="E55" s="114">
        <v>2</v>
      </c>
      <c r="F55" s="115"/>
      <c r="G55" s="120">
        <f>Table114[5]*Table114[6]</f>
        <v>0</v>
      </c>
    </row>
    <row r="56" spans="1:7" ht="30" x14ac:dyDescent="0.25">
      <c r="A56" s="112">
        <v>43</v>
      </c>
      <c r="B56" s="112" t="s">
        <v>715</v>
      </c>
      <c r="C56" s="113" t="s">
        <v>730</v>
      </c>
      <c r="D56" s="112" t="s">
        <v>263</v>
      </c>
      <c r="E56" s="114">
        <v>2</v>
      </c>
      <c r="F56" s="115"/>
      <c r="G56" s="120">
        <f>Table114[5]*Table114[6]</f>
        <v>0</v>
      </c>
    </row>
    <row r="57" spans="1:7" ht="30" x14ac:dyDescent="0.25">
      <c r="A57" s="112">
        <v>44</v>
      </c>
      <c r="B57" s="112" t="s">
        <v>715</v>
      </c>
      <c r="C57" s="113" t="s">
        <v>731</v>
      </c>
      <c r="D57" s="112" t="s">
        <v>263</v>
      </c>
      <c r="E57" s="114">
        <v>2</v>
      </c>
      <c r="F57" s="115"/>
      <c r="G57" s="120">
        <f>Table114[5]*Table114[6]</f>
        <v>0</v>
      </c>
    </row>
    <row r="58" spans="1:7" ht="60" x14ac:dyDescent="0.25">
      <c r="A58" s="112">
        <v>45</v>
      </c>
      <c r="B58" s="112" t="s">
        <v>125</v>
      </c>
      <c r="C58" s="113" t="s">
        <v>732</v>
      </c>
      <c r="D58" s="112" t="s">
        <v>38</v>
      </c>
      <c r="E58" s="114">
        <v>0.05</v>
      </c>
      <c r="F58" s="115"/>
      <c r="G58" s="120">
        <f>Table114[5]*Table114[6]</f>
        <v>0</v>
      </c>
    </row>
    <row r="59" spans="1:7" ht="30" x14ac:dyDescent="0.25">
      <c r="A59" s="112">
        <v>46</v>
      </c>
      <c r="B59" s="112" t="s">
        <v>37</v>
      </c>
      <c r="C59" s="113" t="s">
        <v>277</v>
      </c>
      <c r="D59" s="112" t="s">
        <v>38</v>
      </c>
      <c r="E59" s="114">
        <v>0.05</v>
      </c>
      <c r="F59" s="115"/>
      <c r="G59" s="120">
        <f>Table114[5]*Table114[6]</f>
        <v>0</v>
      </c>
    </row>
    <row r="60" spans="1:7" ht="45" x14ac:dyDescent="0.25">
      <c r="A60" s="112">
        <v>47</v>
      </c>
      <c r="B60" s="112" t="s">
        <v>39</v>
      </c>
      <c r="C60" s="113" t="s">
        <v>733</v>
      </c>
      <c r="D60" s="112" t="s">
        <v>38</v>
      </c>
      <c r="E60" s="114">
        <v>0.05</v>
      </c>
      <c r="F60" s="115"/>
      <c r="G60" s="120">
        <f>Table114[5]*Table114[6]</f>
        <v>0</v>
      </c>
    </row>
    <row r="61" spans="1:7" ht="60" x14ac:dyDescent="0.25">
      <c r="A61" s="112">
        <v>48</v>
      </c>
      <c r="B61" s="112" t="s">
        <v>100</v>
      </c>
      <c r="C61" s="113" t="s">
        <v>734</v>
      </c>
      <c r="D61" s="112" t="s">
        <v>25</v>
      </c>
      <c r="E61" s="114">
        <v>2.8</v>
      </c>
      <c r="F61" s="115"/>
      <c r="G61" s="120">
        <f>Table114[5]*Table114[6]</f>
        <v>0</v>
      </c>
    </row>
    <row r="62" spans="1:7" x14ac:dyDescent="0.25">
      <c r="A62" s="112"/>
      <c r="B62" s="112"/>
      <c r="C62" s="113" t="s">
        <v>735</v>
      </c>
      <c r="D62" s="112"/>
      <c r="E62" s="114"/>
      <c r="F62" s="115"/>
      <c r="G62" s="120">
        <f>Table114[5]*Table114[6]</f>
        <v>0</v>
      </c>
    </row>
    <row r="63" spans="1:7" ht="60" x14ac:dyDescent="0.25">
      <c r="A63" s="112">
        <v>49</v>
      </c>
      <c r="B63" s="112" t="s">
        <v>31</v>
      </c>
      <c r="C63" s="113" t="s">
        <v>736</v>
      </c>
      <c r="D63" s="112" t="s">
        <v>25</v>
      </c>
      <c r="E63" s="114">
        <v>0.8</v>
      </c>
      <c r="F63" s="115"/>
      <c r="G63" s="120">
        <f>Table114[5]*Table114[6]</f>
        <v>0</v>
      </c>
    </row>
    <row r="64" spans="1:7" ht="30" x14ac:dyDescent="0.25">
      <c r="A64" s="112">
        <v>50</v>
      </c>
      <c r="B64" s="112" t="s">
        <v>737</v>
      </c>
      <c r="C64" s="113" t="s">
        <v>738</v>
      </c>
      <c r="D64" s="112" t="s">
        <v>263</v>
      </c>
      <c r="E64" s="114">
        <v>2</v>
      </c>
      <c r="F64" s="115"/>
      <c r="G64" s="120">
        <f>Table114[5]*Table114[6]</f>
        <v>0</v>
      </c>
    </row>
    <row r="65" spans="1:7" ht="30" x14ac:dyDescent="0.25">
      <c r="A65" s="112">
        <v>51</v>
      </c>
      <c r="B65" s="112" t="s">
        <v>93</v>
      </c>
      <c r="C65" s="113" t="s">
        <v>739</v>
      </c>
      <c r="D65" s="112" t="s">
        <v>721</v>
      </c>
      <c r="E65" s="114">
        <v>2</v>
      </c>
      <c r="F65" s="115"/>
      <c r="G65" s="120">
        <f>Table114[5]*Table114[6]</f>
        <v>0</v>
      </c>
    </row>
    <row r="66" spans="1:7" ht="75" x14ac:dyDescent="0.25">
      <c r="A66" s="112">
        <v>52</v>
      </c>
      <c r="B66" s="112" t="s">
        <v>61</v>
      </c>
      <c r="C66" s="113" t="s">
        <v>740</v>
      </c>
      <c r="D66" s="112" t="s">
        <v>28</v>
      </c>
      <c r="E66" s="114">
        <v>17.600000000000001</v>
      </c>
      <c r="F66" s="115"/>
      <c r="G66" s="120">
        <f>Table114[5]*Table114[6]</f>
        <v>0</v>
      </c>
    </row>
    <row r="67" spans="1:7" ht="30" x14ac:dyDescent="0.25">
      <c r="A67" s="112">
        <v>53</v>
      </c>
      <c r="B67" s="112" t="s">
        <v>64</v>
      </c>
      <c r="C67" s="113" t="s">
        <v>741</v>
      </c>
      <c r="D67" s="112" t="s">
        <v>25</v>
      </c>
      <c r="E67" s="114">
        <v>0.69</v>
      </c>
      <c r="F67" s="115"/>
      <c r="G67" s="120">
        <f>Table114[5]*Table114[6]</f>
        <v>0</v>
      </c>
    </row>
    <row r="68" spans="1:7" ht="30" x14ac:dyDescent="0.25">
      <c r="A68" s="112">
        <v>54</v>
      </c>
      <c r="B68" s="112" t="s">
        <v>742</v>
      </c>
      <c r="C68" s="113" t="s">
        <v>743</v>
      </c>
      <c r="D68" s="112" t="s">
        <v>28</v>
      </c>
      <c r="E68" s="114">
        <v>50</v>
      </c>
      <c r="F68" s="115"/>
      <c r="G68" s="120">
        <f>Table114[5]*Table114[6]</f>
        <v>0</v>
      </c>
    </row>
    <row r="69" spans="1:7" ht="75" x14ac:dyDescent="0.25">
      <c r="A69" s="112">
        <v>55</v>
      </c>
      <c r="B69" s="112" t="s">
        <v>744</v>
      </c>
      <c r="C69" s="113" t="s">
        <v>745</v>
      </c>
      <c r="D69" s="112" t="s">
        <v>28</v>
      </c>
      <c r="E69" s="114">
        <v>30</v>
      </c>
      <c r="F69" s="115"/>
      <c r="G69" s="120">
        <f>Table114[5]*Table114[6]</f>
        <v>0</v>
      </c>
    </row>
    <row r="70" spans="1:7" x14ac:dyDescent="0.25">
      <c r="A70" s="112"/>
      <c r="B70" s="112"/>
      <c r="C70" s="113" t="s">
        <v>746</v>
      </c>
      <c r="D70" s="112"/>
      <c r="E70" s="114"/>
      <c r="F70" s="115"/>
      <c r="G70" s="120">
        <f>Table114[5]*Table114[6]</f>
        <v>0</v>
      </c>
    </row>
    <row r="71" spans="1:7" ht="45" x14ac:dyDescent="0.25">
      <c r="A71" s="112">
        <v>56</v>
      </c>
      <c r="B71" s="112" t="s">
        <v>747</v>
      </c>
      <c r="C71" s="113" t="s">
        <v>518</v>
      </c>
      <c r="D71" s="112" t="s">
        <v>25</v>
      </c>
      <c r="E71" s="114">
        <v>1.04</v>
      </c>
      <c r="F71" s="115"/>
      <c r="G71" s="120">
        <f>Table114[5]*Table114[6]</f>
        <v>0</v>
      </c>
    </row>
    <row r="72" spans="1:7" ht="45" x14ac:dyDescent="0.25">
      <c r="A72" s="112">
        <v>57</v>
      </c>
      <c r="B72" s="112" t="s">
        <v>748</v>
      </c>
      <c r="C72" s="113" t="s">
        <v>749</v>
      </c>
      <c r="D72" s="112" t="s">
        <v>263</v>
      </c>
      <c r="E72" s="114">
        <v>1</v>
      </c>
      <c r="F72" s="115"/>
      <c r="G72" s="120">
        <f>Table114[5]*Table114[6]</f>
        <v>0</v>
      </c>
    </row>
    <row r="73" spans="1:7" ht="30" x14ac:dyDescent="0.25">
      <c r="A73" s="112">
        <v>58</v>
      </c>
      <c r="B73" s="112" t="s">
        <v>37</v>
      </c>
      <c r="C73" s="113" t="s">
        <v>277</v>
      </c>
      <c r="D73" s="112" t="s">
        <v>38</v>
      </c>
      <c r="E73" s="114">
        <v>0.03</v>
      </c>
      <c r="F73" s="115"/>
      <c r="G73" s="120">
        <f>Table114[5]*Table114[6]</f>
        <v>0</v>
      </c>
    </row>
    <row r="74" spans="1:7" ht="30" x14ac:dyDescent="0.25">
      <c r="A74" s="112">
        <v>59</v>
      </c>
      <c r="B74" s="112" t="s">
        <v>39</v>
      </c>
      <c r="C74" s="113" t="s">
        <v>750</v>
      </c>
      <c r="D74" s="112" t="s">
        <v>38</v>
      </c>
      <c r="E74" s="114">
        <v>0.03</v>
      </c>
      <c r="F74" s="115"/>
      <c r="G74" s="120">
        <f>Table114[5]*Table114[6]</f>
        <v>0</v>
      </c>
    </row>
    <row r="75" spans="1:7" ht="45" x14ac:dyDescent="0.25">
      <c r="A75" s="112">
        <v>60</v>
      </c>
      <c r="B75" s="112" t="s">
        <v>99</v>
      </c>
      <c r="C75" s="113" t="s">
        <v>751</v>
      </c>
      <c r="D75" s="112" t="s">
        <v>25</v>
      </c>
      <c r="E75" s="114">
        <v>0.45</v>
      </c>
      <c r="F75" s="115"/>
      <c r="G75" s="120">
        <f>Table114[5]*Table114[6]</f>
        <v>0</v>
      </c>
    </row>
    <row r="76" spans="1:7" ht="60" x14ac:dyDescent="0.25">
      <c r="A76" s="112">
        <v>61</v>
      </c>
      <c r="B76" s="112" t="s">
        <v>31</v>
      </c>
      <c r="C76" s="113" t="s">
        <v>727</v>
      </c>
      <c r="D76" s="112" t="s">
        <v>25</v>
      </c>
      <c r="E76" s="114">
        <v>0.05</v>
      </c>
      <c r="F76" s="115"/>
      <c r="G76" s="120">
        <f>Table114[5]*Table114[6]</f>
        <v>0</v>
      </c>
    </row>
    <row r="77" spans="1:7" ht="30" x14ac:dyDescent="0.25">
      <c r="A77" s="112">
        <v>62</v>
      </c>
      <c r="B77" s="112" t="s">
        <v>752</v>
      </c>
      <c r="C77" s="113" t="s">
        <v>753</v>
      </c>
      <c r="D77" s="112" t="s">
        <v>30</v>
      </c>
      <c r="E77" s="114">
        <v>3</v>
      </c>
      <c r="F77" s="115"/>
      <c r="G77" s="120">
        <f>Table114[5]*Table114[6]</f>
        <v>0</v>
      </c>
    </row>
    <row r="78" spans="1:7" ht="45" x14ac:dyDescent="0.25">
      <c r="A78" s="112">
        <v>63</v>
      </c>
      <c r="B78" s="112" t="s">
        <v>754</v>
      </c>
      <c r="C78" s="113" t="s">
        <v>755</v>
      </c>
      <c r="D78" s="112" t="s">
        <v>263</v>
      </c>
      <c r="E78" s="114">
        <v>1</v>
      </c>
      <c r="F78" s="115"/>
      <c r="G78" s="120">
        <f>Table114[5]*Table114[6]</f>
        <v>0</v>
      </c>
    </row>
    <row r="79" spans="1:7" x14ac:dyDescent="0.25">
      <c r="A79" s="112"/>
      <c r="B79" s="112"/>
      <c r="C79" s="113" t="s">
        <v>756</v>
      </c>
      <c r="D79" s="112"/>
      <c r="E79" s="114"/>
      <c r="F79" s="115"/>
      <c r="G79" s="120">
        <f>Table114[5]*Table114[6]</f>
        <v>0</v>
      </c>
    </row>
    <row r="80" spans="1:7" ht="60" x14ac:dyDescent="0.25">
      <c r="A80" s="112">
        <v>64</v>
      </c>
      <c r="B80" s="112" t="s">
        <v>31</v>
      </c>
      <c r="C80" s="113" t="s">
        <v>736</v>
      </c>
      <c r="D80" s="112" t="s">
        <v>25</v>
      </c>
      <c r="E80" s="114">
        <v>5.2</v>
      </c>
      <c r="F80" s="115"/>
      <c r="G80" s="120">
        <f>Table114[5]*Table114[6]</f>
        <v>0</v>
      </c>
    </row>
    <row r="81" spans="1:7" ht="60" x14ac:dyDescent="0.25">
      <c r="A81" s="112">
        <v>65</v>
      </c>
      <c r="B81" s="112" t="s">
        <v>31</v>
      </c>
      <c r="C81" s="113" t="s">
        <v>727</v>
      </c>
      <c r="D81" s="112" t="s">
        <v>25</v>
      </c>
      <c r="E81" s="114">
        <v>0.6</v>
      </c>
      <c r="F81" s="115"/>
      <c r="G81" s="120">
        <f>Table114[5]*Table114[6]</f>
        <v>0</v>
      </c>
    </row>
    <row r="82" spans="1:7" ht="45" x14ac:dyDescent="0.25">
      <c r="A82" s="112">
        <v>66</v>
      </c>
      <c r="B82" s="112" t="s">
        <v>42</v>
      </c>
      <c r="C82" s="113" t="s">
        <v>710</v>
      </c>
      <c r="D82" s="112" t="s">
        <v>36</v>
      </c>
      <c r="E82" s="114">
        <v>78.760000000000005</v>
      </c>
      <c r="F82" s="115"/>
      <c r="G82" s="120">
        <f>Table114[5]*Table114[6]</f>
        <v>0</v>
      </c>
    </row>
    <row r="83" spans="1:7" ht="45" x14ac:dyDescent="0.25">
      <c r="A83" s="112">
        <v>67</v>
      </c>
      <c r="B83" s="112" t="s">
        <v>42</v>
      </c>
      <c r="C83" s="113" t="s">
        <v>710</v>
      </c>
      <c r="D83" s="112" t="s">
        <v>36</v>
      </c>
      <c r="E83" s="114">
        <v>238.4</v>
      </c>
      <c r="F83" s="115"/>
      <c r="G83" s="120">
        <f>Table114[5]*Table114[6]</f>
        <v>0</v>
      </c>
    </row>
    <row r="84" spans="1:7" ht="30" x14ac:dyDescent="0.25">
      <c r="A84" s="112">
        <v>68</v>
      </c>
      <c r="B84" s="112" t="s">
        <v>176</v>
      </c>
      <c r="C84" s="113" t="s">
        <v>757</v>
      </c>
      <c r="D84" s="112" t="s">
        <v>28</v>
      </c>
      <c r="E84" s="114">
        <v>6.08</v>
      </c>
      <c r="F84" s="115"/>
      <c r="G84" s="120">
        <f>Table114[5]*Table114[6]</f>
        <v>0</v>
      </c>
    </row>
    <row r="85" spans="1:7" ht="75" x14ac:dyDescent="0.25">
      <c r="A85" s="112">
        <v>69</v>
      </c>
      <c r="B85" s="112" t="s">
        <v>758</v>
      </c>
      <c r="C85" s="113" t="s">
        <v>759</v>
      </c>
      <c r="D85" s="112" t="s">
        <v>28</v>
      </c>
      <c r="E85" s="114">
        <v>6.08</v>
      </c>
      <c r="F85" s="115"/>
      <c r="G85" s="120">
        <f>Table114[5]*Table114[6]</f>
        <v>0</v>
      </c>
    </row>
    <row r="86" spans="1:7" ht="45" x14ac:dyDescent="0.25">
      <c r="A86" s="112">
        <v>70</v>
      </c>
      <c r="B86" s="112" t="s">
        <v>760</v>
      </c>
      <c r="C86" s="113" t="s">
        <v>761</v>
      </c>
      <c r="D86" s="112" t="s">
        <v>36</v>
      </c>
      <c r="E86" s="114">
        <v>7.48</v>
      </c>
      <c r="F86" s="115"/>
      <c r="G86" s="120">
        <f>Table114[5]*Table114[6]</f>
        <v>0</v>
      </c>
    </row>
    <row r="87" spans="1:7" ht="45" x14ac:dyDescent="0.25">
      <c r="A87" s="112">
        <v>71</v>
      </c>
      <c r="B87" s="112" t="s">
        <v>762</v>
      </c>
      <c r="C87" s="113" t="s">
        <v>763</v>
      </c>
      <c r="D87" s="112" t="s">
        <v>36</v>
      </c>
      <c r="E87" s="114">
        <v>84.48</v>
      </c>
      <c r="F87" s="115"/>
      <c r="G87" s="120">
        <f>Table114[5]*Table114[6]</f>
        <v>0</v>
      </c>
    </row>
    <row r="88" spans="1:7" x14ac:dyDescent="0.25">
      <c r="A88" s="112"/>
      <c r="B88" s="112"/>
      <c r="C88" s="113" t="s">
        <v>764</v>
      </c>
      <c r="D88" s="112"/>
      <c r="E88" s="114"/>
      <c r="F88" s="115"/>
      <c r="G88" s="120">
        <f>Table114[5]*Table114[6]</f>
        <v>0</v>
      </c>
    </row>
    <row r="89" spans="1:7" ht="45" x14ac:dyDescent="0.25">
      <c r="A89" s="112">
        <v>72</v>
      </c>
      <c r="B89" s="112" t="s">
        <v>42</v>
      </c>
      <c r="C89" s="113" t="s">
        <v>710</v>
      </c>
      <c r="D89" s="112" t="s">
        <v>36</v>
      </c>
      <c r="E89" s="114">
        <v>9.6</v>
      </c>
      <c r="F89" s="115"/>
      <c r="G89" s="120">
        <f>Table114[5]*Table114[6]</f>
        <v>0</v>
      </c>
    </row>
    <row r="90" spans="1:7" ht="60" x14ac:dyDescent="0.25">
      <c r="A90" s="112">
        <v>73</v>
      </c>
      <c r="B90" s="112" t="s">
        <v>765</v>
      </c>
      <c r="C90" s="113" t="s">
        <v>766</v>
      </c>
      <c r="D90" s="112" t="s">
        <v>28</v>
      </c>
      <c r="E90" s="114">
        <v>4.72</v>
      </c>
      <c r="F90" s="115"/>
      <c r="G90" s="120">
        <f>Table114[5]*Table114[6]</f>
        <v>0</v>
      </c>
    </row>
    <row r="91" spans="1:7" ht="75" x14ac:dyDescent="0.25">
      <c r="A91" s="112">
        <v>74</v>
      </c>
      <c r="B91" s="112" t="s">
        <v>758</v>
      </c>
      <c r="C91" s="113" t="s">
        <v>767</v>
      </c>
      <c r="D91" s="112" t="s">
        <v>28</v>
      </c>
      <c r="E91" s="114">
        <v>0.68</v>
      </c>
      <c r="F91" s="115"/>
      <c r="G91" s="120">
        <f>Table114[5]*Table114[6]</f>
        <v>0</v>
      </c>
    </row>
    <row r="92" spans="1:7" x14ac:dyDescent="0.25">
      <c r="A92" s="112"/>
      <c r="B92" s="112"/>
      <c r="C92" s="113" t="s">
        <v>768</v>
      </c>
      <c r="D92" s="112"/>
      <c r="E92" s="114"/>
      <c r="F92" s="115"/>
      <c r="G92" s="120">
        <f>Table114[5]*Table114[6]</f>
        <v>0</v>
      </c>
    </row>
    <row r="93" spans="1:7" ht="45" x14ac:dyDescent="0.25">
      <c r="A93" s="112">
        <v>75</v>
      </c>
      <c r="B93" s="112" t="s">
        <v>769</v>
      </c>
      <c r="C93" s="113" t="s">
        <v>770</v>
      </c>
      <c r="D93" s="112" t="s">
        <v>30</v>
      </c>
      <c r="E93" s="114">
        <v>10</v>
      </c>
      <c r="F93" s="115"/>
      <c r="G93" s="120">
        <f>Table114[5]*Table114[6]</f>
        <v>0</v>
      </c>
    </row>
    <row r="94" spans="1:7" ht="45" x14ac:dyDescent="0.25">
      <c r="A94" s="112">
        <v>76</v>
      </c>
      <c r="B94" s="112" t="s">
        <v>771</v>
      </c>
      <c r="C94" s="113" t="s">
        <v>772</v>
      </c>
      <c r="D94" s="112" t="s">
        <v>30</v>
      </c>
      <c r="E94" s="114">
        <v>10</v>
      </c>
      <c r="F94" s="115"/>
      <c r="G94" s="120">
        <f>Table114[5]*Table114[6]</f>
        <v>0</v>
      </c>
    </row>
    <row r="95" spans="1:7" ht="60" x14ac:dyDescent="0.25">
      <c r="A95" s="112">
        <v>77</v>
      </c>
      <c r="B95" s="112" t="s">
        <v>773</v>
      </c>
      <c r="C95" s="113" t="s">
        <v>774</v>
      </c>
      <c r="D95" s="112" t="s">
        <v>263</v>
      </c>
      <c r="E95" s="114">
        <v>6</v>
      </c>
      <c r="F95" s="115"/>
      <c r="G95" s="120">
        <f>Table114[5]*Table114[6]</f>
        <v>0</v>
      </c>
    </row>
    <row r="96" spans="1:7" ht="45" x14ac:dyDescent="0.25">
      <c r="A96" s="112">
        <v>78</v>
      </c>
      <c r="B96" s="112" t="s">
        <v>705</v>
      </c>
      <c r="C96" s="113" t="s">
        <v>706</v>
      </c>
      <c r="D96" s="112" t="s">
        <v>263</v>
      </c>
      <c r="E96" s="114">
        <v>2</v>
      </c>
      <c r="F96" s="115"/>
      <c r="G96" s="120">
        <f>Table114[5]*Table114[6]</f>
        <v>0</v>
      </c>
    </row>
    <row r="97" spans="1:7" ht="45" x14ac:dyDescent="0.25">
      <c r="A97" s="112">
        <v>79</v>
      </c>
      <c r="B97" s="112" t="s">
        <v>707</v>
      </c>
      <c r="C97" s="113" t="s">
        <v>775</v>
      </c>
      <c r="D97" s="112" t="s">
        <v>263</v>
      </c>
      <c r="E97" s="114">
        <v>6</v>
      </c>
      <c r="F97" s="115"/>
      <c r="G97" s="120">
        <f>Table114[5]*Table114[6]</f>
        <v>0</v>
      </c>
    </row>
    <row r="98" spans="1:7" ht="30" x14ac:dyDescent="0.25">
      <c r="A98" s="112">
        <v>80</v>
      </c>
      <c r="B98" s="112" t="s">
        <v>737</v>
      </c>
      <c r="C98" s="113" t="s">
        <v>738</v>
      </c>
      <c r="D98" s="112" t="s">
        <v>263</v>
      </c>
      <c r="E98" s="114">
        <v>2</v>
      </c>
      <c r="F98" s="115"/>
      <c r="G98" s="120">
        <f>Table114[5]*Table114[6]</f>
        <v>0</v>
      </c>
    </row>
    <row r="99" spans="1:7" ht="30" x14ac:dyDescent="0.25">
      <c r="A99" s="112">
        <v>81</v>
      </c>
      <c r="B99" s="112" t="s">
        <v>776</v>
      </c>
      <c r="C99" s="113" t="s">
        <v>777</v>
      </c>
      <c r="D99" s="112" t="s">
        <v>263</v>
      </c>
      <c r="E99" s="114">
        <v>4</v>
      </c>
      <c r="F99" s="115"/>
      <c r="G99" s="120">
        <f>Table114[5]*Table114[6]</f>
        <v>0</v>
      </c>
    </row>
    <row r="100" spans="1:7" ht="30" x14ac:dyDescent="0.25">
      <c r="A100" s="112">
        <v>82</v>
      </c>
      <c r="B100" s="112" t="s">
        <v>778</v>
      </c>
      <c r="C100" s="113" t="s">
        <v>779</v>
      </c>
      <c r="D100" s="112" t="s">
        <v>721</v>
      </c>
      <c r="E100" s="114">
        <v>2</v>
      </c>
      <c r="F100" s="115"/>
      <c r="G100" s="120">
        <f>Table114[5]*Table114[6]</f>
        <v>0</v>
      </c>
    </row>
    <row r="101" spans="1:7" ht="30" x14ac:dyDescent="0.25">
      <c r="A101" s="112">
        <v>83</v>
      </c>
      <c r="B101" s="112" t="s">
        <v>88</v>
      </c>
      <c r="C101" s="113" t="s">
        <v>335</v>
      </c>
      <c r="D101" s="112" t="s">
        <v>36</v>
      </c>
      <c r="E101" s="114">
        <v>10</v>
      </c>
      <c r="F101" s="115"/>
      <c r="G101" s="120">
        <f>Table114[5]*Table114[6]</f>
        <v>0</v>
      </c>
    </row>
    <row r="102" spans="1:7" ht="30" x14ac:dyDescent="0.25">
      <c r="A102" s="112">
        <v>84</v>
      </c>
      <c r="B102" s="112" t="s">
        <v>64</v>
      </c>
      <c r="C102" s="113" t="s">
        <v>741</v>
      </c>
      <c r="D102" s="112" t="s">
        <v>25</v>
      </c>
      <c r="E102" s="114">
        <v>0.1</v>
      </c>
      <c r="F102" s="115"/>
      <c r="G102" s="120">
        <f>Table114[5]*Table114[6]</f>
        <v>0</v>
      </c>
    </row>
    <row r="103" spans="1:7" ht="75" x14ac:dyDescent="0.25">
      <c r="A103" s="112">
        <v>85</v>
      </c>
      <c r="B103" s="112" t="s">
        <v>61</v>
      </c>
      <c r="C103" s="113" t="s">
        <v>740</v>
      </c>
      <c r="D103" s="112" t="s">
        <v>28</v>
      </c>
      <c r="E103" s="114">
        <v>4.4000000000000004</v>
      </c>
      <c r="F103" s="115"/>
      <c r="G103" s="120">
        <f>Table114[5]*Table114[6]</f>
        <v>0</v>
      </c>
    </row>
    <row r="104" spans="1:7" ht="60" x14ac:dyDescent="0.25">
      <c r="A104" s="112">
        <v>86</v>
      </c>
      <c r="B104" s="112" t="s">
        <v>62</v>
      </c>
      <c r="C104" s="113" t="s">
        <v>634</v>
      </c>
      <c r="D104" s="112" t="s">
        <v>28</v>
      </c>
      <c r="E104" s="114">
        <v>9.8000000000000007</v>
      </c>
      <c r="F104" s="115"/>
      <c r="G104" s="120">
        <f>Table114[5]*Table114[6]</f>
        <v>0</v>
      </c>
    </row>
    <row r="105" spans="1:7" ht="60" x14ac:dyDescent="0.25">
      <c r="A105" s="112">
        <v>87</v>
      </c>
      <c r="B105" s="112" t="s">
        <v>63</v>
      </c>
      <c r="C105" s="113" t="s">
        <v>635</v>
      </c>
      <c r="D105" s="112" t="s">
        <v>28</v>
      </c>
      <c r="E105" s="114">
        <v>9.8000000000000007</v>
      </c>
      <c r="F105" s="115"/>
      <c r="G105" s="120">
        <f>Table114[5]*Table114[6]</f>
        <v>0</v>
      </c>
    </row>
    <row r="106" spans="1:7" x14ac:dyDescent="0.25">
      <c r="A106" s="112"/>
      <c r="B106" s="112"/>
      <c r="C106" s="113" t="s">
        <v>780</v>
      </c>
      <c r="D106" s="112"/>
      <c r="E106" s="114"/>
      <c r="F106" s="115"/>
      <c r="G106" s="120">
        <f>Table114[5]*Table114[6]</f>
        <v>0</v>
      </c>
    </row>
    <row r="107" spans="1:7" ht="30" x14ac:dyDescent="0.25">
      <c r="A107" s="112">
        <v>88</v>
      </c>
      <c r="B107" s="112" t="s">
        <v>781</v>
      </c>
      <c r="C107" s="113" t="s">
        <v>782</v>
      </c>
      <c r="D107" s="112" t="s">
        <v>28</v>
      </c>
      <c r="E107" s="114">
        <v>6</v>
      </c>
      <c r="F107" s="115"/>
      <c r="G107" s="120">
        <f>Table114[5]*Table114[6]</f>
        <v>0</v>
      </c>
    </row>
    <row r="108" spans="1:7" x14ac:dyDescent="0.25">
      <c r="A108" s="112">
        <v>89</v>
      </c>
      <c r="B108" s="112" t="s">
        <v>783</v>
      </c>
      <c r="C108" s="113" t="s">
        <v>784</v>
      </c>
      <c r="D108" s="112" t="s">
        <v>28</v>
      </c>
      <c r="E108" s="114">
        <v>6</v>
      </c>
      <c r="F108" s="115"/>
      <c r="G108" s="120">
        <f>Table114[5]*Table114[6]</f>
        <v>0</v>
      </c>
    </row>
    <row r="109" spans="1:7" x14ac:dyDescent="0.25">
      <c r="A109" s="112">
        <v>90</v>
      </c>
      <c r="B109" s="112" t="s">
        <v>103</v>
      </c>
      <c r="C109" s="113" t="s">
        <v>712</v>
      </c>
      <c r="D109" s="112" t="s">
        <v>25</v>
      </c>
      <c r="E109" s="114">
        <v>0.9</v>
      </c>
      <c r="F109" s="115"/>
      <c r="G109" s="120">
        <f>Table114[5]*Table114[6]</f>
        <v>0</v>
      </c>
    </row>
    <row r="110" spans="1:7" x14ac:dyDescent="0.25">
      <c r="A110" s="112">
        <v>91</v>
      </c>
      <c r="B110" s="112" t="s">
        <v>40</v>
      </c>
      <c r="C110" s="113" t="s">
        <v>273</v>
      </c>
      <c r="D110" s="112" t="s">
        <v>25</v>
      </c>
      <c r="E110" s="114">
        <v>0.9</v>
      </c>
      <c r="F110" s="115"/>
      <c r="G110" s="120">
        <f>Table114[5]*Table114[6]</f>
        <v>0</v>
      </c>
    </row>
    <row r="111" spans="1:7" ht="30" x14ac:dyDescent="0.25">
      <c r="A111" s="112">
        <v>92</v>
      </c>
      <c r="B111" s="112" t="s">
        <v>785</v>
      </c>
      <c r="C111" s="113" t="s">
        <v>786</v>
      </c>
      <c r="D111" s="112" t="s">
        <v>28</v>
      </c>
      <c r="E111" s="114">
        <v>6</v>
      </c>
      <c r="F111" s="115"/>
      <c r="G111" s="120">
        <f>Table114[5]*Table114[6]</f>
        <v>0</v>
      </c>
    </row>
    <row r="112" spans="1:7" x14ac:dyDescent="0.25">
      <c r="A112" s="117" t="s">
        <v>405</v>
      </c>
      <c r="B112" s="118"/>
      <c r="C112" s="118"/>
      <c r="D112" s="118"/>
      <c r="E112" s="119"/>
      <c r="F112" s="119"/>
      <c r="G112" s="119">
        <f>SUBTOTAL(9,Table114[7])</f>
        <v>0</v>
      </c>
    </row>
  </sheetData>
  <mergeCells count="2">
    <mergeCell ref="C2:G3"/>
    <mergeCell ref="A4:B4"/>
  </mergeCells>
  <phoneticPr fontId="16" type="noConversion"/>
  <conditionalFormatting sqref="G7:G112">
    <cfRule type="expression" dxfId="241" priority="1">
      <formula>AND($C7="Subtotal",$G7="")</formula>
    </cfRule>
    <cfRule type="expression" dxfId="240" priority="2">
      <formula>AND($C7="Subtotal",_xlfn.FORMULATEXT($G7)="=[5]*[6]")</formula>
    </cfRule>
    <cfRule type="expression" dxfId="239" priority="6">
      <formula>AND($C7&lt;&gt;"Subtotal",_xlfn.FORMULATEXT($G7)&lt;&gt;"=[5]*[6]")</formula>
    </cfRule>
  </conditionalFormatting>
  <conditionalFormatting sqref="A7:G112">
    <cfRule type="expression" dxfId="238" priority="3">
      <formula>CELL("PROTECT",A7)=0</formula>
    </cfRule>
    <cfRule type="expression" dxfId="237" priority="4">
      <formula>$C7="Subtotal"</formula>
    </cfRule>
    <cfRule type="expression" priority="5" stopIfTrue="1">
      <formula>OR($C7="Subtotal",$A7="Total TVA Cota 0")</formula>
    </cfRule>
    <cfRule type="expression" dxfId="236" priority="7">
      <formula>$E7=""</formula>
    </cfRule>
  </conditionalFormatting>
  <conditionalFormatting sqref="E7:G112">
    <cfRule type="notContainsBlanks" priority="8" stopIfTrue="1">
      <formula>LEN(TRIM(E7))&gt;0</formula>
    </cfRule>
    <cfRule type="expression" dxfId="235" priority="9">
      <formula>$E7&lt;&gt;""</formula>
    </cfRule>
  </conditionalFormatting>
  <dataValidations count="1">
    <dataValidation type="decimal" operator="greaterThan" allowBlank="1" showInputMessage="1" showErrorMessage="1" sqref="F7:F111">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96"/>
  <sheetViews>
    <sheetView view="pageBreakPreview" topLeftCell="A76" zoomScaleNormal="90" zoomScaleSheetLayoutView="100" zoomScalePageLayoutView="90" workbookViewId="0">
      <selection activeCell="C92" sqref="C92"/>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50" t="str">
        <f>SITE!C2</f>
        <v>Solid biomass heating system in the gymnasium of Garbova village, Ocnita district</v>
      </c>
      <c r="D2" s="150"/>
      <c r="E2" s="150"/>
      <c r="F2" s="150"/>
      <c r="G2" s="150"/>
    </row>
    <row r="3" spans="1:7" s="22" customFormat="1" ht="18.75" x14ac:dyDescent="0.3">
      <c r="A3" s="26" t="str">
        <f>SITE!A3</f>
        <v>Site:</v>
      </c>
      <c r="B3" s="27" t="str">
        <f>IF(SITE!B3=0,"",SITE!B3)</f>
        <v>y</v>
      </c>
      <c r="C3" s="150"/>
      <c r="D3" s="150"/>
      <c r="E3" s="150"/>
      <c r="F3" s="150"/>
      <c r="G3" s="150"/>
    </row>
    <row r="4" spans="1:7" s="22" customFormat="1" ht="18.75" customHeight="1" x14ac:dyDescent="0.25">
      <c r="A4" s="153" t="s">
        <v>245</v>
      </c>
      <c r="B4" s="153"/>
      <c r="C4" s="29" t="str">
        <f>SITE!B10</f>
        <v>General construction works</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 )</v>
      </c>
      <c r="G5" s="8" t="str">
        <f>TA!G5</f>
        <v>Total 
USD (col.5 x col.6)</v>
      </c>
    </row>
    <row r="6" spans="1:7" s="22" customFormat="1" ht="15.75" x14ac:dyDescent="0.25">
      <c r="A6" s="9" t="s">
        <v>14</v>
      </c>
      <c r="B6" s="9" t="s">
        <v>15</v>
      </c>
      <c r="C6" s="9" t="s">
        <v>16</v>
      </c>
      <c r="D6" s="9" t="s">
        <v>17</v>
      </c>
      <c r="E6" s="9" t="s">
        <v>18</v>
      </c>
      <c r="F6" s="9" t="s">
        <v>19</v>
      </c>
      <c r="G6" s="9" t="s">
        <v>20</v>
      </c>
    </row>
    <row r="7" spans="1:7" x14ac:dyDescent="0.25">
      <c r="A7" s="38"/>
      <c r="B7" s="38"/>
      <c r="C7" s="102" t="s">
        <v>369</v>
      </c>
      <c r="D7" s="38"/>
      <c r="E7" s="44"/>
      <c r="F7" s="43"/>
      <c r="G7" s="87">
        <f>Table115[5]*Table115[6]</f>
        <v>0</v>
      </c>
    </row>
    <row r="8" spans="1:7" ht="47.1" customHeight="1" x14ac:dyDescent="0.25">
      <c r="A8" s="38">
        <v>1</v>
      </c>
      <c r="B8" s="38" t="s">
        <v>98</v>
      </c>
      <c r="C8" s="102" t="s">
        <v>370</v>
      </c>
      <c r="D8" s="38" t="s">
        <v>25</v>
      </c>
      <c r="E8" s="44">
        <v>25.3</v>
      </c>
      <c r="F8" s="43"/>
      <c r="G8" s="89">
        <f>Table115[5]*Table115[6]</f>
        <v>0</v>
      </c>
    </row>
    <row r="9" spans="1:7" ht="32.450000000000003" customHeight="1" x14ac:dyDescent="0.25">
      <c r="A9" s="96">
        <v>2</v>
      </c>
      <c r="B9" s="96" t="s">
        <v>34</v>
      </c>
      <c r="C9" s="97" t="s">
        <v>269</v>
      </c>
      <c r="D9" s="96" t="s">
        <v>25</v>
      </c>
      <c r="E9" s="98">
        <v>13.55</v>
      </c>
      <c r="F9" s="99"/>
      <c r="G9" s="100">
        <f>Table115[5]*Table115[6]</f>
        <v>0</v>
      </c>
    </row>
    <row r="10" spans="1:7" ht="32.1" customHeight="1" x14ac:dyDescent="0.25">
      <c r="A10" s="96">
        <v>3</v>
      </c>
      <c r="B10" s="96" t="s">
        <v>35</v>
      </c>
      <c r="C10" s="97" t="s">
        <v>271</v>
      </c>
      <c r="D10" s="96" t="s">
        <v>25</v>
      </c>
      <c r="E10" s="98">
        <v>13.55</v>
      </c>
      <c r="F10" s="99"/>
      <c r="G10" s="101">
        <f>Table115[5]*Table115[6]</f>
        <v>0</v>
      </c>
    </row>
    <row r="11" spans="1:7" x14ac:dyDescent="0.25">
      <c r="A11" s="96"/>
      <c r="B11" s="96"/>
      <c r="C11" s="105" t="s">
        <v>371</v>
      </c>
      <c r="D11" s="96"/>
      <c r="E11" s="98"/>
      <c r="F11" s="99"/>
      <c r="G11" s="101">
        <f>Table115[5]*Table115[6]</f>
        <v>0</v>
      </c>
    </row>
    <row r="12" spans="1:7" x14ac:dyDescent="0.25">
      <c r="A12" s="96">
        <v>4</v>
      </c>
      <c r="B12" s="96"/>
      <c r="C12" s="105" t="s">
        <v>529</v>
      </c>
      <c r="D12" s="96"/>
      <c r="E12" s="98"/>
      <c r="F12" s="99"/>
      <c r="G12" s="101">
        <f>Table115[5]*Table115[6]</f>
        <v>0</v>
      </c>
    </row>
    <row r="13" spans="1:7" ht="45" x14ac:dyDescent="0.25">
      <c r="A13" s="96">
        <v>5</v>
      </c>
      <c r="B13" s="96" t="s">
        <v>99</v>
      </c>
      <c r="C13" s="105" t="s">
        <v>385</v>
      </c>
      <c r="D13" s="96" t="s">
        <v>25</v>
      </c>
      <c r="E13" s="98">
        <v>0.6</v>
      </c>
      <c r="F13" s="99"/>
      <c r="G13" s="101">
        <f>Table115[5]*Table115[6]</f>
        <v>0</v>
      </c>
    </row>
    <row r="14" spans="1:7" ht="60" x14ac:dyDescent="0.25">
      <c r="A14" s="96">
        <v>6</v>
      </c>
      <c r="B14" s="96" t="s">
        <v>100</v>
      </c>
      <c r="C14" s="105" t="s">
        <v>372</v>
      </c>
      <c r="D14" s="96" t="s">
        <v>25</v>
      </c>
      <c r="E14" s="98">
        <v>1.89</v>
      </c>
      <c r="F14" s="99"/>
      <c r="G14" s="101">
        <f>Table115[5]*Table115[6]</f>
        <v>0</v>
      </c>
    </row>
    <row r="15" spans="1:7" ht="30" x14ac:dyDescent="0.25">
      <c r="A15" s="96">
        <v>7</v>
      </c>
      <c r="B15" s="96" t="s">
        <v>101</v>
      </c>
      <c r="C15" s="105" t="s">
        <v>406</v>
      </c>
      <c r="D15" s="96" t="s">
        <v>36</v>
      </c>
      <c r="E15" s="98">
        <v>12.9</v>
      </c>
      <c r="F15" s="99"/>
      <c r="G15" s="101">
        <f>Table115[5]*Table115[6]</f>
        <v>0</v>
      </c>
    </row>
    <row r="16" spans="1:7" ht="30" x14ac:dyDescent="0.25">
      <c r="A16" s="96">
        <v>8</v>
      </c>
      <c r="B16" s="96" t="s">
        <v>102</v>
      </c>
      <c r="C16" s="105" t="s">
        <v>650</v>
      </c>
      <c r="D16" s="96" t="s">
        <v>36</v>
      </c>
      <c r="E16" s="98">
        <v>51</v>
      </c>
      <c r="F16" s="99"/>
      <c r="G16" s="101">
        <f>Table115[5]*Table115[6]</f>
        <v>0</v>
      </c>
    </row>
    <row r="17" spans="1:7" ht="45" x14ac:dyDescent="0.25">
      <c r="A17" s="96">
        <v>9</v>
      </c>
      <c r="B17" s="96" t="s">
        <v>41</v>
      </c>
      <c r="C17" s="97" t="s">
        <v>274</v>
      </c>
      <c r="D17" s="96" t="s">
        <v>28</v>
      </c>
      <c r="E17" s="98">
        <v>14.05</v>
      </c>
      <c r="F17" s="99"/>
      <c r="G17" s="101">
        <f>Table115[5]*Table115[6]</f>
        <v>0</v>
      </c>
    </row>
    <row r="18" spans="1:7" ht="60" x14ac:dyDescent="0.25">
      <c r="A18" s="96">
        <v>10</v>
      </c>
      <c r="B18" s="96" t="s">
        <v>31</v>
      </c>
      <c r="C18" s="97" t="s">
        <v>259</v>
      </c>
      <c r="D18" s="96" t="s">
        <v>25</v>
      </c>
      <c r="E18" s="98">
        <v>0.6</v>
      </c>
      <c r="F18" s="99"/>
      <c r="G18" s="101">
        <f>Table115[5]*Table115[6]</f>
        <v>0</v>
      </c>
    </row>
    <row r="19" spans="1:7" x14ac:dyDescent="0.25">
      <c r="A19" s="96">
        <v>11</v>
      </c>
      <c r="B19" s="96"/>
      <c r="C19" s="105" t="s">
        <v>530</v>
      </c>
      <c r="D19" s="96"/>
      <c r="E19" s="98"/>
      <c r="F19" s="99"/>
      <c r="G19" s="101">
        <f>Table115[5]*Table115[6]</f>
        <v>0</v>
      </c>
    </row>
    <row r="20" spans="1:7" x14ac:dyDescent="0.25">
      <c r="A20" s="96">
        <v>12</v>
      </c>
      <c r="B20" s="96" t="s">
        <v>103</v>
      </c>
      <c r="C20" s="105" t="s">
        <v>374</v>
      </c>
      <c r="D20" s="96" t="s">
        <v>25</v>
      </c>
      <c r="E20" s="98">
        <v>4.3</v>
      </c>
      <c r="F20" s="99"/>
      <c r="G20" s="101">
        <f>Table115[5]*Table115[6]</f>
        <v>0</v>
      </c>
    </row>
    <row r="21" spans="1:7" ht="60" x14ac:dyDescent="0.25">
      <c r="A21" s="96">
        <v>13</v>
      </c>
      <c r="B21" s="96" t="s">
        <v>100</v>
      </c>
      <c r="C21" s="97" t="s">
        <v>372</v>
      </c>
      <c r="D21" s="96" t="s">
        <v>25</v>
      </c>
      <c r="E21" s="98">
        <v>2.97</v>
      </c>
      <c r="F21" s="99"/>
      <c r="G21" s="101">
        <f>Table115[5]*Table115[6]</f>
        <v>0</v>
      </c>
    </row>
    <row r="22" spans="1:7" ht="30" x14ac:dyDescent="0.25">
      <c r="A22" s="96">
        <v>14</v>
      </c>
      <c r="B22" s="96" t="s">
        <v>104</v>
      </c>
      <c r="C22" s="105" t="s">
        <v>386</v>
      </c>
      <c r="D22" s="96" t="s">
        <v>36</v>
      </c>
      <c r="E22" s="98">
        <v>42.8</v>
      </c>
      <c r="F22" s="99"/>
      <c r="G22" s="101">
        <f>Table115[5]*Table115[6]</f>
        <v>0</v>
      </c>
    </row>
    <row r="23" spans="1:7" ht="30" x14ac:dyDescent="0.25">
      <c r="A23" s="96">
        <v>15</v>
      </c>
      <c r="B23" s="96" t="s">
        <v>105</v>
      </c>
      <c r="C23" s="105" t="s">
        <v>651</v>
      </c>
      <c r="D23" s="96" t="s">
        <v>36</v>
      </c>
      <c r="E23" s="98">
        <v>104.4</v>
      </c>
      <c r="F23" s="99"/>
      <c r="G23" s="101">
        <f>Table115[5]*Table115[6]</f>
        <v>0</v>
      </c>
    </row>
    <row r="24" spans="1:7" ht="45" x14ac:dyDescent="0.25">
      <c r="A24" s="96">
        <v>16</v>
      </c>
      <c r="B24" s="96" t="s">
        <v>41</v>
      </c>
      <c r="C24" s="97" t="s">
        <v>274</v>
      </c>
      <c r="D24" s="96" t="s">
        <v>28</v>
      </c>
      <c r="E24" s="98">
        <v>22.85</v>
      </c>
      <c r="F24" s="99"/>
      <c r="G24" s="101">
        <f>Table115[5]*Table115[6]</f>
        <v>0</v>
      </c>
    </row>
    <row r="25" spans="1:7" ht="60" x14ac:dyDescent="0.25">
      <c r="A25" s="96">
        <v>17</v>
      </c>
      <c r="B25" s="96" t="s">
        <v>31</v>
      </c>
      <c r="C25" s="97" t="s">
        <v>259</v>
      </c>
      <c r="D25" s="96" t="s">
        <v>25</v>
      </c>
      <c r="E25" s="98">
        <v>0.3</v>
      </c>
      <c r="F25" s="99"/>
      <c r="G25" s="101">
        <f>Table115[5]*Table115[6]</f>
        <v>0</v>
      </c>
    </row>
    <row r="26" spans="1:7" ht="30" x14ac:dyDescent="0.25">
      <c r="A26" s="96">
        <v>18</v>
      </c>
      <c r="B26" s="96" t="s">
        <v>106</v>
      </c>
      <c r="C26" s="105" t="s">
        <v>375</v>
      </c>
      <c r="D26" s="96" t="s">
        <v>28</v>
      </c>
      <c r="E26" s="98">
        <v>6.05</v>
      </c>
      <c r="F26" s="99"/>
      <c r="G26" s="101">
        <f>Table115[5]*Table115[6]</f>
        <v>0</v>
      </c>
    </row>
    <row r="27" spans="1:7" x14ac:dyDescent="0.25">
      <c r="A27" s="96"/>
      <c r="B27" s="96"/>
      <c r="C27" s="105" t="s">
        <v>376</v>
      </c>
      <c r="D27" s="96"/>
      <c r="E27" s="98"/>
      <c r="F27" s="99"/>
      <c r="G27" s="101">
        <f>Table115[5]*Table115[6]</f>
        <v>0</v>
      </c>
    </row>
    <row r="28" spans="1:7" ht="30" x14ac:dyDescent="0.25">
      <c r="A28" s="96">
        <v>19</v>
      </c>
      <c r="B28" s="96" t="s">
        <v>107</v>
      </c>
      <c r="C28" s="105" t="s">
        <v>652</v>
      </c>
      <c r="D28" s="96" t="s">
        <v>28</v>
      </c>
      <c r="E28" s="98">
        <v>1.43</v>
      </c>
      <c r="F28" s="99"/>
      <c r="G28" s="101">
        <f>Table115[5]*Table115[6]</f>
        <v>0</v>
      </c>
    </row>
    <row r="29" spans="1:7" ht="45" x14ac:dyDescent="0.25">
      <c r="A29" s="96">
        <v>20</v>
      </c>
      <c r="B29" s="96" t="s">
        <v>108</v>
      </c>
      <c r="C29" s="105" t="s">
        <v>377</v>
      </c>
      <c r="D29" s="96" t="s">
        <v>28</v>
      </c>
      <c r="E29" s="98">
        <v>1.43</v>
      </c>
      <c r="F29" s="99"/>
      <c r="G29" s="101">
        <f>Table115[5]*Table115[6]</f>
        <v>0</v>
      </c>
    </row>
    <row r="30" spans="1:7" ht="30" x14ac:dyDescent="0.25">
      <c r="A30" s="96">
        <v>21</v>
      </c>
      <c r="B30" s="96" t="s">
        <v>109</v>
      </c>
      <c r="C30" s="105" t="s">
        <v>408</v>
      </c>
      <c r="D30" s="96" t="s">
        <v>38</v>
      </c>
      <c r="E30" s="98">
        <v>2.4350000000000001</v>
      </c>
      <c r="F30" s="99"/>
      <c r="G30" s="101">
        <f>Table115[5]*Table115[6]</f>
        <v>0</v>
      </c>
    </row>
    <row r="31" spans="1:7" ht="18.95" customHeight="1" x14ac:dyDescent="0.25">
      <c r="A31" s="96">
        <v>22</v>
      </c>
      <c r="B31" s="96" t="s">
        <v>37</v>
      </c>
      <c r="C31" s="97" t="s">
        <v>277</v>
      </c>
      <c r="D31" s="96" t="s">
        <v>38</v>
      </c>
      <c r="E31" s="98">
        <v>2.4350000000000001</v>
      </c>
      <c r="F31" s="99"/>
      <c r="G31" s="101">
        <f>Table115[5]*Table115[6]</f>
        <v>0</v>
      </c>
    </row>
    <row r="32" spans="1:7" ht="45" x14ac:dyDescent="0.25">
      <c r="A32" s="96">
        <v>23</v>
      </c>
      <c r="B32" s="96" t="s">
        <v>39</v>
      </c>
      <c r="C32" s="97" t="s">
        <v>384</v>
      </c>
      <c r="D32" s="96" t="s">
        <v>38</v>
      </c>
      <c r="E32" s="98">
        <v>2.4350000000000001</v>
      </c>
      <c r="F32" s="99"/>
      <c r="G32" s="101">
        <f>Table115[5]*Table115[6]</f>
        <v>0</v>
      </c>
    </row>
    <row r="33" spans="1:7" x14ac:dyDescent="0.25">
      <c r="A33" s="96"/>
      <c r="B33" s="96"/>
      <c r="C33" s="105" t="s">
        <v>379</v>
      </c>
      <c r="D33" s="96"/>
      <c r="E33" s="98"/>
      <c r="F33" s="99"/>
      <c r="G33" s="101">
        <f>Table115[5]*Table115[6]</f>
        <v>0</v>
      </c>
    </row>
    <row r="34" spans="1:7" ht="60" x14ac:dyDescent="0.25">
      <c r="A34" s="96">
        <v>24</v>
      </c>
      <c r="B34" s="96" t="s">
        <v>110</v>
      </c>
      <c r="C34" s="105" t="s">
        <v>653</v>
      </c>
      <c r="D34" s="96" t="s">
        <v>28</v>
      </c>
      <c r="E34" s="98">
        <v>112</v>
      </c>
      <c r="F34" s="99"/>
      <c r="G34" s="101">
        <f>Table115[5]*Table115[6]</f>
        <v>0</v>
      </c>
    </row>
    <row r="35" spans="1:7" x14ac:dyDescent="0.25">
      <c r="A35" s="96"/>
      <c r="B35" s="96"/>
      <c r="C35" s="105" t="s">
        <v>380</v>
      </c>
      <c r="D35" s="96"/>
      <c r="E35" s="98"/>
      <c r="F35" s="99"/>
      <c r="G35" s="101">
        <f>Table115[5]*Table115[6]</f>
        <v>0</v>
      </c>
    </row>
    <row r="36" spans="1:7" ht="45" x14ac:dyDescent="0.25">
      <c r="A36" s="96">
        <v>25</v>
      </c>
      <c r="B36" s="96" t="s">
        <v>111</v>
      </c>
      <c r="C36" s="105" t="s">
        <v>654</v>
      </c>
      <c r="D36" s="96" t="s">
        <v>28</v>
      </c>
      <c r="E36" s="98">
        <v>55</v>
      </c>
      <c r="F36" s="99"/>
      <c r="G36" s="101">
        <f>Table115[5]*Table115[6]</f>
        <v>0</v>
      </c>
    </row>
    <row r="37" spans="1:7" x14ac:dyDescent="0.25">
      <c r="A37" s="96">
        <v>26</v>
      </c>
      <c r="B37" s="96" t="s">
        <v>112</v>
      </c>
      <c r="C37" s="105" t="s">
        <v>381</v>
      </c>
      <c r="D37" s="96" t="s">
        <v>30</v>
      </c>
      <c r="E37" s="98">
        <v>16</v>
      </c>
      <c r="F37" s="99"/>
      <c r="G37" s="101">
        <f>Table115[5]*Table115[6]</f>
        <v>0</v>
      </c>
    </row>
    <row r="38" spans="1:7" x14ac:dyDescent="0.25">
      <c r="A38" s="96">
        <v>27</v>
      </c>
      <c r="B38" s="96" t="s">
        <v>113</v>
      </c>
      <c r="C38" s="105" t="s">
        <v>409</v>
      </c>
      <c r="D38" s="96" t="s">
        <v>30</v>
      </c>
      <c r="E38" s="98">
        <v>14.4</v>
      </c>
      <c r="F38" s="99"/>
      <c r="G38" s="101">
        <f>Table115[5]*Table115[6]</f>
        <v>0</v>
      </c>
    </row>
    <row r="39" spans="1:7" ht="60" x14ac:dyDescent="0.25">
      <c r="A39" s="96">
        <v>28</v>
      </c>
      <c r="B39" s="96" t="s">
        <v>114</v>
      </c>
      <c r="C39" s="105" t="s">
        <v>655</v>
      </c>
      <c r="D39" s="96" t="s">
        <v>28</v>
      </c>
      <c r="E39" s="98">
        <v>52</v>
      </c>
      <c r="F39" s="99"/>
      <c r="G39" s="101">
        <f>Table115[5]*Table115[6]</f>
        <v>0</v>
      </c>
    </row>
    <row r="40" spans="1:7" x14ac:dyDescent="0.25">
      <c r="A40" s="96"/>
      <c r="B40" s="96"/>
      <c r="C40" s="105" t="s">
        <v>389</v>
      </c>
      <c r="D40" s="96"/>
      <c r="E40" s="98"/>
      <c r="F40" s="99"/>
      <c r="G40" s="101">
        <f>Table115[5]*Table115[6]</f>
        <v>0</v>
      </c>
    </row>
    <row r="41" spans="1:7" ht="30" x14ac:dyDescent="0.25">
      <c r="A41" s="96">
        <v>29</v>
      </c>
      <c r="B41" s="96" t="s">
        <v>109</v>
      </c>
      <c r="C41" s="97" t="s">
        <v>408</v>
      </c>
      <c r="D41" s="96" t="s">
        <v>38</v>
      </c>
      <c r="E41" s="98">
        <v>0.03</v>
      </c>
      <c r="F41" s="99"/>
      <c r="G41" s="101">
        <f>Table115[5]*Table115[6]</f>
        <v>0</v>
      </c>
    </row>
    <row r="42" spans="1:7" ht="19.5" customHeight="1" x14ac:dyDescent="0.25">
      <c r="A42" s="96">
        <v>30</v>
      </c>
      <c r="B42" s="96" t="s">
        <v>37</v>
      </c>
      <c r="C42" s="97" t="s">
        <v>277</v>
      </c>
      <c r="D42" s="96" t="s">
        <v>38</v>
      </c>
      <c r="E42" s="98">
        <v>0.03</v>
      </c>
      <c r="F42" s="99"/>
      <c r="G42" s="101">
        <f>Table115[5]*Table115[6]</f>
        <v>0</v>
      </c>
    </row>
    <row r="43" spans="1:7" ht="45" x14ac:dyDescent="0.25">
      <c r="A43" s="96">
        <v>31</v>
      </c>
      <c r="B43" s="96" t="s">
        <v>39</v>
      </c>
      <c r="C43" s="97" t="s">
        <v>384</v>
      </c>
      <c r="D43" s="96" t="s">
        <v>38</v>
      </c>
      <c r="E43" s="98">
        <v>0.03</v>
      </c>
      <c r="F43" s="99"/>
      <c r="G43" s="101">
        <f>Table115[5]*Table115[6]</f>
        <v>0</v>
      </c>
    </row>
    <row r="44" spans="1:7" ht="75" x14ac:dyDescent="0.25">
      <c r="A44" s="96">
        <v>32</v>
      </c>
      <c r="B44" s="96" t="s">
        <v>115</v>
      </c>
      <c r="C44" s="105" t="s">
        <v>656</v>
      </c>
      <c r="D44" s="96" t="s">
        <v>28</v>
      </c>
      <c r="E44" s="98">
        <v>3</v>
      </c>
      <c r="F44" s="99"/>
      <c r="G44" s="101">
        <f>Table115[5]*Table115[6]</f>
        <v>0</v>
      </c>
    </row>
    <row r="45" spans="1:7" x14ac:dyDescent="0.25">
      <c r="A45" s="96"/>
      <c r="B45" s="96"/>
      <c r="C45" s="105" t="s">
        <v>390</v>
      </c>
      <c r="D45" s="96"/>
      <c r="E45" s="98"/>
      <c r="F45" s="99"/>
      <c r="G45" s="101">
        <f>Table115[5]*Table115[6]</f>
        <v>0</v>
      </c>
    </row>
    <row r="46" spans="1:7" ht="30" x14ac:dyDescent="0.25">
      <c r="A46" s="96">
        <v>33</v>
      </c>
      <c r="B46" s="96" t="s">
        <v>116</v>
      </c>
      <c r="C46" s="106" t="s">
        <v>391</v>
      </c>
      <c r="D46" s="96" t="s">
        <v>28</v>
      </c>
      <c r="E46" s="98">
        <v>0.96</v>
      </c>
      <c r="F46" s="99"/>
      <c r="G46" s="101">
        <f>Table115[5]*Table115[6]</f>
        <v>0</v>
      </c>
    </row>
    <row r="47" spans="1:7" ht="30" x14ac:dyDescent="0.25">
      <c r="A47" s="96">
        <v>34</v>
      </c>
      <c r="B47" s="96" t="s">
        <v>117</v>
      </c>
      <c r="C47" s="105" t="s">
        <v>392</v>
      </c>
      <c r="D47" s="96" t="s">
        <v>28</v>
      </c>
      <c r="E47" s="98">
        <v>2.14</v>
      </c>
      <c r="F47" s="99"/>
      <c r="G47" s="101">
        <f>Table115[5]*Table115[6]</f>
        <v>0</v>
      </c>
    </row>
    <row r="48" spans="1:7" ht="60" x14ac:dyDescent="0.25">
      <c r="A48" s="96">
        <v>35</v>
      </c>
      <c r="B48" s="96" t="s">
        <v>118</v>
      </c>
      <c r="C48" s="105" t="s">
        <v>657</v>
      </c>
      <c r="D48" s="96" t="s">
        <v>28</v>
      </c>
      <c r="E48" s="98">
        <v>3.01</v>
      </c>
      <c r="F48" s="99"/>
      <c r="G48" s="101">
        <f>Table115[5]*Table115[6]</f>
        <v>0</v>
      </c>
    </row>
    <row r="49" spans="1:7" ht="30" x14ac:dyDescent="0.25">
      <c r="A49" s="96">
        <v>36</v>
      </c>
      <c r="B49" s="96" t="s">
        <v>119</v>
      </c>
      <c r="C49" s="105" t="s">
        <v>393</v>
      </c>
      <c r="D49" s="96" t="s">
        <v>28</v>
      </c>
      <c r="E49" s="98">
        <v>6.62</v>
      </c>
      <c r="F49" s="99"/>
      <c r="G49" s="101">
        <f>Table115[5]*Table115[6]</f>
        <v>0</v>
      </c>
    </row>
    <row r="50" spans="1:7" x14ac:dyDescent="0.25">
      <c r="A50" s="96"/>
      <c r="B50" s="96"/>
      <c r="C50" s="105" t="s">
        <v>394</v>
      </c>
      <c r="D50" s="96"/>
      <c r="E50" s="98"/>
      <c r="F50" s="99"/>
      <c r="G50" s="101">
        <f>Table115[5]*Table115[6]</f>
        <v>0</v>
      </c>
    </row>
    <row r="51" spans="1:7" x14ac:dyDescent="0.25">
      <c r="A51" s="96">
        <v>37</v>
      </c>
      <c r="B51" s="96" t="s">
        <v>120</v>
      </c>
      <c r="C51" s="105" t="s">
        <v>395</v>
      </c>
      <c r="D51" s="96" t="s">
        <v>121</v>
      </c>
      <c r="E51" s="98">
        <v>0.44</v>
      </c>
      <c r="F51" s="99"/>
      <c r="G51" s="101">
        <f>Table115[5]*Table115[6]</f>
        <v>0</v>
      </c>
    </row>
    <row r="52" spans="1:7" ht="45" x14ac:dyDescent="0.25">
      <c r="A52" s="96">
        <v>38</v>
      </c>
      <c r="B52" s="96" t="s">
        <v>27</v>
      </c>
      <c r="C52" s="105" t="s">
        <v>658</v>
      </c>
      <c r="D52" s="96" t="s">
        <v>28</v>
      </c>
      <c r="E52" s="98">
        <v>44</v>
      </c>
      <c r="F52" s="99"/>
      <c r="G52" s="101">
        <f>Table115[5]*Table115[6]</f>
        <v>0</v>
      </c>
    </row>
    <row r="53" spans="1:7" ht="45" x14ac:dyDescent="0.25">
      <c r="A53" s="96">
        <v>39</v>
      </c>
      <c r="B53" s="96" t="s">
        <v>122</v>
      </c>
      <c r="C53" s="105" t="s">
        <v>396</v>
      </c>
      <c r="D53" s="96" t="s">
        <v>28</v>
      </c>
      <c r="E53" s="98">
        <v>44</v>
      </c>
      <c r="F53" s="99"/>
      <c r="G53" s="101">
        <f>Table115[5]*Table115[6]</f>
        <v>0</v>
      </c>
    </row>
    <row r="54" spans="1:7" ht="30" x14ac:dyDescent="0.25">
      <c r="A54" s="96">
        <v>40</v>
      </c>
      <c r="B54" s="96" t="s">
        <v>107</v>
      </c>
      <c r="C54" s="105" t="s">
        <v>659</v>
      </c>
      <c r="D54" s="96" t="s">
        <v>28</v>
      </c>
      <c r="E54" s="98">
        <v>44</v>
      </c>
      <c r="F54" s="99"/>
      <c r="G54" s="101">
        <f>Table115[5]*Table115[6]</f>
        <v>0</v>
      </c>
    </row>
    <row r="55" spans="1:7" ht="30" x14ac:dyDescent="0.25">
      <c r="A55" s="96">
        <v>41</v>
      </c>
      <c r="B55" s="96" t="s">
        <v>123</v>
      </c>
      <c r="C55" s="105" t="s">
        <v>660</v>
      </c>
      <c r="D55" s="96" t="s">
        <v>28</v>
      </c>
      <c r="E55" s="98">
        <v>44</v>
      </c>
      <c r="F55" s="99"/>
      <c r="G55" s="101">
        <f>Table115[5]*Table115[6]</f>
        <v>0</v>
      </c>
    </row>
    <row r="56" spans="1:7" x14ac:dyDescent="0.25">
      <c r="A56" s="96"/>
      <c r="B56" s="96"/>
      <c r="C56" s="105" t="s">
        <v>397</v>
      </c>
      <c r="D56" s="96"/>
      <c r="E56" s="98"/>
      <c r="F56" s="99"/>
      <c r="G56" s="101">
        <f>Table115[5]*Table115[6]</f>
        <v>0</v>
      </c>
    </row>
    <row r="57" spans="1:7" x14ac:dyDescent="0.25">
      <c r="A57" s="96"/>
      <c r="B57" s="96"/>
      <c r="C57" s="105" t="s">
        <v>398</v>
      </c>
      <c r="D57" s="96"/>
      <c r="E57" s="98"/>
      <c r="F57" s="99"/>
      <c r="G57" s="101">
        <f>Table115[5]*Table115[6]</f>
        <v>0</v>
      </c>
    </row>
    <row r="58" spans="1:7" ht="60" x14ac:dyDescent="0.25">
      <c r="A58" s="96">
        <v>42</v>
      </c>
      <c r="B58" s="96" t="s">
        <v>45</v>
      </c>
      <c r="C58" s="97" t="s">
        <v>286</v>
      </c>
      <c r="D58" s="96" t="s">
        <v>25</v>
      </c>
      <c r="E58" s="98">
        <v>2.2000000000000002</v>
      </c>
      <c r="F58" s="99"/>
      <c r="G58" s="101">
        <f>Table115[5]*Table115[6]</f>
        <v>0</v>
      </c>
    </row>
    <row r="59" spans="1:7" ht="33.950000000000003" customHeight="1" x14ac:dyDescent="0.25">
      <c r="A59" s="96">
        <v>43</v>
      </c>
      <c r="B59" s="96" t="s">
        <v>34</v>
      </c>
      <c r="C59" s="97" t="s">
        <v>269</v>
      </c>
      <c r="D59" s="96" t="s">
        <v>25</v>
      </c>
      <c r="E59" s="98">
        <v>0.86</v>
      </c>
      <c r="F59" s="99"/>
      <c r="G59" s="101">
        <f>Table115[5]*Table115[6]</f>
        <v>0</v>
      </c>
    </row>
    <row r="60" spans="1:7" ht="28.5" customHeight="1" x14ac:dyDescent="0.25">
      <c r="A60" s="96">
        <v>44</v>
      </c>
      <c r="B60" s="96" t="s">
        <v>35</v>
      </c>
      <c r="C60" s="97" t="s">
        <v>271</v>
      </c>
      <c r="D60" s="96" t="s">
        <v>25</v>
      </c>
      <c r="E60" s="98">
        <v>0.86</v>
      </c>
      <c r="F60" s="99"/>
      <c r="G60" s="101">
        <f>Table115[5]*Table115[6]</f>
        <v>0</v>
      </c>
    </row>
    <row r="61" spans="1:7" x14ac:dyDescent="0.25">
      <c r="A61" s="96">
        <v>45</v>
      </c>
      <c r="B61" s="96" t="s">
        <v>40</v>
      </c>
      <c r="C61" s="97" t="s">
        <v>273</v>
      </c>
      <c r="D61" s="96" t="s">
        <v>25</v>
      </c>
      <c r="E61" s="98">
        <v>0.1</v>
      </c>
      <c r="F61" s="99"/>
      <c r="G61" s="101">
        <f>Table115[5]*Table115[6]</f>
        <v>0</v>
      </c>
    </row>
    <row r="62" spans="1:7" ht="60" x14ac:dyDescent="0.25">
      <c r="A62" s="96">
        <v>46</v>
      </c>
      <c r="B62" s="96" t="s">
        <v>31</v>
      </c>
      <c r="C62" s="97" t="s">
        <v>260</v>
      </c>
      <c r="D62" s="96" t="s">
        <v>25</v>
      </c>
      <c r="E62" s="98">
        <v>2.5499999999999998</v>
      </c>
      <c r="F62" s="99"/>
      <c r="G62" s="101">
        <f>Table115[5]*Table115[6]</f>
        <v>0</v>
      </c>
    </row>
    <row r="63" spans="1:7" ht="45" x14ac:dyDescent="0.25">
      <c r="A63" s="96">
        <v>47</v>
      </c>
      <c r="B63" s="96" t="s">
        <v>41</v>
      </c>
      <c r="C63" s="97" t="s">
        <v>274</v>
      </c>
      <c r="D63" s="96" t="s">
        <v>28</v>
      </c>
      <c r="E63" s="98">
        <v>17.5</v>
      </c>
      <c r="F63" s="99"/>
      <c r="G63" s="101">
        <f>Table115[5]*Table115[6]</f>
        <v>0</v>
      </c>
    </row>
    <row r="64" spans="1:7" ht="45" x14ac:dyDescent="0.25">
      <c r="A64" s="96">
        <v>48</v>
      </c>
      <c r="B64" s="96" t="s">
        <v>124</v>
      </c>
      <c r="C64" s="105" t="s">
        <v>661</v>
      </c>
      <c r="D64" s="96" t="s">
        <v>28</v>
      </c>
      <c r="E64" s="98">
        <v>4.7</v>
      </c>
      <c r="F64" s="99"/>
      <c r="G64" s="101">
        <f>Table115[5]*Table115[6]</f>
        <v>0</v>
      </c>
    </row>
    <row r="65" spans="1:7" x14ac:dyDescent="0.25">
      <c r="A65" s="96"/>
      <c r="B65" s="96"/>
      <c r="C65" s="105" t="s">
        <v>531</v>
      </c>
      <c r="D65" s="96"/>
      <c r="E65" s="98"/>
      <c r="F65" s="99"/>
      <c r="G65" s="101">
        <f>Table115[5]*Table115[6]</f>
        <v>0</v>
      </c>
    </row>
    <row r="66" spans="1:7" ht="60" x14ac:dyDescent="0.25">
      <c r="A66" s="96">
        <v>49</v>
      </c>
      <c r="B66" s="96" t="s">
        <v>125</v>
      </c>
      <c r="C66" s="105" t="s">
        <v>399</v>
      </c>
      <c r="D66" s="96" t="s">
        <v>38</v>
      </c>
      <c r="E66" s="98">
        <v>0.26</v>
      </c>
      <c r="F66" s="99"/>
      <c r="G66" s="101">
        <f>Table115[5]*Table115[6]</f>
        <v>0</v>
      </c>
    </row>
    <row r="67" spans="1:7" ht="18" customHeight="1" x14ac:dyDescent="0.25">
      <c r="A67" s="96">
        <v>50</v>
      </c>
      <c r="B67" s="96" t="s">
        <v>37</v>
      </c>
      <c r="C67" s="97" t="s">
        <v>277</v>
      </c>
      <c r="D67" s="96" t="s">
        <v>38</v>
      </c>
      <c r="E67" s="98">
        <v>0.26</v>
      </c>
      <c r="F67" s="99"/>
      <c r="G67" s="101">
        <f>Table115[5]*Table115[6]</f>
        <v>0</v>
      </c>
    </row>
    <row r="68" spans="1:7" ht="45" x14ac:dyDescent="0.25">
      <c r="A68" s="96">
        <v>51</v>
      </c>
      <c r="B68" s="96" t="s">
        <v>39</v>
      </c>
      <c r="C68" s="105" t="s">
        <v>662</v>
      </c>
      <c r="D68" s="96" t="s">
        <v>38</v>
      </c>
      <c r="E68" s="98">
        <v>0.26</v>
      </c>
      <c r="F68" s="99"/>
      <c r="G68" s="101">
        <f>Table115[5]*Table115[6]</f>
        <v>0</v>
      </c>
    </row>
    <row r="69" spans="1:7" x14ac:dyDescent="0.25">
      <c r="A69" s="96"/>
      <c r="B69" s="96"/>
      <c r="C69" s="105" t="s">
        <v>400</v>
      </c>
      <c r="D69" s="96"/>
      <c r="E69" s="98"/>
      <c r="F69" s="99"/>
      <c r="G69" s="101">
        <f>Table115[5]*Table115[6]</f>
        <v>0</v>
      </c>
    </row>
    <row r="70" spans="1:7" ht="45" x14ac:dyDescent="0.25">
      <c r="A70" s="96">
        <v>52</v>
      </c>
      <c r="B70" s="96" t="s">
        <v>42</v>
      </c>
      <c r="C70" s="97" t="s">
        <v>279</v>
      </c>
      <c r="D70" s="96" t="s">
        <v>36</v>
      </c>
      <c r="E70" s="98">
        <v>77.400000000000006</v>
      </c>
      <c r="F70" s="99"/>
      <c r="G70" s="101">
        <f>Table115[5]*Table115[6]</f>
        <v>0</v>
      </c>
    </row>
    <row r="71" spans="1:7" ht="18.95" customHeight="1" x14ac:dyDescent="0.25">
      <c r="A71" s="96">
        <v>53</v>
      </c>
      <c r="B71" s="96" t="s">
        <v>37</v>
      </c>
      <c r="C71" s="97" t="s">
        <v>277</v>
      </c>
      <c r="D71" s="96" t="s">
        <v>38</v>
      </c>
      <c r="E71" s="98">
        <v>0.08</v>
      </c>
      <c r="F71" s="99"/>
      <c r="G71" s="101">
        <f>Table115[5]*Table115[6]</f>
        <v>0</v>
      </c>
    </row>
    <row r="72" spans="1:7" ht="45" x14ac:dyDescent="0.25">
      <c r="A72" s="96">
        <v>54</v>
      </c>
      <c r="B72" s="96" t="s">
        <v>39</v>
      </c>
      <c r="C72" s="97" t="s">
        <v>384</v>
      </c>
      <c r="D72" s="96" t="s">
        <v>38</v>
      </c>
      <c r="E72" s="98">
        <v>0.08</v>
      </c>
      <c r="F72" s="99"/>
      <c r="G72" s="101">
        <f>Table115[5]*Table115[6]</f>
        <v>0</v>
      </c>
    </row>
    <row r="73" spans="1:7" x14ac:dyDescent="0.25">
      <c r="A73" s="96"/>
      <c r="B73" s="96"/>
      <c r="C73" s="105" t="s">
        <v>401</v>
      </c>
      <c r="D73" s="96"/>
      <c r="E73" s="98"/>
      <c r="F73" s="99"/>
      <c r="G73" s="101">
        <f>Table115[5]*Table115[6]</f>
        <v>0</v>
      </c>
    </row>
    <row r="74" spans="1:7" x14ac:dyDescent="0.25">
      <c r="A74" s="96">
        <v>55</v>
      </c>
      <c r="B74" s="96" t="s">
        <v>40</v>
      </c>
      <c r="C74" s="97" t="s">
        <v>273</v>
      </c>
      <c r="D74" s="96" t="s">
        <v>25</v>
      </c>
      <c r="E74" s="98">
        <v>1.05</v>
      </c>
      <c r="F74" s="99"/>
      <c r="G74" s="101">
        <f>Table115[5]*Table115[6]</f>
        <v>0</v>
      </c>
    </row>
    <row r="75" spans="1:7" ht="60" x14ac:dyDescent="0.25">
      <c r="A75" s="96">
        <v>56</v>
      </c>
      <c r="B75" s="96" t="s">
        <v>100</v>
      </c>
      <c r="C75" s="97" t="s">
        <v>372</v>
      </c>
      <c r="D75" s="96" t="s">
        <v>25</v>
      </c>
      <c r="E75" s="98">
        <v>1.6</v>
      </c>
      <c r="F75" s="99"/>
      <c r="G75" s="101">
        <f>Table115[5]*Table115[6]</f>
        <v>0</v>
      </c>
    </row>
    <row r="76" spans="1:7" ht="60" x14ac:dyDescent="0.25">
      <c r="A76" s="96">
        <v>57</v>
      </c>
      <c r="B76" s="96" t="s">
        <v>100</v>
      </c>
      <c r="C76" s="97" t="s">
        <v>373</v>
      </c>
      <c r="D76" s="96" t="s">
        <v>25</v>
      </c>
      <c r="E76" s="98">
        <v>0.35</v>
      </c>
      <c r="F76" s="99"/>
      <c r="G76" s="101">
        <f>Table115[5]*Table115[6]</f>
        <v>0</v>
      </c>
    </row>
    <row r="77" spans="1:7" ht="60" x14ac:dyDescent="0.25">
      <c r="A77" s="96">
        <v>58</v>
      </c>
      <c r="B77" s="96" t="s">
        <v>31</v>
      </c>
      <c r="C77" s="105" t="s">
        <v>663</v>
      </c>
      <c r="D77" s="96" t="s">
        <v>25</v>
      </c>
      <c r="E77" s="98">
        <v>0.71</v>
      </c>
      <c r="F77" s="99"/>
      <c r="G77" s="101">
        <f>Table115[5]*Table115[6]</f>
        <v>0</v>
      </c>
    </row>
    <row r="78" spans="1:7" ht="30" x14ac:dyDescent="0.25">
      <c r="A78" s="96">
        <v>59</v>
      </c>
      <c r="B78" s="96" t="s">
        <v>101</v>
      </c>
      <c r="C78" s="97" t="s">
        <v>406</v>
      </c>
      <c r="D78" s="96" t="s">
        <v>36</v>
      </c>
      <c r="E78" s="98">
        <v>5.28</v>
      </c>
      <c r="F78" s="99"/>
      <c r="G78" s="101">
        <f>Table115[5]*Table115[6]</f>
        <v>0</v>
      </c>
    </row>
    <row r="79" spans="1:7" ht="30" x14ac:dyDescent="0.25">
      <c r="A79" s="96">
        <v>60</v>
      </c>
      <c r="B79" s="96" t="s">
        <v>102</v>
      </c>
      <c r="C79" s="97" t="s">
        <v>407</v>
      </c>
      <c r="D79" s="96" t="s">
        <v>36</v>
      </c>
      <c r="E79" s="98">
        <v>31.68</v>
      </c>
      <c r="F79" s="99"/>
      <c r="G79" s="101">
        <f>Table115[5]*Table115[6]</f>
        <v>0</v>
      </c>
    </row>
    <row r="80" spans="1:7" ht="18.95" customHeight="1" x14ac:dyDescent="0.25">
      <c r="A80" s="96">
        <v>61</v>
      </c>
      <c r="B80" s="96" t="s">
        <v>126</v>
      </c>
      <c r="C80" s="105" t="s">
        <v>402</v>
      </c>
      <c r="D80" s="96" t="s">
        <v>36</v>
      </c>
      <c r="E80" s="98">
        <v>70.58</v>
      </c>
      <c r="F80" s="99"/>
      <c r="G80" s="101">
        <f>Table115[5]*Table115[6]</f>
        <v>0</v>
      </c>
    </row>
    <row r="81" spans="1:7" ht="45" x14ac:dyDescent="0.25">
      <c r="A81" s="96">
        <v>62</v>
      </c>
      <c r="B81" s="96" t="s">
        <v>41</v>
      </c>
      <c r="C81" s="97" t="s">
        <v>274</v>
      </c>
      <c r="D81" s="96" t="s">
        <v>28</v>
      </c>
      <c r="E81" s="98">
        <v>9.6999999999999993</v>
      </c>
      <c r="F81" s="99"/>
      <c r="G81" s="101">
        <f>Table115[5]*Table115[6]</f>
        <v>0</v>
      </c>
    </row>
    <row r="82" spans="1:7" x14ac:dyDescent="0.25">
      <c r="A82" s="96"/>
      <c r="B82" s="96"/>
      <c r="C82" s="105" t="s">
        <v>403</v>
      </c>
      <c r="D82" s="96"/>
      <c r="E82" s="98"/>
      <c r="F82" s="99"/>
      <c r="G82" s="101">
        <f>Table115[5]*Table115[6]</f>
        <v>0</v>
      </c>
    </row>
    <row r="83" spans="1:7" ht="45" x14ac:dyDescent="0.25">
      <c r="A83" s="96">
        <v>63</v>
      </c>
      <c r="B83" s="96" t="s">
        <v>99</v>
      </c>
      <c r="C83" s="97" t="s">
        <v>387</v>
      </c>
      <c r="D83" s="96" t="s">
        <v>25</v>
      </c>
      <c r="E83" s="98">
        <v>0.53</v>
      </c>
      <c r="F83" s="99"/>
      <c r="G83" s="101">
        <f>Table115[5]*Table115[6]</f>
        <v>0</v>
      </c>
    </row>
    <row r="84" spans="1:7" ht="60" x14ac:dyDescent="0.25">
      <c r="A84" s="96">
        <v>64</v>
      </c>
      <c r="B84" s="96" t="s">
        <v>100</v>
      </c>
      <c r="C84" s="97" t="s">
        <v>373</v>
      </c>
      <c r="D84" s="96" t="s">
        <v>25</v>
      </c>
      <c r="E84" s="98">
        <v>5.0999999999999996</v>
      </c>
      <c r="F84" s="99"/>
      <c r="G84" s="101">
        <f>Table115[5]*Table115[6]</f>
        <v>0</v>
      </c>
    </row>
    <row r="85" spans="1:7" ht="30" x14ac:dyDescent="0.25">
      <c r="A85" s="96">
        <v>65</v>
      </c>
      <c r="B85" s="96" t="s">
        <v>101</v>
      </c>
      <c r="C85" s="97" t="s">
        <v>406</v>
      </c>
      <c r="D85" s="96" t="s">
        <v>36</v>
      </c>
      <c r="E85" s="98">
        <v>4.8</v>
      </c>
      <c r="F85" s="99"/>
      <c r="G85" s="101">
        <f>Table115[5]*Table115[6]</f>
        <v>0</v>
      </c>
    </row>
    <row r="86" spans="1:7" ht="30" x14ac:dyDescent="0.25">
      <c r="A86" s="96">
        <v>66</v>
      </c>
      <c r="B86" s="96" t="s">
        <v>102</v>
      </c>
      <c r="C86" s="97" t="s">
        <v>407</v>
      </c>
      <c r="D86" s="96" t="s">
        <v>36</v>
      </c>
      <c r="E86" s="98">
        <v>180.9</v>
      </c>
      <c r="F86" s="99"/>
      <c r="G86" s="101">
        <f>Table115[5]*Table115[6]</f>
        <v>0</v>
      </c>
    </row>
    <row r="87" spans="1:7" ht="45" x14ac:dyDescent="0.25">
      <c r="A87" s="96">
        <v>67</v>
      </c>
      <c r="B87" s="96" t="s">
        <v>41</v>
      </c>
      <c r="C87" s="97" t="s">
        <v>274</v>
      </c>
      <c r="D87" s="96" t="s">
        <v>28</v>
      </c>
      <c r="E87" s="98">
        <v>13.8</v>
      </c>
      <c r="F87" s="99"/>
      <c r="G87" s="101">
        <f>Table115[5]*Table115[6]</f>
        <v>0</v>
      </c>
    </row>
    <row r="88" spans="1:7" ht="30" x14ac:dyDescent="0.25">
      <c r="A88" s="96">
        <v>68</v>
      </c>
      <c r="B88" s="96" t="s">
        <v>107</v>
      </c>
      <c r="C88" s="105" t="s">
        <v>652</v>
      </c>
      <c r="D88" s="96" t="s">
        <v>28</v>
      </c>
      <c r="E88" s="98">
        <v>1.96</v>
      </c>
      <c r="F88" s="99"/>
      <c r="G88" s="101">
        <f>Table115[5]*Table115[6]</f>
        <v>0</v>
      </c>
    </row>
    <row r="89" spans="1:7" ht="45" x14ac:dyDescent="0.25">
      <c r="A89" s="96">
        <v>69</v>
      </c>
      <c r="B89" s="96" t="s">
        <v>108</v>
      </c>
      <c r="C89" s="97" t="s">
        <v>378</v>
      </c>
      <c r="D89" s="96" t="s">
        <v>28</v>
      </c>
      <c r="E89" s="98">
        <v>1.96</v>
      </c>
      <c r="F89" s="99"/>
      <c r="G89" s="101">
        <f>Table115[5]*Table115[6]</f>
        <v>0</v>
      </c>
    </row>
    <row r="90" spans="1:7" ht="45" x14ac:dyDescent="0.25">
      <c r="A90" s="96">
        <v>70</v>
      </c>
      <c r="B90" s="96" t="s">
        <v>42</v>
      </c>
      <c r="C90" s="97" t="s">
        <v>279</v>
      </c>
      <c r="D90" s="96" t="s">
        <v>210</v>
      </c>
      <c r="E90" s="98">
        <v>1.33</v>
      </c>
      <c r="F90" s="99"/>
      <c r="G90" s="101">
        <f>Table115[5]*Table115[6]</f>
        <v>0</v>
      </c>
    </row>
    <row r="91" spans="1:7" ht="20.100000000000001" customHeight="1" x14ac:dyDescent="0.25">
      <c r="A91" s="96">
        <v>71</v>
      </c>
      <c r="B91" s="96" t="s">
        <v>37</v>
      </c>
      <c r="C91" s="97" t="s">
        <v>277</v>
      </c>
      <c r="D91" s="96" t="s">
        <v>38</v>
      </c>
      <c r="E91" s="98">
        <v>1.33</v>
      </c>
      <c r="F91" s="99"/>
      <c r="G91" s="101">
        <f>Table115[5]*Table115[6]</f>
        <v>0</v>
      </c>
    </row>
    <row r="92" spans="1:7" ht="45" x14ac:dyDescent="0.25">
      <c r="A92" s="96">
        <v>72</v>
      </c>
      <c r="B92" s="96" t="s">
        <v>127</v>
      </c>
      <c r="C92" s="105" t="s">
        <v>662</v>
      </c>
      <c r="D92" s="96" t="s">
        <v>38</v>
      </c>
      <c r="E92" s="98">
        <v>1.33</v>
      </c>
      <c r="F92" s="99"/>
      <c r="G92" s="101">
        <f>Table115[5]*Table115[6]</f>
        <v>0</v>
      </c>
    </row>
    <row r="93" spans="1:7" x14ac:dyDescent="0.25">
      <c r="A93" s="96"/>
      <c r="B93" s="96"/>
      <c r="C93" s="105" t="s">
        <v>404</v>
      </c>
      <c r="D93" s="96"/>
      <c r="E93" s="98"/>
      <c r="F93" s="99"/>
      <c r="G93" s="101">
        <f>Table115[5]*Table115[6]</f>
        <v>0</v>
      </c>
    </row>
    <row r="94" spans="1:7" x14ac:dyDescent="0.25">
      <c r="A94" s="96">
        <v>73</v>
      </c>
      <c r="B94" s="96" t="s">
        <v>40</v>
      </c>
      <c r="C94" s="97" t="s">
        <v>273</v>
      </c>
      <c r="D94" s="96" t="s">
        <v>25</v>
      </c>
      <c r="E94" s="98">
        <v>3.53</v>
      </c>
      <c r="F94" s="99"/>
      <c r="G94" s="101">
        <f>Table115[5]*Table115[6]</f>
        <v>0</v>
      </c>
    </row>
    <row r="95" spans="1:7" ht="45" x14ac:dyDescent="0.25">
      <c r="A95" s="96">
        <v>74</v>
      </c>
      <c r="B95" s="96" t="s">
        <v>99</v>
      </c>
      <c r="C95" s="105" t="s">
        <v>388</v>
      </c>
      <c r="D95" s="96" t="s">
        <v>25</v>
      </c>
      <c r="E95" s="98">
        <v>2.4700000000000002</v>
      </c>
      <c r="F95" s="99"/>
      <c r="G95" s="101">
        <f>Table115[5]*Table115[6]</f>
        <v>0</v>
      </c>
    </row>
    <row r="96" spans="1:7" x14ac:dyDescent="0.25">
      <c r="A96" s="104" t="s">
        <v>405</v>
      </c>
      <c r="B96" s="94"/>
      <c r="C96" s="94"/>
      <c r="D96" s="94"/>
      <c r="E96" s="95"/>
      <c r="F96" s="95"/>
      <c r="G96" s="95">
        <f>SUBTOTAL(9,Table115[7])</f>
        <v>0</v>
      </c>
    </row>
  </sheetData>
  <mergeCells count="2">
    <mergeCell ref="C2:G3"/>
    <mergeCell ref="A4:B4"/>
  </mergeCells>
  <phoneticPr fontId="16" type="noConversion"/>
  <conditionalFormatting sqref="A7:G96">
    <cfRule type="expression" dxfId="215" priority="3">
      <formula>CELL("PROTECT",A7)=0</formula>
    </cfRule>
    <cfRule type="expression" dxfId="214" priority="4">
      <formula>$C7="Subtotal"</formula>
    </cfRule>
    <cfRule type="expression" priority="5" stopIfTrue="1">
      <formula>OR($C7="Subtotal",$A7="Total TVA Cota 0")</formula>
    </cfRule>
    <cfRule type="expression" dxfId="213" priority="7">
      <formula>$E7=""</formula>
    </cfRule>
  </conditionalFormatting>
  <conditionalFormatting sqref="G7:G96">
    <cfRule type="expression" dxfId="212" priority="1">
      <formula>AND($C7="Subtotal",$G7="")</formula>
    </cfRule>
    <cfRule type="expression" dxfId="211" priority="2">
      <formula>AND($C7="Subtotal",_xlfn.FORMULATEXT($G7)="=[5]*[6]")</formula>
    </cfRule>
    <cfRule type="expression" dxfId="210" priority="6">
      <formula>AND($C7&lt;&gt;"Subtotal",_xlfn.FORMULATEXT($G7)&lt;&gt;"=[5]*[6]")</formula>
    </cfRule>
  </conditionalFormatting>
  <conditionalFormatting sqref="E7:G96">
    <cfRule type="notContainsBlanks" priority="8" stopIfTrue="1">
      <formula>LEN(TRIM(E7))&gt;0</formula>
    </cfRule>
    <cfRule type="expression" dxfId="209" priority="9">
      <formula>$E7&lt;&gt;""</formula>
    </cfRule>
  </conditionalFormatting>
  <dataValidations count="1">
    <dataValidation type="decimal" operator="greaterThan" allowBlank="1" showInputMessage="1" showErrorMessage="1" sqref="F7:F95">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86"/>
  <sheetViews>
    <sheetView view="pageBreakPreview" topLeftCell="A76" zoomScaleNormal="90" zoomScaleSheetLayoutView="100" zoomScalePageLayoutView="90" workbookViewId="0">
      <selection activeCell="C85" sqref="C85"/>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50" t="str">
        <f>SITE!C2</f>
        <v>Solid biomass heating system in the gymnasium of Garbova village, Ocnita district</v>
      </c>
      <c r="D2" s="150"/>
      <c r="E2" s="150"/>
      <c r="F2" s="150"/>
      <c r="G2" s="150"/>
    </row>
    <row r="3" spans="1:7" s="22" customFormat="1" ht="18.75" x14ac:dyDescent="0.3">
      <c r="A3" s="26" t="str">
        <f>SITE!A3</f>
        <v>Site:</v>
      </c>
      <c r="B3" s="27" t="str">
        <f>IF(SITE!B3=0,"",SITE!B3)</f>
        <v>y</v>
      </c>
      <c r="C3" s="154"/>
      <c r="D3" s="154"/>
      <c r="E3" s="154"/>
      <c r="F3" s="154"/>
      <c r="G3" s="154"/>
    </row>
    <row r="4" spans="1:7" s="22" customFormat="1" ht="18.75" x14ac:dyDescent="0.25">
      <c r="A4" s="155" t="s">
        <v>245</v>
      </c>
      <c r="B4" s="156"/>
      <c r="C4" s="29" t="str">
        <f>SITE!B11</f>
        <v xml:space="preserve">Electricity and lighting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 )</v>
      </c>
      <c r="G5" s="8" t="str">
        <f>TA!G5</f>
        <v>Total 
USD (col.5 x col.6)</v>
      </c>
    </row>
    <row r="6" spans="1:7" s="22" customFormat="1" ht="15.75" x14ac:dyDescent="0.25">
      <c r="A6" s="9" t="s">
        <v>14</v>
      </c>
      <c r="B6" s="9" t="s">
        <v>15</v>
      </c>
      <c r="C6" s="9" t="s">
        <v>16</v>
      </c>
      <c r="D6" s="9" t="s">
        <v>17</v>
      </c>
      <c r="E6" s="9" t="s">
        <v>18</v>
      </c>
      <c r="F6" s="9" t="s">
        <v>19</v>
      </c>
      <c r="G6" s="9" t="s">
        <v>20</v>
      </c>
    </row>
    <row r="7" spans="1:7" x14ac:dyDescent="0.25">
      <c r="A7" s="38"/>
      <c r="B7" s="38"/>
      <c r="C7" s="39" t="s">
        <v>294</v>
      </c>
      <c r="D7" s="38"/>
      <c r="E7" s="44"/>
      <c r="F7" s="43"/>
      <c r="G7" s="87">
        <f>Table116[5]*Table116[6]</f>
        <v>0</v>
      </c>
    </row>
    <row r="8" spans="1:7" x14ac:dyDescent="0.25">
      <c r="A8" s="38">
        <v>1</v>
      </c>
      <c r="B8" s="38"/>
      <c r="C8" s="102" t="s">
        <v>410</v>
      </c>
      <c r="D8" s="38"/>
      <c r="E8" s="44"/>
      <c r="F8" s="43"/>
      <c r="G8" s="89">
        <f>Table116[5]*Table116[6]</f>
        <v>0</v>
      </c>
    </row>
    <row r="9" spans="1:7" x14ac:dyDescent="0.25">
      <c r="A9" s="96">
        <v>2</v>
      </c>
      <c r="B9" s="96" t="s">
        <v>128</v>
      </c>
      <c r="C9" s="106" t="s">
        <v>411</v>
      </c>
      <c r="D9" s="96" t="s">
        <v>263</v>
      </c>
      <c r="E9" s="98">
        <v>1</v>
      </c>
      <c r="F9" s="99"/>
      <c r="G9" s="100">
        <f>Table116[5]*Table116[6]</f>
        <v>0</v>
      </c>
    </row>
    <row r="10" spans="1:7" x14ac:dyDescent="0.25">
      <c r="A10" s="96">
        <v>3</v>
      </c>
      <c r="B10" s="96" t="s">
        <v>129</v>
      </c>
      <c r="C10" s="105" t="s">
        <v>412</v>
      </c>
      <c r="D10" s="96" t="s">
        <v>43</v>
      </c>
      <c r="E10" s="98">
        <v>1</v>
      </c>
      <c r="F10" s="99"/>
      <c r="G10" s="101">
        <f>Table116[5]*Table116[6]</f>
        <v>0</v>
      </c>
    </row>
    <row r="11" spans="1:7" ht="30" x14ac:dyDescent="0.25">
      <c r="A11" s="96">
        <v>4</v>
      </c>
      <c r="B11" s="96" t="s">
        <v>130</v>
      </c>
      <c r="C11" s="105" t="s">
        <v>413</v>
      </c>
      <c r="D11" s="96" t="s">
        <v>263</v>
      </c>
      <c r="E11" s="98">
        <v>1</v>
      </c>
      <c r="F11" s="99"/>
      <c r="G11" s="101">
        <f>Table116[5]*Table116[6]</f>
        <v>0</v>
      </c>
    </row>
    <row r="12" spans="1:7" x14ac:dyDescent="0.25">
      <c r="A12" s="96">
        <v>5</v>
      </c>
      <c r="B12" s="96" t="s">
        <v>131</v>
      </c>
      <c r="C12" s="105" t="s">
        <v>414</v>
      </c>
      <c r="D12" s="96" t="s">
        <v>263</v>
      </c>
      <c r="E12" s="98">
        <v>2</v>
      </c>
      <c r="F12" s="99"/>
      <c r="G12" s="101">
        <f>Table116[5]*Table116[6]</f>
        <v>0</v>
      </c>
    </row>
    <row r="13" spans="1:7" x14ac:dyDescent="0.25">
      <c r="A13" s="96">
        <v>6</v>
      </c>
      <c r="B13" s="96" t="s">
        <v>132</v>
      </c>
      <c r="C13" s="105" t="s">
        <v>415</v>
      </c>
      <c r="D13" s="96" t="s">
        <v>263</v>
      </c>
      <c r="E13" s="98">
        <v>1</v>
      </c>
      <c r="F13" s="99"/>
      <c r="G13" s="101">
        <f>Table116[5]*Table116[6]</f>
        <v>0</v>
      </c>
    </row>
    <row r="14" spans="1:7" ht="30" x14ac:dyDescent="0.25">
      <c r="A14" s="96">
        <v>7</v>
      </c>
      <c r="B14" s="96" t="s">
        <v>130</v>
      </c>
      <c r="C14" s="105" t="s">
        <v>532</v>
      </c>
      <c r="D14" s="96" t="s">
        <v>263</v>
      </c>
      <c r="E14" s="98">
        <v>1</v>
      </c>
      <c r="F14" s="99"/>
      <c r="G14" s="101">
        <f>Table116[5]*Table116[6]</f>
        <v>0</v>
      </c>
    </row>
    <row r="15" spans="1:7" x14ac:dyDescent="0.25">
      <c r="A15" s="96">
        <v>8</v>
      </c>
      <c r="B15" s="96" t="s">
        <v>131</v>
      </c>
      <c r="C15" s="97" t="s">
        <v>414</v>
      </c>
      <c r="D15" s="96" t="s">
        <v>263</v>
      </c>
      <c r="E15" s="98">
        <v>17</v>
      </c>
      <c r="F15" s="99"/>
      <c r="G15" s="101">
        <f>Table116[5]*Table116[6]</f>
        <v>0</v>
      </c>
    </row>
    <row r="16" spans="1:7" x14ac:dyDescent="0.25">
      <c r="A16" s="96">
        <v>9</v>
      </c>
      <c r="B16" s="96"/>
      <c r="C16" s="105" t="s">
        <v>416</v>
      </c>
      <c r="D16" s="96" t="s">
        <v>263</v>
      </c>
      <c r="E16" s="98">
        <v>2</v>
      </c>
      <c r="F16" s="99"/>
      <c r="G16" s="101">
        <f>Table116[5]*Table116[6]</f>
        <v>0</v>
      </c>
    </row>
    <row r="17" spans="1:7" x14ac:dyDescent="0.25">
      <c r="A17" s="96">
        <v>10</v>
      </c>
      <c r="B17" s="96"/>
      <c r="C17" s="105" t="s">
        <v>417</v>
      </c>
      <c r="D17" s="96" t="s">
        <v>263</v>
      </c>
      <c r="E17" s="98">
        <v>4</v>
      </c>
      <c r="F17" s="99"/>
      <c r="G17" s="101">
        <f>Table116[5]*Table116[6]</f>
        <v>0</v>
      </c>
    </row>
    <row r="18" spans="1:7" ht="30" x14ac:dyDescent="0.25">
      <c r="A18" s="96">
        <v>11</v>
      </c>
      <c r="B18" s="96" t="s">
        <v>130</v>
      </c>
      <c r="C18" s="105" t="s">
        <v>418</v>
      </c>
      <c r="D18" s="96" t="s">
        <v>263</v>
      </c>
      <c r="E18" s="98">
        <v>1</v>
      </c>
      <c r="F18" s="99"/>
      <c r="G18" s="101">
        <f>Table116[5]*Table116[6]</f>
        <v>0</v>
      </c>
    </row>
    <row r="19" spans="1:7" x14ac:dyDescent="0.25">
      <c r="A19" s="96">
        <v>12</v>
      </c>
      <c r="B19" s="96" t="s">
        <v>131</v>
      </c>
      <c r="C19" s="97" t="s">
        <v>414</v>
      </c>
      <c r="D19" s="96" t="s">
        <v>263</v>
      </c>
      <c r="E19" s="98">
        <v>1</v>
      </c>
      <c r="F19" s="99"/>
      <c r="G19" s="101">
        <f>Table116[5]*Table116[6]</f>
        <v>0</v>
      </c>
    </row>
    <row r="20" spans="1:7" x14ac:dyDescent="0.25">
      <c r="A20" s="96">
        <v>13</v>
      </c>
      <c r="B20" s="96"/>
      <c r="C20" s="105" t="s">
        <v>419</v>
      </c>
      <c r="D20" s="96" t="s">
        <v>263</v>
      </c>
      <c r="E20" s="98">
        <v>1</v>
      </c>
      <c r="F20" s="99"/>
      <c r="G20" s="101">
        <f>Table116[5]*Table116[6]</f>
        <v>0</v>
      </c>
    </row>
    <row r="21" spans="1:7" x14ac:dyDescent="0.25">
      <c r="A21" s="96">
        <v>14</v>
      </c>
      <c r="B21" s="96"/>
      <c r="C21" s="105" t="s">
        <v>420</v>
      </c>
      <c r="D21" s="96" t="s">
        <v>30</v>
      </c>
      <c r="E21" s="98">
        <v>10</v>
      </c>
      <c r="F21" s="99"/>
      <c r="G21" s="101">
        <f>Table116[5]*Table116[6]</f>
        <v>0</v>
      </c>
    </row>
    <row r="22" spans="1:7" ht="30" x14ac:dyDescent="0.25">
      <c r="A22" s="96">
        <v>15</v>
      </c>
      <c r="B22" s="96" t="s">
        <v>133</v>
      </c>
      <c r="C22" s="105" t="s">
        <v>533</v>
      </c>
      <c r="D22" s="96" t="s">
        <v>263</v>
      </c>
      <c r="E22" s="98">
        <v>9</v>
      </c>
      <c r="F22" s="99"/>
      <c r="G22" s="101">
        <f>Table116[5]*Table116[6]</f>
        <v>0</v>
      </c>
    </row>
    <row r="23" spans="1:7" x14ac:dyDescent="0.25">
      <c r="A23" s="96">
        <v>16</v>
      </c>
      <c r="B23" s="96" t="s">
        <v>134</v>
      </c>
      <c r="C23" s="105" t="s">
        <v>421</v>
      </c>
      <c r="D23" s="96" t="s">
        <v>263</v>
      </c>
      <c r="E23" s="98">
        <v>1</v>
      </c>
      <c r="F23" s="99"/>
      <c r="G23" s="101">
        <f>Table116[5]*Table116[6]</f>
        <v>0</v>
      </c>
    </row>
    <row r="24" spans="1:7" ht="30" x14ac:dyDescent="0.25">
      <c r="A24" s="96">
        <v>17</v>
      </c>
      <c r="B24" s="96" t="s">
        <v>135</v>
      </c>
      <c r="C24" s="105" t="s">
        <v>422</v>
      </c>
      <c r="D24" s="96" t="s">
        <v>264</v>
      </c>
      <c r="E24" s="98">
        <v>0.04</v>
      </c>
      <c r="F24" s="99"/>
      <c r="G24" s="101">
        <f>Table116[5]*Table116[6]</f>
        <v>0</v>
      </c>
    </row>
    <row r="25" spans="1:7" ht="30" x14ac:dyDescent="0.25">
      <c r="A25" s="96">
        <v>18</v>
      </c>
      <c r="B25" s="96" t="s">
        <v>135</v>
      </c>
      <c r="C25" s="97" t="s">
        <v>423</v>
      </c>
      <c r="D25" s="96" t="s">
        <v>264</v>
      </c>
      <c r="E25" s="98">
        <v>0.01</v>
      </c>
      <c r="F25" s="99"/>
      <c r="G25" s="101">
        <f>Table116[5]*Table116[6]</f>
        <v>0</v>
      </c>
    </row>
    <row r="26" spans="1:7" x14ac:dyDescent="0.25">
      <c r="A26" s="96">
        <v>19</v>
      </c>
      <c r="B26" s="96"/>
      <c r="C26" s="105" t="s">
        <v>424</v>
      </c>
      <c r="D26" s="96" t="s">
        <v>263</v>
      </c>
      <c r="E26" s="98">
        <v>4</v>
      </c>
      <c r="F26" s="99"/>
      <c r="G26" s="101">
        <f>Table116[5]*Table116[6]</f>
        <v>0</v>
      </c>
    </row>
    <row r="27" spans="1:7" x14ac:dyDescent="0.25">
      <c r="A27" s="96">
        <v>20</v>
      </c>
      <c r="B27" s="96"/>
      <c r="C27" s="105" t="s">
        <v>425</v>
      </c>
      <c r="D27" s="96" t="s">
        <v>263</v>
      </c>
      <c r="E27" s="98">
        <v>1</v>
      </c>
      <c r="F27" s="99"/>
      <c r="G27" s="101">
        <f>Table116[5]*Table116[6]</f>
        <v>0</v>
      </c>
    </row>
    <row r="28" spans="1:7" x14ac:dyDescent="0.25">
      <c r="A28" s="96">
        <v>21</v>
      </c>
      <c r="B28" s="96"/>
      <c r="C28" s="105" t="s">
        <v>426</v>
      </c>
      <c r="D28" s="96" t="s">
        <v>263</v>
      </c>
      <c r="E28" s="98">
        <v>1</v>
      </c>
      <c r="F28" s="99"/>
      <c r="G28" s="101">
        <f>Table116[5]*Table116[6]</f>
        <v>0</v>
      </c>
    </row>
    <row r="29" spans="1:7" x14ac:dyDescent="0.25">
      <c r="A29" s="96">
        <v>22</v>
      </c>
      <c r="B29" s="96"/>
      <c r="C29" s="102" t="s">
        <v>427</v>
      </c>
      <c r="D29" s="96" t="s">
        <v>263</v>
      </c>
      <c r="E29" s="98">
        <v>8</v>
      </c>
      <c r="F29" s="99"/>
      <c r="G29" s="101">
        <f>Table116[5]*Table116[6]</f>
        <v>0</v>
      </c>
    </row>
    <row r="30" spans="1:7" x14ac:dyDescent="0.25">
      <c r="A30" s="96">
        <v>23</v>
      </c>
      <c r="B30" s="96"/>
      <c r="C30" s="102" t="s">
        <v>428</v>
      </c>
      <c r="D30" s="96" t="s">
        <v>263</v>
      </c>
      <c r="E30" s="98">
        <v>2</v>
      </c>
      <c r="F30" s="99"/>
      <c r="G30" s="101">
        <f>Table116[5]*Table116[6]</f>
        <v>0</v>
      </c>
    </row>
    <row r="31" spans="1:7" x14ac:dyDescent="0.25">
      <c r="A31" s="96">
        <v>24</v>
      </c>
      <c r="B31" s="96" t="s">
        <v>136</v>
      </c>
      <c r="C31" s="105" t="s">
        <v>429</v>
      </c>
      <c r="D31" s="96" t="s">
        <v>264</v>
      </c>
      <c r="E31" s="98">
        <v>0.02</v>
      </c>
      <c r="F31" s="99"/>
      <c r="G31" s="101">
        <f>Table116[5]*Table116[6]</f>
        <v>0</v>
      </c>
    </row>
    <row r="32" spans="1:7" ht="18" customHeight="1" x14ac:dyDescent="0.25">
      <c r="A32" s="96">
        <v>25</v>
      </c>
      <c r="B32" s="96" t="s">
        <v>137</v>
      </c>
      <c r="C32" s="105" t="s">
        <v>430</v>
      </c>
      <c r="D32" s="96" t="s">
        <v>264</v>
      </c>
      <c r="E32" s="98">
        <v>0.01</v>
      </c>
      <c r="F32" s="99"/>
      <c r="G32" s="101">
        <f>Table116[5]*Table116[6]</f>
        <v>0</v>
      </c>
    </row>
    <row r="33" spans="1:7" ht="30" x14ac:dyDescent="0.25">
      <c r="A33" s="96">
        <v>26</v>
      </c>
      <c r="B33" s="96" t="s">
        <v>138</v>
      </c>
      <c r="C33" s="105" t="s">
        <v>431</v>
      </c>
      <c r="D33" s="96" t="s">
        <v>139</v>
      </c>
      <c r="E33" s="98">
        <v>0.2</v>
      </c>
      <c r="F33" s="99"/>
      <c r="G33" s="101">
        <f>Table116[5]*Table116[6]</f>
        <v>0</v>
      </c>
    </row>
    <row r="34" spans="1:7" x14ac:dyDescent="0.25">
      <c r="A34" s="96">
        <v>27</v>
      </c>
      <c r="B34" s="96" t="s">
        <v>140</v>
      </c>
      <c r="C34" s="105" t="s">
        <v>432</v>
      </c>
      <c r="D34" s="96" t="s">
        <v>265</v>
      </c>
      <c r="E34" s="98">
        <v>0.09</v>
      </c>
      <c r="F34" s="99"/>
      <c r="G34" s="101">
        <f>Table116[5]*Table116[6]</f>
        <v>0</v>
      </c>
    </row>
    <row r="35" spans="1:7" ht="17.100000000000001" customHeight="1" x14ac:dyDescent="0.25">
      <c r="A35" s="96">
        <v>28</v>
      </c>
      <c r="B35" s="96" t="s">
        <v>141</v>
      </c>
      <c r="C35" s="105" t="s">
        <v>433</v>
      </c>
      <c r="D35" s="96" t="s">
        <v>139</v>
      </c>
      <c r="E35" s="98">
        <v>0.8</v>
      </c>
      <c r="F35" s="99"/>
      <c r="G35" s="101">
        <f>Table116[5]*Table116[6]</f>
        <v>0</v>
      </c>
    </row>
    <row r="36" spans="1:7" ht="30" x14ac:dyDescent="0.25">
      <c r="A36" s="96">
        <v>29</v>
      </c>
      <c r="B36" s="96" t="s">
        <v>142</v>
      </c>
      <c r="C36" s="105" t="s">
        <v>437</v>
      </c>
      <c r="D36" s="96" t="s">
        <v>139</v>
      </c>
      <c r="E36" s="98">
        <v>1.67</v>
      </c>
      <c r="F36" s="99"/>
      <c r="G36" s="101">
        <f>Table116[5]*Table116[6]</f>
        <v>0</v>
      </c>
    </row>
    <row r="37" spans="1:7" ht="30" x14ac:dyDescent="0.25">
      <c r="A37" s="96">
        <v>30</v>
      </c>
      <c r="B37" s="96" t="s">
        <v>143</v>
      </c>
      <c r="C37" s="105" t="s">
        <v>444</v>
      </c>
      <c r="D37" s="96" t="s">
        <v>139</v>
      </c>
      <c r="E37" s="98">
        <v>0.2</v>
      </c>
      <c r="F37" s="99"/>
      <c r="G37" s="101">
        <f>Table116[5]*Table116[6]</f>
        <v>0</v>
      </c>
    </row>
    <row r="38" spans="1:7" ht="30" x14ac:dyDescent="0.25">
      <c r="A38" s="96">
        <v>31</v>
      </c>
      <c r="B38" s="96" t="s">
        <v>142</v>
      </c>
      <c r="C38" s="97" t="s">
        <v>438</v>
      </c>
      <c r="D38" s="96" t="s">
        <v>139</v>
      </c>
      <c r="E38" s="98">
        <v>0.03</v>
      </c>
      <c r="F38" s="99"/>
      <c r="G38" s="101">
        <f>Table116[5]*Table116[6]</f>
        <v>0</v>
      </c>
    </row>
    <row r="39" spans="1:7" ht="30" x14ac:dyDescent="0.25">
      <c r="A39" s="96">
        <v>32</v>
      </c>
      <c r="B39" s="96" t="s">
        <v>142</v>
      </c>
      <c r="C39" s="97" t="s">
        <v>439</v>
      </c>
      <c r="D39" s="96" t="s">
        <v>139</v>
      </c>
      <c r="E39" s="98">
        <v>0.11</v>
      </c>
      <c r="F39" s="99"/>
      <c r="G39" s="101">
        <f>Table116[5]*Table116[6]</f>
        <v>0</v>
      </c>
    </row>
    <row r="40" spans="1:7" ht="30" x14ac:dyDescent="0.25">
      <c r="A40" s="96">
        <v>33</v>
      </c>
      <c r="B40" s="96" t="s">
        <v>143</v>
      </c>
      <c r="C40" s="97" t="s">
        <v>445</v>
      </c>
      <c r="D40" s="96" t="s">
        <v>139</v>
      </c>
      <c r="E40" s="98">
        <v>0.04</v>
      </c>
      <c r="F40" s="99"/>
      <c r="G40" s="101">
        <f>Table116[5]*Table116[6]</f>
        <v>0</v>
      </c>
    </row>
    <row r="41" spans="1:7" ht="30" x14ac:dyDescent="0.25">
      <c r="A41" s="96">
        <v>34</v>
      </c>
      <c r="B41" s="96" t="s">
        <v>143</v>
      </c>
      <c r="C41" s="97" t="s">
        <v>446</v>
      </c>
      <c r="D41" s="96" t="s">
        <v>139</v>
      </c>
      <c r="E41" s="98">
        <v>0.03</v>
      </c>
      <c r="F41" s="99"/>
      <c r="G41" s="101">
        <f>Table116[5]*Table116[6]</f>
        <v>0</v>
      </c>
    </row>
    <row r="42" spans="1:7" ht="30" x14ac:dyDescent="0.25">
      <c r="A42" s="96">
        <v>35</v>
      </c>
      <c r="B42" s="96" t="s">
        <v>144</v>
      </c>
      <c r="C42" s="105" t="s">
        <v>664</v>
      </c>
      <c r="D42" s="96" t="s">
        <v>139</v>
      </c>
      <c r="E42" s="98">
        <v>0.12</v>
      </c>
      <c r="F42" s="99"/>
      <c r="G42" s="101">
        <f>Table116[5]*Table116[6]</f>
        <v>0</v>
      </c>
    </row>
    <row r="43" spans="1:7" ht="30" x14ac:dyDescent="0.25">
      <c r="A43" s="96">
        <v>36</v>
      </c>
      <c r="B43" s="96" t="s">
        <v>142</v>
      </c>
      <c r="C43" s="97" t="s">
        <v>440</v>
      </c>
      <c r="D43" s="96" t="s">
        <v>139</v>
      </c>
      <c r="E43" s="98">
        <v>0.14000000000000001</v>
      </c>
      <c r="F43" s="99"/>
      <c r="G43" s="101">
        <f>Table116[5]*Table116[6]</f>
        <v>0</v>
      </c>
    </row>
    <row r="44" spans="1:7" ht="30" x14ac:dyDescent="0.25">
      <c r="A44" s="96">
        <v>37</v>
      </c>
      <c r="B44" s="96" t="s">
        <v>142</v>
      </c>
      <c r="C44" s="97" t="s">
        <v>441</v>
      </c>
      <c r="D44" s="96" t="s">
        <v>139</v>
      </c>
      <c r="E44" s="98">
        <v>7.0000000000000007E-2</v>
      </c>
      <c r="F44" s="99"/>
      <c r="G44" s="101">
        <f>Table116[5]*Table116[6]</f>
        <v>0</v>
      </c>
    </row>
    <row r="45" spans="1:7" ht="30" x14ac:dyDescent="0.25">
      <c r="A45" s="96">
        <v>38</v>
      </c>
      <c r="B45" s="96" t="s">
        <v>145</v>
      </c>
      <c r="C45" s="105" t="s">
        <v>451</v>
      </c>
      <c r="D45" s="96" t="s">
        <v>139</v>
      </c>
      <c r="E45" s="98">
        <v>0.25</v>
      </c>
      <c r="F45" s="99"/>
      <c r="G45" s="101">
        <f>Table116[5]*Table116[6]</f>
        <v>0</v>
      </c>
    </row>
    <row r="46" spans="1:7" ht="30" x14ac:dyDescent="0.25">
      <c r="A46" s="96">
        <v>39</v>
      </c>
      <c r="B46" s="96" t="s">
        <v>143</v>
      </c>
      <c r="C46" s="97" t="s">
        <v>447</v>
      </c>
      <c r="D46" s="96" t="s">
        <v>139</v>
      </c>
      <c r="E46" s="98">
        <v>0.06</v>
      </c>
      <c r="F46" s="99"/>
      <c r="G46" s="101">
        <f>Table116[5]*Table116[6]</f>
        <v>0</v>
      </c>
    </row>
    <row r="47" spans="1:7" ht="30" x14ac:dyDescent="0.25">
      <c r="A47" s="96">
        <v>40</v>
      </c>
      <c r="B47" s="96" t="s">
        <v>142</v>
      </c>
      <c r="C47" s="97" t="s">
        <v>442</v>
      </c>
      <c r="D47" s="96" t="s">
        <v>139</v>
      </c>
      <c r="E47" s="98">
        <v>0.12</v>
      </c>
      <c r="F47" s="99"/>
      <c r="G47" s="101">
        <f>Table116[5]*Table116[6]</f>
        <v>0</v>
      </c>
    </row>
    <row r="48" spans="1:7" x14ac:dyDescent="0.25">
      <c r="A48" s="96">
        <v>41</v>
      </c>
      <c r="B48" s="96" t="s">
        <v>146</v>
      </c>
      <c r="C48" s="105" t="s">
        <v>452</v>
      </c>
      <c r="D48" s="96" t="s">
        <v>139</v>
      </c>
      <c r="E48" s="98">
        <v>0.25</v>
      </c>
      <c r="F48" s="99"/>
      <c r="G48" s="101">
        <f>Table116[5]*Table116[6]</f>
        <v>0</v>
      </c>
    </row>
    <row r="49" spans="1:7" x14ac:dyDescent="0.25">
      <c r="A49" s="96">
        <v>42</v>
      </c>
      <c r="B49" s="96" t="s">
        <v>147</v>
      </c>
      <c r="C49" s="105" t="s">
        <v>453</v>
      </c>
      <c r="D49" s="96" t="s">
        <v>139</v>
      </c>
      <c r="E49" s="98">
        <v>0.25</v>
      </c>
      <c r="F49" s="99"/>
      <c r="G49" s="101">
        <f>Table116[5]*Table116[6]</f>
        <v>0</v>
      </c>
    </row>
    <row r="50" spans="1:7" x14ac:dyDescent="0.25">
      <c r="A50" s="96" t="s">
        <v>212</v>
      </c>
      <c r="B50" s="96"/>
      <c r="C50" s="105" t="s">
        <v>454</v>
      </c>
      <c r="D50" s="96" t="s">
        <v>30</v>
      </c>
      <c r="E50" s="98">
        <v>187</v>
      </c>
      <c r="F50" s="99"/>
      <c r="G50" s="101">
        <f>Table116[5]*Table116[6]</f>
        <v>0</v>
      </c>
    </row>
    <row r="51" spans="1:7" x14ac:dyDescent="0.25">
      <c r="A51" s="96">
        <v>43</v>
      </c>
      <c r="B51" s="96"/>
      <c r="C51" s="97" t="s">
        <v>455</v>
      </c>
      <c r="D51" s="96" t="s">
        <v>30</v>
      </c>
      <c r="E51" s="98">
        <v>3</v>
      </c>
      <c r="F51" s="99"/>
      <c r="G51" s="101">
        <f>Table116[5]*Table116[6]</f>
        <v>0</v>
      </c>
    </row>
    <row r="52" spans="1:7" x14ac:dyDescent="0.25">
      <c r="A52" s="96">
        <v>44</v>
      </c>
      <c r="B52" s="96"/>
      <c r="C52" s="97" t="s">
        <v>456</v>
      </c>
      <c r="D52" s="96" t="s">
        <v>30</v>
      </c>
      <c r="E52" s="98">
        <v>15</v>
      </c>
      <c r="F52" s="99"/>
      <c r="G52" s="101">
        <f>Table116[5]*Table116[6]</f>
        <v>0</v>
      </c>
    </row>
    <row r="53" spans="1:7" x14ac:dyDescent="0.25">
      <c r="A53" s="96">
        <v>45</v>
      </c>
      <c r="B53" s="96"/>
      <c r="C53" s="97" t="s">
        <v>457</v>
      </c>
      <c r="D53" s="96" t="s">
        <v>30</v>
      </c>
      <c r="E53" s="98">
        <v>27</v>
      </c>
      <c r="F53" s="99"/>
      <c r="G53" s="101">
        <f>Table116[5]*Table116[6]</f>
        <v>0</v>
      </c>
    </row>
    <row r="54" spans="1:7" x14ac:dyDescent="0.25">
      <c r="A54" s="96">
        <v>46</v>
      </c>
      <c r="B54" s="96"/>
      <c r="C54" s="97" t="s">
        <v>458</v>
      </c>
      <c r="D54" s="96" t="s">
        <v>30</v>
      </c>
      <c r="E54" s="98">
        <v>7</v>
      </c>
      <c r="F54" s="99"/>
      <c r="G54" s="101">
        <f>Table116[5]*Table116[6]</f>
        <v>0</v>
      </c>
    </row>
    <row r="55" spans="1:7" x14ac:dyDescent="0.25">
      <c r="A55" s="96"/>
      <c r="B55" s="96"/>
      <c r="C55" s="105" t="s">
        <v>477</v>
      </c>
      <c r="D55" s="96" t="s">
        <v>30</v>
      </c>
      <c r="E55" s="98">
        <v>43</v>
      </c>
      <c r="F55" s="99"/>
      <c r="G55" s="101">
        <f>Table116[5]*Table116[6]</f>
        <v>0</v>
      </c>
    </row>
    <row r="56" spans="1:7" ht="30" x14ac:dyDescent="0.25">
      <c r="A56" s="96">
        <v>47</v>
      </c>
      <c r="B56" s="96" t="s">
        <v>148</v>
      </c>
      <c r="C56" s="105" t="s">
        <v>460</v>
      </c>
      <c r="D56" s="96" t="s">
        <v>139</v>
      </c>
      <c r="E56" s="98">
        <v>0.13</v>
      </c>
      <c r="F56" s="99"/>
      <c r="G56" s="101">
        <f>Table116[5]*Table116[6]</f>
        <v>0</v>
      </c>
    </row>
    <row r="57" spans="1:7" ht="30" x14ac:dyDescent="0.25">
      <c r="A57" s="96">
        <v>48</v>
      </c>
      <c r="B57" s="96" t="s">
        <v>149</v>
      </c>
      <c r="C57" s="105" t="s">
        <v>474</v>
      </c>
      <c r="D57" s="96" t="s">
        <v>139</v>
      </c>
      <c r="E57" s="98">
        <v>0.09</v>
      </c>
      <c r="F57" s="99"/>
      <c r="G57" s="101">
        <f>Table116[5]*Table116[6]</f>
        <v>0</v>
      </c>
    </row>
    <row r="58" spans="1:7" ht="30" x14ac:dyDescent="0.25">
      <c r="A58" s="96">
        <v>49</v>
      </c>
      <c r="B58" s="96" t="s">
        <v>150</v>
      </c>
      <c r="C58" s="105" t="s">
        <v>475</v>
      </c>
      <c r="D58" s="96" t="s">
        <v>139</v>
      </c>
      <c r="E58" s="98">
        <v>0.04</v>
      </c>
      <c r="F58" s="99"/>
      <c r="G58" s="101">
        <f>Table116[5]*Table116[6]</f>
        <v>0</v>
      </c>
    </row>
    <row r="59" spans="1:7" ht="30" x14ac:dyDescent="0.25">
      <c r="A59" s="96">
        <v>50</v>
      </c>
      <c r="B59" s="96" t="s">
        <v>151</v>
      </c>
      <c r="C59" s="105" t="s">
        <v>461</v>
      </c>
      <c r="D59" s="96" t="s">
        <v>30</v>
      </c>
      <c r="E59" s="98">
        <v>15</v>
      </c>
      <c r="F59" s="99"/>
      <c r="G59" s="101">
        <f>Table116[5]*Table116[6]</f>
        <v>0</v>
      </c>
    </row>
    <row r="60" spans="1:7" x14ac:dyDescent="0.25">
      <c r="A60" s="96"/>
      <c r="B60" s="96"/>
      <c r="C60" s="97" t="s">
        <v>305</v>
      </c>
      <c r="D60" s="96"/>
      <c r="E60" s="98"/>
      <c r="F60" s="99"/>
      <c r="G60" s="101">
        <f>Table116[5]*Table116[6]</f>
        <v>0</v>
      </c>
    </row>
    <row r="61" spans="1:7" x14ac:dyDescent="0.25">
      <c r="A61" s="96">
        <v>51</v>
      </c>
      <c r="B61" s="96" t="s">
        <v>152</v>
      </c>
      <c r="C61" s="105" t="s">
        <v>462</v>
      </c>
      <c r="D61" s="96" t="s">
        <v>153</v>
      </c>
      <c r="E61" s="98">
        <v>5.0000000000000001E-3</v>
      </c>
      <c r="F61" s="99"/>
      <c r="G61" s="101">
        <f>Table116[5]*Table116[6]</f>
        <v>0</v>
      </c>
    </row>
    <row r="62" spans="1:7" ht="30" x14ac:dyDescent="0.25">
      <c r="A62" s="96">
        <v>52</v>
      </c>
      <c r="B62" s="96" t="s">
        <v>154</v>
      </c>
      <c r="C62" s="105" t="s">
        <v>463</v>
      </c>
      <c r="D62" s="96" t="s">
        <v>263</v>
      </c>
      <c r="E62" s="98">
        <v>3</v>
      </c>
      <c r="F62" s="99"/>
      <c r="G62" s="101">
        <f>Table116[5]*Table116[6]</f>
        <v>0</v>
      </c>
    </row>
    <row r="63" spans="1:7" x14ac:dyDescent="0.25">
      <c r="A63" s="96">
        <v>54</v>
      </c>
      <c r="B63" s="96">
        <v>1</v>
      </c>
      <c r="C63" s="105" t="s">
        <v>464</v>
      </c>
      <c r="D63" s="96" t="s">
        <v>25</v>
      </c>
      <c r="E63" s="98">
        <v>1.5</v>
      </c>
      <c r="F63" s="99"/>
      <c r="G63" s="101">
        <f>Table116[5]*Table116[6]</f>
        <v>0</v>
      </c>
    </row>
    <row r="64" spans="1:7" x14ac:dyDescent="0.25">
      <c r="A64" s="96">
        <v>55</v>
      </c>
      <c r="B64" s="96">
        <v>37</v>
      </c>
      <c r="C64" s="105" t="s">
        <v>465</v>
      </c>
      <c r="D64" s="96" t="s">
        <v>263</v>
      </c>
      <c r="E64" s="98">
        <v>100</v>
      </c>
      <c r="F64" s="99"/>
      <c r="G64" s="101">
        <f>Table116[5]*Table116[6]</f>
        <v>0</v>
      </c>
    </row>
    <row r="65" spans="1:7" ht="60" x14ac:dyDescent="0.25">
      <c r="A65" s="96">
        <v>56</v>
      </c>
      <c r="B65" s="96" t="s">
        <v>45</v>
      </c>
      <c r="C65" s="97" t="s">
        <v>287</v>
      </c>
      <c r="D65" s="96" t="s">
        <v>25</v>
      </c>
      <c r="E65" s="98">
        <v>4.5</v>
      </c>
      <c r="F65" s="99"/>
      <c r="G65" s="101">
        <f>Table116[5]*Table116[6]</f>
        <v>0</v>
      </c>
    </row>
    <row r="66" spans="1:7" ht="31.5" customHeight="1" x14ac:dyDescent="0.25">
      <c r="A66" s="96">
        <v>57</v>
      </c>
      <c r="B66" s="96" t="s">
        <v>34</v>
      </c>
      <c r="C66" s="97" t="s">
        <v>270</v>
      </c>
      <c r="D66" s="96" t="s">
        <v>25</v>
      </c>
      <c r="E66" s="98">
        <v>3</v>
      </c>
      <c r="F66" s="99"/>
      <c r="G66" s="101">
        <f>Table116[5]*Table116[6]</f>
        <v>0</v>
      </c>
    </row>
    <row r="67" spans="1:7" ht="36" customHeight="1" x14ac:dyDescent="0.25">
      <c r="A67" s="96">
        <v>58</v>
      </c>
      <c r="B67" s="96" t="s">
        <v>46</v>
      </c>
      <c r="C67" s="97" t="s">
        <v>288</v>
      </c>
      <c r="D67" s="96" t="s">
        <v>47</v>
      </c>
      <c r="E67" s="98">
        <v>0.03</v>
      </c>
      <c r="F67" s="99"/>
      <c r="G67" s="101">
        <f>Table116[5]*Table116[6]</f>
        <v>0</v>
      </c>
    </row>
    <row r="68" spans="1:7" x14ac:dyDescent="0.25">
      <c r="A68" s="96"/>
      <c r="B68" s="96"/>
      <c r="C68" s="97" t="s">
        <v>281</v>
      </c>
      <c r="D68" s="96"/>
      <c r="E68" s="98"/>
      <c r="F68" s="99"/>
      <c r="G68" s="101">
        <f>Table116[5]*Table116[6]</f>
        <v>0</v>
      </c>
    </row>
    <row r="69" spans="1:7" x14ac:dyDescent="0.25">
      <c r="A69" s="96">
        <v>59</v>
      </c>
      <c r="B69" s="96"/>
      <c r="C69" s="105" t="s">
        <v>466</v>
      </c>
      <c r="D69" s="96" t="s">
        <v>263</v>
      </c>
      <c r="E69" s="98">
        <v>1</v>
      </c>
      <c r="F69" s="99"/>
      <c r="G69" s="101">
        <f>Table116[5]*Table116[6]</f>
        <v>0</v>
      </c>
    </row>
    <row r="70" spans="1:7" x14ac:dyDescent="0.25">
      <c r="A70" s="96">
        <v>60</v>
      </c>
      <c r="B70" s="96"/>
      <c r="C70" s="105" t="s">
        <v>467</v>
      </c>
      <c r="D70" s="96" t="s">
        <v>263</v>
      </c>
      <c r="E70" s="98">
        <v>1</v>
      </c>
      <c r="F70" s="99"/>
      <c r="G70" s="101">
        <f>Table116[5]*Table116[6]</f>
        <v>0</v>
      </c>
    </row>
    <row r="71" spans="1:7" x14ac:dyDescent="0.25">
      <c r="A71" s="96">
        <v>61</v>
      </c>
      <c r="B71" s="96"/>
      <c r="C71" s="105" t="s">
        <v>470</v>
      </c>
      <c r="D71" s="96" t="s">
        <v>263</v>
      </c>
      <c r="E71" s="98">
        <v>1</v>
      </c>
      <c r="F71" s="99"/>
      <c r="G71" s="101">
        <f>Table116[5]*Table116[6]</f>
        <v>0</v>
      </c>
    </row>
    <row r="72" spans="1:7" x14ac:dyDescent="0.25">
      <c r="A72" s="96">
        <v>62</v>
      </c>
      <c r="B72" s="96"/>
      <c r="C72" s="105" t="s">
        <v>468</v>
      </c>
      <c r="D72" s="96" t="s">
        <v>263</v>
      </c>
      <c r="E72" s="98">
        <v>1</v>
      </c>
      <c r="F72" s="99"/>
      <c r="G72" s="101">
        <f>Table116[5]*Table116[6]</f>
        <v>0</v>
      </c>
    </row>
    <row r="73" spans="1:7" x14ac:dyDescent="0.25">
      <c r="A73" s="96">
        <v>63</v>
      </c>
      <c r="B73" s="96"/>
      <c r="C73" s="105" t="s">
        <v>471</v>
      </c>
      <c r="D73" s="96" t="s">
        <v>263</v>
      </c>
      <c r="E73" s="98">
        <v>1</v>
      </c>
      <c r="F73" s="99"/>
      <c r="G73" s="101">
        <f>Table116[5]*Table116[6]</f>
        <v>0</v>
      </c>
    </row>
    <row r="74" spans="1:7" x14ac:dyDescent="0.25">
      <c r="A74" s="96">
        <v>64</v>
      </c>
      <c r="B74" s="96"/>
      <c r="C74" s="105" t="s">
        <v>534</v>
      </c>
      <c r="D74" s="96" t="s">
        <v>263</v>
      </c>
      <c r="E74" s="98">
        <v>1</v>
      </c>
      <c r="F74" s="99"/>
      <c r="G74" s="101">
        <f>Table116[5]*Table116[6]</f>
        <v>0</v>
      </c>
    </row>
    <row r="75" spans="1:7" x14ac:dyDescent="0.25">
      <c r="A75" s="96">
        <v>65</v>
      </c>
      <c r="B75" s="96"/>
      <c r="C75" s="97" t="s">
        <v>155</v>
      </c>
      <c r="D75" s="96" t="s">
        <v>263</v>
      </c>
      <c r="E75" s="98">
        <v>1</v>
      </c>
      <c r="F75" s="99"/>
      <c r="G75" s="101">
        <f>Table116[5]*Table116[6]</f>
        <v>0</v>
      </c>
    </row>
    <row r="76" spans="1:7" x14ac:dyDescent="0.25">
      <c r="A76" s="96">
        <v>66</v>
      </c>
      <c r="B76" s="96"/>
      <c r="C76" s="105" t="s">
        <v>665</v>
      </c>
      <c r="D76" s="96" t="s">
        <v>263</v>
      </c>
      <c r="E76" s="98">
        <v>2</v>
      </c>
      <c r="F76" s="99"/>
      <c r="G76" s="101">
        <f>Table116[5]*Table116[6]</f>
        <v>0</v>
      </c>
    </row>
    <row r="77" spans="1:7" x14ac:dyDescent="0.25">
      <c r="A77" s="96">
        <v>67</v>
      </c>
      <c r="B77" s="96"/>
      <c r="C77" s="105" t="s">
        <v>666</v>
      </c>
      <c r="D77" s="96" t="s">
        <v>263</v>
      </c>
      <c r="E77" s="98">
        <v>3</v>
      </c>
      <c r="F77" s="99"/>
      <c r="G77" s="101">
        <f>Table116[5]*Table116[6]</f>
        <v>0</v>
      </c>
    </row>
    <row r="78" spans="1:7" x14ac:dyDescent="0.25">
      <c r="A78" s="96">
        <v>68</v>
      </c>
      <c r="B78" s="96"/>
      <c r="C78" s="105" t="s">
        <v>667</v>
      </c>
      <c r="D78" s="96" t="s">
        <v>263</v>
      </c>
      <c r="E78" s="98">
        <v>5</v>
      </c>
      <c r="F78" s="99"/>
      <c r="G78" s="101">
        <f>Table116[5]*Table116[6]</f>
        <v>0</v>
      </c>
    </row>
    <row r="79" spans="1:7" x14ac:dyDescent="0.25">
      <c r="A79" s="96">
        <v>69</v>
      </c>
      <c r="B79" s="96"/>
      <c r="C79" s="105" t="s">
        <v>668</v>
      </c>
      <c r="D79" s="96" t="s">
        <v>263</v>
      </c>
      <c r="E79" s="98">
        <v>1</v>
      </c>
      <c r="F79" s="99"/>
      <c r="G79" s="101">
        <f>Table116[5]*Table116[6]</f>
        <v>0</v>
      </c>
    </row>
    <row r="80" spans="1:7" x14ac:dyDescent="0.25">
      <c r="A80" s="96">
        <v>70</v>
      </c>
      <c r="B80" s="96"/>
      <c r="C80" s="105" t="s">
        <v>669</v>
      </c>
      <c r="D80" s="96" t="s">
        <v>263</v>
      </c>
      <c r="E80" s="98">
        <v>3</v>
      </c>
      <c r="F80" s="99"/>
      <c r="G80" s="101">
        <f>Table116[5]*Table116[6]</f>
        <v>0</v>
      </c>
    </row>
    <row r="81" spans="1:7" x14ac:dyDescent="0.25">
      <c r="A81" s="96">
        <v>71</v>
      </c>
      <c r="B81" s="96"/>
      <c r="C81" s="105" t="s">
        <v>670</v>
      </c>
      <c r="D81" s="96" t="s">
        <v>263</v>
      </c>
      <c r="E81" s="98">
        <v>2</v>
      </c>
      <c r="F81" s="99"/>
      <c r="G81" s="101">
        <f>Table116[5]*Table116[6]</f>
        <v>0</v>
      </c>
    </row>
    <row r="82" spans="1:7" x14ac:dyDescent="0.25">
      <c r="A82" s="96">
        <v>72</v>
      </c>
      <c r="B82" s="96"/>
      <c r="C82" s="105" t="s">
        <v>472</v>
      </c>
      <c r="D82" s="96" t="s">
        <v>263</v>
      </c>
      <c r="E82" s="98">
        <v>1</v>
      </c>
      <c r="F82" s="99"/>
      <c r="G82" s="101">
        <f>Table116[5]*Table116[6]</f>
        <v>0</v>
      </c>
    </row>
    <row r="83" spans="1:7" x14ac:dyDescent="0.25">
      <c r="A83" s="96">
        <v>73</v>
      </c>
      <c r="B83" s="96"/>
      <c r="C83" s="105" t="s">
        <v>473</v>
      </c>
      <c r="D83" s="96" t="s">
        <v>263</v>
      </c>
      <c r="E83" s="98">
        <v>1</v>
      </c>
      <c r="F83" s="99"/>
      <c r="G83" s="101">
        <f>Table116[5]*Table116[6]</f>
        <v>0</v>
      </c>
    </row>
    <row r="84" spans="1:7" x14ac:dyDescent="0.25">
      <c r="A84" s="96">
        <v>74</v>
      </c>
      <c r="B84" s="96"/>
      <c r="C84" s="97" t="s">
        <v>535</v>
      </c>
      <c r="D84" s="96" t="s">
        <v>263</v>
      </c>
      <c r="E84" s="98">
        <v>9</v>
      </c>
      <c r="F84" s="99"/>
      <c r="G84" s="101">
        <f>Table116[5]*Table116[6]</f>
        <v>0</v>
      </c>
    </row>
    <row r="85" spans="1:7" ht="30" x14ac:dyDescent="0.25">
      <c r="A85" s="96">
        <v>75</v>
      </c>
      <c r="B85" s="96"/>
      <c r="C85" s="105" t="s">
        <v>671</v>
      </c>
      <c r="D85" s="107" t="s">
        <v>43</v>
      </c>
      <c r="E85" s="98">
        <v>1</v>
      </c>
      <c r="F85" s="99"/>
      <c r="G85" s="101">
        <f>Table116[5]*Table116[6]</f>
        <v>0</v>
      </c>
    </row>
    <row r="86" spans="1:7" x14ac:dyDescent="0.25">
      <c r="A86" s="104" t="s">
        <v>405</v>
      </c>
      <c r="B86" s="109"/>
      <c r="C86" s="109"/>
      <c r="D86" s="109"/>
      <c r="E86" s="110"/>
      <c r="F86" s="110"/>
      <c r="G86" s="110">
        <f>SUBTOTAL(9,Table116[7])</f>
        <v>0</v>
      </c>
    </row>
  </sheetData>
  <mergeCells count="2">
    <mergeCell ref="C2:G3"/>
    <mergeCell ref="A4:B4"/>
  </mergeCells>
  <phoneticPr fontId="16" type="noConversion"/>
  <conditionalFormatting sqref="E7:G86">
    <cfRule type="notContainsBlanks" priority="12" stopIfTrue="1">
      <formula>LEN(TRIM(E7))&gt;0</formula>
    </cfRule>
    <cfRule type="expression" dxfId="189" priority="13">
      <formula>$E7&lt;&gt;""</formula>
    </cfRule>
  </conditionalFormatting>
  <conditionalFormatting sqref="A7:G28 A31:G86 A29:B30 D29:G30">
    <cfRule type="expression" dxfId="188" priority="7">
      <formula>CELL("PROTECT",A7)=0</formula>
    </cfRule>
    <cfRule type="expression" dxfId="187" priority="8">
      <formula>$C7="Subtotal"</formula>
    </cfRule>
    <cfRule type="expression" priority="9" stopIfTrue="1">
      <formula>OR($C7="Subtotal",$A7="Total TVA Cota 0")</formula>
    </cfRule>
    <cfRule type="expression" dxfId="186" priority="11">
      <formula>$E7=""</formula>
    </cfRule>
  </conditionalFormatting>
  <conditionalFormatting sqref="G7:G86">
    <cfRule type="expression" dxfId="185" priority="5">
      <formula>AND($C7="Subtotal",$G7="")</formula>
    </cfRule>
    <cfRule type="expression" dxfId="184" priority="6">
      <formula>AND($C7="Subtotal",_xlfn.FORMULATEXT($G7)="=[5]*[6]")</formula>
    </cfRule>
    <cfRule type="expression" dxfId="183" priority="10">
      <formula>AND($C7&lt;&gt;"Subtotal",_xlfn.FORMULATEXT($G7)&lt;&gt;"=[5]*[6]")</formula>
    </cfRule>
  </conditionalFormatting>
  <conditionalFormatting sqref="C29:C30">
    <cfRule type="expression" dxfId="182" priority="1">
      <formula>CELL("PROTECT",C29)=0</formula>
    </cfRule>
    <cfRule type="expression" dxfId="181" priority="2">
      <formula>$C29="Subtotal"</formula>
    </cfRule>
    <cfRule type="expression" priority="3" stopIfTrue="1">
      <formula>OR($C29="Subtotal",$A29="Total TVA Cota 0")</formula>
    </cfRule>
    <cfRule type="expression" dxfId="180" priority="4">
      <formula>$E29=""</formula>
    </cfRule>
  </conditionalFormatting>
  <dataValidations count="1">
    <dataValidation type="decimal" operator="greaterThan" allowBlank="1" showInputMessage="1" showErrorMessage="1" sqref="F7:F85">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60"/>
  <sheetViews>
    <sheetView view="pageBreakPreview" topLeftCell="A49" zoomScaleNormal="90" zoomScaleSheetLayoutView="100" zoomScalePageLayoutView="90" workbookViewId="0">
      <selection activeCell="C59" sqref="C59"/>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50" t="str">
        <f>SITE!C2</f>
        <v>Solid biomass heating system in the gymnasium of Garbova village, Ocnita district</v>
      </c>
      <c r="D2" s="150"/>
      <c r="E2" s="150"/>
      <c r="F2" s="150"/>
      <c r="G2" s="150"/>
    </row>
    <row r="3" spans="1:7" s="22" customFormat="1" ht="18.75" x14ac:dyDescent="0.3">
      <c r="A3" s="26" t="str">
        <f>SITE!A3</f>
        <v>Site:</v>
      </c>
      <c r="B3" s="27" t="str">
        <f>IF(SITE!B3=0,"",SITE!B3)</f>
        <v>y</v>
      </c>
      <c r="C3" s="150"/>
      <c r="D3" s="150"/>
      <c r="E3" s="150"/>
      <c r="F3" s="150"/>
      <c r="G3" s="150"/>
    </row>
    <row r="4" spans="1:7" s="22" customFormat="1" ht="18.75" x14ac:dyDescent="0.25">
      <c r="A4" s="153" t="s">
        <v>245</v>
      </c>
      <c r="B4" s="153"/>
      <c r="C4" s="29" t="str">
        <f>SITE!B12</f>
        <v xml:space="preserve">Automated control and regulation system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 )</v>
      </c>
      <c r="G5" s="8" t="str">
        <f>TA!G5</f>
        <v>Total 
USD (col.5 x col.6)</v>
      </c>
    </row>
    <row r="6" spans="1:7" s="22" customFormat="1" ht="15.75" x14ac:dyDescent="0.25">
      <c r="A6" s="9" t="s">
        <v>14</v>
      </c>
      <c r="B6" s="9" t="s">
        <v>15</v>
      </c>
      <c r="C6" s="9" t="s">
        <v>16</v>
      </c>
      <c r="D6" s="9" t="s">
        <v>17</v>
      </c>
      <c r="E6" s="9" t="s">
        <v>18</v>
      </c>
      <c r="F6" s="9" t="s">
        <v>19</v>
      </c>
      <c r="G6" s="9" t="s">
        <v>20</v>
      </c>
    </row>
    <row r="7" spans="1:7" x14ac:dyDescent="0.25">
      <c r="A7" s="38">
        <v>1</v>
      </c>
      <c r="B7" s="38" t="s">
        <v>156</v>
      </c>
      <c r="C7" s="108" t="s">
        <v>478</v>
      </c>
      <c r="D7" s="38" t="s">
        <v>263</v>
      </c>
      <c r="E7" s="44">
        <v>11</v>
      </c>
      <c r="F7" s="43"/>
      <c r="G7" s="87">
        <f>Table117[5]*Table117[6]</f>
        <v>0</v>
      </c>
    </row>
    <row r="8" spans="1:7" x14ac:dyDescent="0.25">
      <c r="A8" s="38" t="s">
        <v>15</v>
      </c>
      <c r="B8" s="38" t="s">
        <v>157</v>
      </c>
      <c r="C8" s="102" t="s">
        <v>479</v>
      </c>
      <c r="D8" s="38" t="s">
        <v>263</v>
      </c>
      <c r="E8" s="44" t="s">
        <v>158</v>
      </c>
      <c r="F8" s="43"/>
      <c r="G8" s="89">
        <f>Table117[5]*Table117[6]</f>
        <v>0</v>
      </c>
    </row>
    <row r="9" spans="1:7" x14ac:dyDescent="0.25">
      <c r="A9" s="96">
        <v>3</v>
      </c>
      <c r="B9" s="96" t="s">
        <v>159</v>
      </c>
      <c r="C9" s="105" t="s">
        <v>536</v>
      </c>
      <c r="D9" s="96" t="s">
        <v>263</v>
      </c>
      <c r="E9" s="98">
        <v>32</v>
      </c>
      <c r="F9" s="99"/>
      <c r="G9" s="100">
        <f>Table117[5]*Table117[6]</f>
        <v>0</v>
      </c>
    </row>
    <row r="10" spans="1:7" ht="20.100000000000001" customHeight="1" x14ac:dyDescent="0.25">
      <c r="A10" s="96">
        <v>4</v>
      </c>
      <c r="B10" s="96" t="s">
        <v>159</v>
      </c>
      <c r="C10" s="105" t="s">
        <v>537</v>
      </c>
      <c r="D10" s="96" t="s">
        <v>263</v>
      </c>
      <c r="E10" s="98">
        <v>1</v>
      </c>
      <c r="F10" s="99"/>
      <c r="G10" s="101">
        <f>Table117[5]*Table117[6]</f>
        <v>0</v>
      </c>
    </row>
    <row r="11" spans="1:7" x14ac:dyDescent="0.25">
      <c r="A11" s="96">
        <v>5</v>
      </c>
      <c r="B11" s="96" t="s">
        <v>160</v>
      </c>
      <c r="C11" s="105" t="s">
        <v>480</v>
      </c>
      <c r="D11" s="96" t="s">
        <v>263</v>
      </c>
      <c r="E11" s="98">
        <v>1</v>
      </c>
      <c r="F11" s="99"/>
      <c r="G11" s="101">
        <f>Table117[5]*Table117[6]</f>
        <v>0</v>
      </c>
    </row>
    <row r="12" spans="1:7" ht="30" x14ac:dyDescent="0.25">
      <c r="A12" s="96">
        <v>6</v>
      </c>
      <c r="B12" s="96" t="s">
        <v>159</v>
      </c>
      <c r="C12" s="105" t="s">
        <v>481</v>
      </c>
      <c r="D12" s="96" t="s">
        <v>263</v>
      </c>
      <c r="E12" s="98">
        <v>1</v>
      </c>
      <c r="F12" s="99"/>
      <c r="G12" s="101">
        <f>Table117[5]*Table117[6]</f>
        <v>0</v>
      </c>
    </row>
    <row r="13" spans="1:7" ht="30" x14ac:dyDescent="0.25">
      <c r="A13" s="96">
        <v>7</v>
      </c>
      <c r="B13" s="96" t="s">
        <v>161</v>
      </c>
      <c r="C13" s="105" t="s">
        <v>672</v>
      </c>
      <c r="D13" s="96" t="s">
        <v>263</v>
      </c>
      <c r="E13" s="98">
        <v>1</v>
      </c>
      <c r="F13" s="99"/>
      <c r="G13" s="101">
        <f>Table117[5]*Table117[6]</f>
        <v>0</v>
      </c>
    </row>
    <row r="14" spans="1:7" ht="30" x14ac:dyDescent="0.25">
      <c r="A14" s="96">
        <v>8</v>
      </c>
      <c r="B14" s="96" t="s">
        <v>159</v>
      </c>
      <c r="C14" s="105" t="s">
        <v>484</v>
      </c>
      <c r="D14" s="96" t="s">
        <v>263</v>
      </c>
      <c r="E14" s="98">
        <v>1</v>
      </c>
      <c r="F14" s="99"/>
      <c r="G14" s="101">
        <f>Table117[5]*Table117[6]</f>
        <v>0</v>
      </c>
    </row>
    <row r="15" spans="1:7" x14ac:dyDescent="0.25">
      <c r="A15" s="96">
        <v>9</v>
      </c>
      <c r="B15" s="96" t="s">
        <v>156</v>
      </c>
      <c r="C15" s="97" t="s">
        <v>482</v>
      </c>
      <c r="D15" s="96" t="s">
        <v>263</v>
      </c>
      <c r="E15" s="98">
        <v>1</v>
      </c>
      <c r="F15" s="99"/>
      <c r="G15" s="101">
        <f>Table117[5]*Table117[6]</f>
        <v>0</v>
      </c>
    </row>
    <row r="16" spans="1:7" ht="30" x14ac:dyDescent="0.25">
      <c r="A16" s="96">
        <v>10</v>
      </c>
      <c r="B16" s="96" t="s">
        <v>156</v>
      </c>
      <c r="C16" s="97" t="s">
        <v>483</v>
      </c>
      <c r="D16" s="96" t="s">
        <v>263</v>
      </c>
      <c r="E16" s="98">
        <v>1</v>
      </c>
      <c r="F16" s="99"/>
      <c r="G16" s="101">
        <f>Table117[5]*Table117[6]</f>
        <v>0</v>
      </c>
    </row>
    <row r="17" spans="1:7" ht="19.5" customHeight="1" x14ac:dyDescent="0.25">
      <c r="A17" s="96">
        <v>11</v>
      </c>
      <c r="B17" s="96" t="s">
        <v>157</v>
      </c>
      <c r="C17" s="105" t="s">
        <v>485</v>
      </c>
      <c r="D17" s="96" t="s">
        <v>263</v>
      </c>
      <c r="E17" s="98">
        <v>29</v>
      </c>
      <c r="F17" s="99"/>
      <c r="G17" s="101">
        <f>Table117[5]*Table117[6]</f>
        <v>0</v>
      </c>
    </row>
    <row r="18" spans="1:7" x14ac:dyDescent="0.25">
      <c r="A18" s="96">
        <v>12</v>
      </c>
      <c r="B18" s="96" t="s">
        <v>162</v>
      </c>
      <c r="C18" s="105" t="s">
        <v>486</v>
      </c>
      <c r="D18" s="96" t="s">
        <v>139</v>
      </c>
      <c r="E18" s="98">
        <v>0.12</v>
      </c>
      <c r="F18" s="99"/>
      <c r="G18" s="101">
        <f>Table117[5]*Table117[6]</f>
        <v>0</v>
      </c>
    </row>
    <row r="19" spans="1:7" ht="30" x14ac:dyDescent="0.25">
      <c r="A19" s="96">
        <v>13</v>
      </c>
      <c r="B19" s="96" t="s">
        <v>148</v>
      </c>
      <c r="C19" s="97" t="s">
        <v>459</v>
      </c>
      <c r="D19" s="96" t="s">
        <v>139</v>
      </c>
      <c r="E19" s="98">
        <v>0.16</v>
      </c>
      <c r="F19" s="99"/>
      <c r="G19" s="101">
        <f>Table117[5]*Table117[6]</f>
        <v>0</v>
      </c>
    </row>
    <row r="20" spans="1:7" ht="30" x14ac:dyDescent="0.25">
      <c r="A20" s="96">
        <v>14</v>
      </c>
      <c r="B20" s="96" t="s">
        <v>163</v>
      </c>
      <c r="C20" s="105" t="s">
        <v>487</v>
      </c>
      <c r="D20" s="96" t="s">
        <v>265</v>
      </c>
      <c r="E20" s="98">
        <v>1.2</v>
      </c>
      <c r="F20" s="99"/>
      <c r="G20" s="101">
        <f>Table117[5]*Table117[6]</f>
        <v>0</v>
      </c>
    </row>
    <row r="21" spans="1:7" x14ac:dyDescent="0.25">
      <c r="A21" s="96">
        <v>15</v>
      </c>
      <c r="B21" s="96" t="s">
        <v>149</v>
      </c>
      <c r="C21" s="97" t="s">
        <v>476</v>
      </c>
      <c r="D21" s="96" t="s">
        <v>139</v>
      </c>
      <c r="E21" s="98">
        <v>0.13</v>
      </c>
      <c r="F21" s="99"/>
      <c r="G21" s="101">
        <f>Table117[5]*Table117[6]</f>
        <v>0</v>
      </c>
    </row>
    <row r="22" spans="1:7" ht="22.5" customHeight="1" x14ac:dyDescent="0.25">
      <c r="A22" s="96">
        <v>16</v>
      </c>
      <c r="B22" s="96" t="s">
        <v>151</v>
      </c>
      <c r="C22" s="105" t="s">
        <v>488</v>
      </c>
      <c r="D22" s="96" t="s">
        <v>30</v>
      </c>
      <c r="E22" s="98">
        <v>40</v>
      </c>
      <c r="F22" s="99"/>
      <c r="G22" s="101">
        <f>Table117[5]*Table117[6]</f>
        <v>0</v>
      </c>
    </row>
    <row r="23" spans="1:7" x14ac:dyDescent="0.25">
      <c r="A23" s="96">
        <v>17</v>
      </c>
      <c r="B23" s="96" t="s">
        <v>143</v>
      </c>
      <c r="C23" s="97" t="s">
        <v>448</v>
      </c>
      <c r="D23" s="96" t="s">
        <v>139</v>
      </c>
      <c r="E23" s="98">
        <v>2.1800000000000002</v>
      </c>
      <c r="F23" s="99"/>
      <c r="G23" s="101">
        <f>Table117[5]*Table117[6]</f>
        <v>0</v>
      </c>
    </row>
    <row r="24" spans="1:7" ht="45" x14ac:dyDescent="0.25">
      <c r="A24" s="96">
        <v>18</v>
      </c>
      <c r="B24" s="96" t="s">
        <v>164</v>
      </c>
      <c r="C24" s="105" t="s">
        <v>489</v>
      </c>
      <c r="D24" s="96" t="s">
        <v>139</v>
      </c>
      <c r="E24" s="98">
        <v>0.1</v>
      </c>
      <c r="F24" s="99"/>
      <c r="G24" s="101">
        <f>Table117[5]*Table117[6]</f>
        <v>0</v>
      </c>
    </row>
    <row r="25" spans="1:7" x14ac:dyDescent="0.25">
      <c r="A25" s="96">
        <v>19</v>
      </c>
      <c r="B25" s="96"/>
      <c r="C25" s="105" t="s">
        <v>490</v>
      </c>
      <c r="D25" s="96"/>
      <c r="E25" s="98"/>
      <c r="F25" s="99"/>
      <c r="G25" s="101">
        <f>Table117[5]*Table117[6]</f>
        <v>0</v>
      </c>
    </row>
    <row r="26" spans="1:7" x14ac:dyDescent="0.25">
      <c r="A26" s="96">
        <v>20</v>
      </c>
      <c r="B26" s="96" t="s">
        <v>165</v>
      </c>
      <c r="C26" s="105" t="s">
        <v>491</v>
      </c>
      <c r="D26" s="96" t="s">
        <v>263</v>
      </c>
      <c r="E26" s="98">
        <v>1</v>
      </c>
      <c r="F26" s="99"/>
      <c r="G26" s="101">
        <f>Table117[5]*Table117[6]</f>
        <v>0</v>
      </c>
    </row>
    <row r="27" spans="1:7" x14ac:dyDescent="0.25">
      <c r="A27" s="96">
        <v>21</v>
      </c>
      <c r="B27" s="96" t="s">
        <v>131</v>
      </c>
      <c r="C27" s="105" t="s">
        <v>414</v>
      </c>
      <c r="D27" s="96" t="s">
        <v>263</v>
      </c>
      <c r="E27" s="98">
        <v>60</v>
      </c>
      <c r="F27" s="99"/>
      <c r="G27" s="101">
        <f>Table117[5]*Table117[6]</f>
        <v>0</v>
      </c>
    </row>
    <row r="28" spans="1:7" x14ac:dyDescent="0.25">
      <c r="A28" s="96">
        <v>22</v>
      </c>
      <c r="B28" s="96" t="s">
        <v>166</v>
      </c>
      <c r="C28" s="105" t="s">
        <v>492</v>
      </c>
      <c r="D28" s="107" t="s">
        <v>493</v>
      </c>
      <c r="E28" s="98">
        <v>1.22</v>
      </c>
      <c r="F28" s="99"/>
      <c r="G28" s="101">
        <f>Table117[5]*Table117[6]</f>
        <v>0</v>
      </c>
    </row>
    <row r="29" spans="1:7" x14ac:dyDescent="0.25">
      <c r="A29" s="96">
        <v>23</v>
      </c>
      <c r="B29" s="96"/>
      <c r="C29" s="105" t="s">
        <v>500</v>
      </c>
      <c r="D29" s="96"/>
      <c r="E29" s="98"/>
      <c r="F29" s="99"/>
      <c r="G29" s="101">
        <f>Table117[5]*Table117[6]</f>
        <v>0</v>
      </c>
    </row>
    <row r="30" spans="1:7" x14ac:dyDescent="0.25">
      <c r="A30" s="96">
        <v>24</v>
      </c>
      <c r="B30" s="96"/>
      <c r="C30" s="105" t="s">
        <v>494</v>
      </c>
      <c r="D30" s="96" t="s">
        <v>263</v>
      </c>
      <c r="E30" s="98">
        <v>11</v>
      </c>
      <c r="F30" s="99"/>
      <c r="G30" s="101">
        <f>Table117[5]*Table117[6]</f>
        <v>0</v>
      </c>
    </row>
    <row r="31" spans="1:7" x14ac:dyDescent="0.25">
      <c r="A31" s="96">
        <v>25</v>
      </c>
      <c r="B31" s="96"/>
      <c r="C31" s="97" t="s">
        <v>495</v>
      </c>
      <c r="D31" s="96" t="s">
        <v>263</v>
      </c>
      <c r="E31" s="98">
        <v>18</v>
      </c>
      <c r="F31" s="99"/>
      <c r="G31" s="101">
        <f>Table117[5]*Table117[6]</f>
        <v>0</v>
      </c>
    </row>
    <row r="32" spans="1:7" x14ac:dyDescent="0.25">
      <c r="A32" s="96">
        <v>26</v>
      </c>
      <c r="B32" s="96"/>
      <c r="C32" s="105" t="s">
        <v>496</v>
      </c>
      <c r="D32" s="96" t="s">
        <v>30</v>
      </c>
      <c r="E32" s="98">
        <v>12</v>
      </c>
      <c r="F32" s="99"/>
      <c r="G32" s="101">
        <f>Table117[5]*Table117[6]</f>
        <v>0</v>
      </c>
    </row>
    <row r="33" spans="1:7" x14ac:dyDescent="0.25">
      <c r="A33" s="96">
        <v>27</v>
      </c>
      <c r="B33" s="96"/>
      <c r="C33" s="97" t="s">
        <v>497</v>
      </c>
      <c r="D33" s="96" t="s">
        <v>30</v>
      </c>
      <c r="E33" s="98">
        <v>16</v>
      </c>
      <c r="F33" s="99"/>
      <c r="G33" s="101">
        <f>Table117[5]*Table117[6]</f>
        <v>0</v>
      </c>
    </row>
    <row r="34" spans="1:7" x14ac:dyDescent="0.25">
      <c r="A34" s="96">
        <v>28</v>
      </c>
      <c r="B34" s="96"/>
      <c r="C34" s="105" t="s">
        <v>498</v>
      </c>
      <c r="D34" s="96" t="s">
        <v>30</v>
      </c>
      <c r="E34" s="98">
        <v>14</v>
      </c>
      <c r="F34" s="99"/>
      <c r="G34" s="101">
        <f>Table117[5]*Table117[6]</f>
        <v>0</v>
      </c>
    </row>
    <row r="35" spans="1:7" x14ac:dyDescent="0.25">
      <c r="A35" s="96">
        <v>29</v>
      </c>
      <c r="B35" s="96"/>
      <c r="C35" s="105" t="s">
        <v>499</v>
      </c>
      <c r="D35" s="96" t="s">
        <v>30</v>
      </c>
      <c r="E35" s="98">
        <v>40</v>
      </c>
      <c r="F35" s="99"/>
      <c r="G35" s="101">
        <f>Table117[5]*Table117[6]</f>
        <v>0</v>
      </c>
    </row>
    <row r="36" spans="1:7" x14ac:dyDescent="0.25">
      <c r="A36" s="96">
        <v>30</v>
      </c>
      <c r="B36" s="96"/>
      <c r="C36" s="97" t="s">
        <v>434</v>
      </c>
      <c r="D36" s="96" t="s">
        <v>30</v>
      </c>
      <c r="E36" s="98">
        <v>120</v>
      </c>
      <c r="F36" s="99"/>
      <c r="G36" s="101">
        <f>Table117[5]*Table117[6]</f>
        <v>0</v>
      </c>
    </row>
    <row r="37" spans="1:7" x14ac:dyDescent="0.25">
      <c r="A37" s="96">
        <v>31</v>
      </c>
      <c r="B37" s="96"/>
      <c r="C37" s="97" t="s">
        <v>435</v>
      </c>
      <c r="D37" s="96" t="s">
        <v>30</v>
      </c>
      <c r="E37" s="98">
        <v>80</v>
      </c>
      <c r="F37" s="99"/>
      <c r="G37" s="101">
        <f>Table117[5]*Table117[6]</f>
        <v>0</v>
      </c>
    </row>
    <row r="38" spans="1:7" x14ac:dyDescent="0.25">
      <c r="A38" s="96">
        <v>32</v>
      </c>
      <c r="B38" s="96"/>
      <c r="C38" s="97" t="s">
        <v>436</v>
      </c>
      <c r="D38" s="96" t="s">
        <v>30</v>
      </c>
      <c r="E38" s="98">
        <v>18</v>
      </c>
      <c r="F38" s="99"/>
      <c r="G38" s="101">
        <f>Table117[5]*Table117[6]</f>
        <v>0</v>
      </c>
    </row>
    <row r="39" spans="1:7" x14ac:dyDescent="0.25">
      <c r="A39" s="96">
        <v>33</v>
      </c>
      <c r="B39" s="96"/>
      <c r="C39" s="97" t="s">
        <v>443</v>
      </c>
      <c r="D39" s="96" t="s">
        <v>30</v>
      </c>
      <c r="E39" s="98">
        <v>10</v>
      </c>
      <c r="F39" s="99"/>
      <c r="G39" s="101">
        <f>Table117[5]*Table117[6]</f>
        <v>0</v>
      </c>
    </row>
    <row r="40" spans="1:7" x14ac:dyDescent="0.25">
      <c r="A40" s="96"/>
      <c r="B40" s="96"/>
      <c r="C40" s="97" t="s">
        <v>280</v>
      </c>
      <c r="D40" s="96"/>
      <c r="E40" s="98"/>
      <c r="F40" s="99"/>
      <c r="G40" s="101">
        <f>Table117[5]*Table117[6]</f>
        <v>0</v>
      </c>
    </row>
    <row r="41" spans="1:7" x14ac:dyDescent="0.25">
      <c r="A41" s="96">
        <v>34</v>
      </c>
      <c r="B41" s="96"/>
      <c r="C41" s="97" t="s">
        <v>309</v>
      </c>
      <c r="D41" s="96" t="s">
        <v>263</v>
      </c>
      <c r="E41" s="98">
        <v>9</v>
      </c>
      <c r="F41" s="99"/>
      <c r="G41" s="101">
        <f>Table117[5]*Table117[6]</f>
        <v>0</v>
      </c>
    </row>
    <row r="42" spans="1:7" x14ac:dyDescent="0.25">
      <c r="A42" s="96">
        <v>35</v>
      </c>
      <c r="B42" s="96"/>
      <c r="C42" s="97" t="s">
        <v>538</v>
      </c>
      <c r="D42" s="96" t="s">
        <v>263</v>
      </c>
      <c r="E42" s="98">
        <v>2</v>
      </c>
      <c r="F42" s="99"/>
      <c r="G42" s="101">
        <f>Table117[5]*Table117[6]</f>
        <v>0</v>
      </c>
    </row>
    <row r="43" spans="1:7" x14ac:dyDescent="0.25">
      <c r="A43" s="96">
        <v>36</v>
      </c>
      <c r="B43" s="96"/>
      <c r="C43" s="105" t="s">
        <v>501</v>
      </c>
      <c r="D43" s="96" t="s">
        <v>263</v>
      </c>
      <c r="E43" s="98">
        <v>1</v>
      </c>
      <c r="F43" s="99"/>
      <c r="G43" s="101">
        <f>Table117[5]*Table117[6]</f>
        <v>0</v>
      </c>
    </row>
    <row r="44" spans="1:7" x14ac:dyDescent="0.25">
      <c r="A44" s="96">
        <v>37</v>
      </c>
      <c r="B44" s="96"/>
      <c r="C44" s="105" t="s">
        <v>539</v>
      </c>
      <c r="D44" s="96" t="s">
        <v>263</v>
      </c>
      <c r="E44" s="98">
        <v>26</v>
      </c>
      <c r="F44" s="99"/>
      <c r="G44" s="101">
        <f>Table117[5]*Table117[6]</f>
        <v>0</v>
      </c>
    </row>
    <row r="45" spans="1:7" x14ac:dyDescent="0.25">
      <c r="A45" s="96">
        <v>38</v>
      </c>
      <c r="B45" s="96"/>
      <c r="C45" s="97" t="s">
        <v>540</v>
      </c>
      <c r="D45" s="96" t="s">
        <v>263</v>
      </c>
      <c r="E45" s="98">
        <v>6</v>
      </c>
      <c r="F45" s="99"/>
      <c r="G45" s="101">
        <f>Table117[5]*Table117[6]</f>
        <v>0</v>
      </c>
    </row>
    <row r="46" spans="1:7" x14ac:dyDescent="0.25">
      <c r="A46" s="96">
        <v>39</v>
      </c>
      <c r="B46" s="96"/>
      <c r="C46" s="105" t="s">
        <v>541</v>
      </c>
      <c r="D46" s="96" t="s">
        <v>263</v>
      </c>
      <c r="E46" s="98">
        <v>1</v>
      </c>
      <c r="F46" s="99"/>
      <c r="G46" s="101">
        <f>Table117[5]*Table117[6]</f>
        <v>0</v>
      </c>
    </row>
    <row r="47" spans="1:7" x14ac:dyDescent="0.25">
      <c r="A47" s="96">
        <v>40</v>
      </c>
      <c r="B47" s="96"/>
      <c r="C47" s="105" t="s">
        <v>502</v>
      </c>
      <c r="D47" s="96" t="s">
        <v>263</v>
      </c>
      <c r="E47" s="98">
        <v>1</v>
      </c>
      <c r="F47" s="99"/>
      <c r="G47" s="101">
        <f>Table117[5]*Table117[6]</f>
        <v>0</v>
      </c>
    </row>
    <row r="48" spans="1:7" x14ac:dyDescent="0.25">
      <c r="A48" s="96">
        <v>41</v>
      </c>
      <c r="B48" s="96"/>
      <c r="C48" s="97" t="s">
        <v>167</v>
      </c>
      <c r="D48" s="96" t="s">
        <v>263</v>
      </c>
      <c r="E48" s="98">
        <v>1</v>
      </c>
      <c r="F48" s="99"/>
      <c r="G48" s="101">
        <f>Table117[5]*Table117[6]</f>
        <v>0</v>
      </c>
    </row>
    <row r="49" spans="1:7" x14ac:dyDescent="0.25">
      <c r="A49" s="96">
        <v>42</v>
      </c>
      <c r="B49" s="96"/>
      <c r="C49" s="105" t="s">
        <v>503</v>
      </c>
      <c r="D49" s="96" t="s">
        <v>263</v>
      </c>
      <c r="E49" s="98">
        <v>1</v>
      </c>
      <c r="F49" s="99"/>
      <c r="G49" s="101">
        <f>Table117[5]*Table117[6]</f>
        <v>0</v>
      </c>
    </row>
    <row r="50" spans="1:7" x14ac:dyDescent="0.25">
      <c r="A50" s="96">
        <v>43</v>
      </c>
      <c r="B50" s="96"/>
      <c r="C50" s="105" t="s">
        <v>504</v>
      </c>
      <c r="D50" s="96" t="s">
        <v>263</v>
      </c>
      <c r="E50" s="98">
        <v>1</v>
      </c>
      <c r="F50" s="99"/>
      <c r="G50" s="101">
        <f>Table117[5]*Table117[6]</f>
        <v>0</v>
      </c>
    </row>
    <row r="51" spans="1:7" x14ac:dyDescent="0.25">
      <c r="A51" s="96">
        <v>44</v>
      </c>
      <c r="B51" s="96"/>
      <c r="C51" s="97" t="s">
        <v>469</v>
      </c>
      <c r="D51" s="96" t="s">
        <v>263</v>
      </c>
      <c r="E51" s="98">
        <v>6</v>
      </c>
      <c r="F51" s="99"/>
      <c r="G51" s="101">
        <f>Table117[5]*Table117[6]</f>
        <v>0</v>
      </c>
    </row>
    <row r="52" spans="1:7" x14ac:dyDescent="0.25">
      <c r="A52" s="96">
        <v>45</v>
      </c>
      <c r="B52" s="96"/>
      <c r="C52" s="97" t="s">
        <v>168</v>
      </c>
      <c r="D52" s="96" t="s">
        <v>263</v>
      </c>
      <c r="E52" s="98">
        <v>7</v>
      </c>
      <c r="F52" s="99"/>
      <c r="G52" s="101">
        <f>Table117[5]*Table117[6]</f>
        <v>0</v>
      </c>
    </row>
    <row r="53" spans="1:7" x14ac:dyDescent="0.25">
      <c r="A53" s="96">
        <v>46</v>
      </c>
      <c r="B53" s="96"/>
      <c r="C53" s="105" t="s">
        <v>505</v>
      </c>
      <c r="D53" s="96" t="s">
        <v>263</v>
      </c>
      <c r="E53" s="98">
        <v>20</v>
      </c>
      <c r="F53" s="99"/>
      <c r="G53" s="101">
        <f>Table117[5]*Table117[6]</f>
        <v>0</v>
      </c>
    </row>
    <row r="54" spans="1:7" x14ac:dyDescent="0.25">
      <c r="A54" s="96">
        <v>47</v>
      </c>
      <c r="B54" s="96"/>
      <c r="C54" s="97" t="s">
        <v>506</v>
      </c>
      <c r="D54" s="96" t="s">
        <v>263</v>
      </c>
      <c r="E54" s="98">
        <v>3</v>
      </c>
      <c r="F54" s="99"/>
      <c r="G54" s="101">
        <f>Table117[5]*Table117[6]</f>
        <v>0</v>
      </c>
    </row>
    <row r="55" spans="1:7" x14ac:dyDescent="0.25">
      <c r="A55" s="96">
        <v>48</v>
      </c>
      <c r="B55" s="96"/>
      <c r="C55" s="97" t="s">
        <v>507</v>
      </c>
      <c r="D55" s="96" t="s">
        <v>263</v>
      </c>
      <c r="E55" s="98">
        <v>2</v>
      </c>
      <c r="F55" s="99"/>
      <c r="G55" s="101">
        <f>Table117[5]*Table117[6]</f>
        <v>0</v>
      </c>
    </row>
    <row r="56" spans="1:7" x14ac:dyDescent="0.25">
      <c r="A56" s="96">
        <v>49</v>
      </c>
      <c r="B56" s="96"/>
      <c r="C56" s="105" t="s">
        <v>508</v>
      </c>
      <c r="D56" s="96" t="s">
        <v>263</v>
      </c>
      <c r="E56" s="98">
        <v>4</v>
      </c>
      <c r="F56" s="99"/>
      <c r="G56" s="101">
        <f>Table117[5]*Table117[6]</f>
        <v>0</v>
      </c>
    </row>
    <row r="57" spans="1:7" x14ac:dyDescent="0.25">
      <c r="A57" s="96">
        <v>50</v>
      </c>
      <c r="B57" s="96"/>
      <c r="C57" s="105" t="s">
        <v>509</v>
      </c>
      <c r="D57" s="96" t="s">
        <v>263</v>
      </c>
      <c r="E57" s="98">
        <v>9</v>
      </c>
      <c r="F57" s="99"/>
      <c r="G57" s="101">
        <f>Table117[5]*Table117[6]</f>
        <v>0</v>
      </c>
    </row>
    <row r="58" spans="1:7" x14ac:dyDescent="0.25">
      <c r="A58" s="96">
        <v>51</v>
      </c>
      <c r="B58" s="96"/>
      <c r="C58" s="105" t="s">
        <v>510</v>
      </c>
      <c r="D58" s="96" t="s">
        <v>263</v>
      </c>
      <c r="E58" s="98">
        <v>9</v>
      </c>
      <c r="F58" s="99"/>
      <c r="G58" s="101">
        <f>Table117[5]*Table117[6]</f>
        <v>0</v>
      </c>
    </row>
    <row r="59" spans="1:7" x14ac:dyDescent="0.25">
      <c r="A59" s="96">
        <v>52</v>
      </c>
      <c r="B59" s="96"/>
      <c r="C59" s="105" t="s">
        <v>673</v>
      </c>
      <c r="D59" s="96" t="s">
        <v>263</v>
      </c>
      <c r="E59" s="98">
        <v>6</v>
      </c>
      <c r="F59" s="99"/>
      <c r="G59" s="101">
        <f>Table117[5]*Table117[6]</f>
        <v>0</v>
      </c>
    </row>
    <row r="60" spans="1:7" x14ac:dyDescent="0.25">
      <c r="A60" s="93" t="s">
        <v>405</v>
      </c>
      <c r="B60" s="94"/>
      <c r="C60" s="94"/>
      <c r="D60" s="94"/>
      <c r="E60" s="95"/>
      <c r="F60" s="95"/>
      <c r="G60" s="95">
        <f>SUBTOTAL(9,Table117[7])</f>
        <v>0</v>
      </c>
    </row>
  </sheetData>
  <mergeCells count="2">
    <mergeCell ref="C2:G3"/>
    <mergeCell ref="A4:B4"/>
  </mergeCells>
  <phoneticPr fontId="16" type="noConversion"/>
  <conditionalFormatting sqref="E7:G60">
    <cfRule type="notContainsBlanks" priority="8" stopIfTrue="1">
      <formula>LEN(TRIM(E7))&gt;0</formula>
    </cfRule>
    <cfRule type="expression" dxfId="160" priority="9">
      <formula>$E7&lt;&gt;""</formula>
    </cfRule>
  </conditionalFormatting>
  <conditionalFormatting sqref="A7:G60">
    <cfRule type="expression" dxfId="159" priority="3">
      <formula>CELL("PROTECT",A7)=0</formula>
    </cfRule>
    <cfRule type="expression" dxfId="158" priority="4">
      <formula>$C7="Subtotal"</formula>
    </cfRule>
    <cfRule type="expression" priority="5" stopIfTrue="1">
      <formula>OR($C7="Subtotal",$A7="Total TVA Cota 0")</formula>
    </cfRule>
    <cfRule type="expression" dxfId="157" priority="7">
      <formula>$E7=""</formula>
    </cfRule>
  </conditionalFormatting>
  <conditionalFormatting sqref="G7:G60">
    <cfRule type="expression" dxfId="156" priority="1">
      <formula>AND($C7="Subtotal",$G7="")</formula>
    </cfRule>
    <cfRule type="expression" dxfId="155" priority="2">
      <formula>AND($C7="Subtotal",_xlfn.FORMULATEXT($G7)="=[5]*[6]")</formula>
    </cfRule>
    <cfRule type="expression" dxfId="154" priority="6">
      <formula>AND($C7&lt;&gt;"Subtotal",_xlfn.FORMULATEXT($G7)&lt;&gt;"=[5]*[6]")</formula>
    </cfRule>
  </conditionalFormatting>
  <dataValidations count="1">
    <dataValidation type="decimal" operator="greaterThan" allowBlank="1" showInputMessage="1" showErrorMessage="1" sqref="F7:F59">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80"/>
  <sheetViews>
    <sheetView view="pageBreakPreview" topLeftCell="A53" zoomScaleNormal="90" zoomScaleSheetLayoutView="100" zoomScalePageLayoutView="90" workbookViewId="0">
      <selection activeCell="C79" sqref="C79"/>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50" t="str">
        <f>SITE!C2</f>
        <v>Solid biomass heating system in the gymnasium of Garbova village, Ocnita district</v>
      </c>
      <c r="D2" s="150"/>
      <c r="E2" s="150"/>
      <c r="F2" s="150"/>
      <c r="G2" s="150"/>
    </row>
    <row r="3" spans="1:7" s="22" customFormat="1" ht="18.75" x14ac:dyDescent="0.3">
      <c r="A3" s="26" t="str">
        <f>SITE!A3</f>
        <v>Site:</v>
      </c>
      <c r="B3" s="27" t="str">
        <f>IF(SITE!B3=0,"",SITE!B3)</f>
        <v>y</v>
      </c>
      <c r="C3" s="150"/>
      <c r="D3" s="150"/>
      <c r="E3" s="150"/>
      <c r="F3" s="150"/>
      <c r="G3" s="150"/>
    </row>
    <row r="4" spans="1:7" s="22" customFormat="1" ht="18.75" x14ac:dyDescent="0.25">
      <c r="A4" s="153" t="s">
        <v>245</v>
      </c>
      <c r="B4" s="153"/>
      <c r="C4" s="29" t="str">
        <f>SITE!B13</f>
        <v>Water and sewage</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 )</v>
      </c>
      <c r="G5" s="8" t="str">
        <f>TA!G5</f>
        <v>Total 
USD (col.5 x col.6)</v>
      </c>
    </row>
    <row r="6" spans="1:7" s="22" customFormat="1" ht="15.75" x14ac:dyDescent="0.25">
      <c r="A6" s="9" t="s">
        <v>14</v>
      </c>
      <c r="B6" s="9" t="s">
        <v>15</v>
      </c>
      <c r="C6" s="9" t="s">
        <v>16</v>
      </c>
      <c r="D6" s="9" t="s">
        <v>17</v>
      </c>
      <c r="E6" s="9" t="s">
        <v>18</v>
      </c>
      <c r="F6" s="9" t="s">
        <v>19</v>
      </c>
      <c r="G6" s="9" t="s">
        <v>20</v>
      </c>
    </row>
    <row r="7" spans="1:7" x14ac:dyDescent="0.25">
      <c r="A7" s="38"/>
      <c r="B7" s="38"/>
      <c r="C7" s="102" t="s">
        <v>511</v>
      </c>
      <c r="D7" s="38"/>
      <c r="E7" s="44"/>
      <c r="F7" s="43"/>
      <c r="G7" s="87">
        <f>Table118[5]*Table118[6]</f>
        <v>0</v>
      </c>
    </row>
    <row r="8" spans="1:7" x14ac:dyDescent="0.25">
      <c r="A8" s="38"/>
      <c r="B8" s="38"/>
      <c r="C8" s="102" t="s">
        <v>512</v>
      </c>
      <c r="D8" s="38"/>
      <c r="E8" s="44"/>
      <c r="F8" s="43"/>
      <c r="G8" s="89">
        <f>Table118[5]*Table118[6]</f>
        <v>0</v>
      </c>
    </row>
    <row r="9" spans="1:7" ht="45" x14ac:dyDescent="0.25">
      <c r="A9" s="96">
        <v>1</v>
      </c>
      <c r="B9" s="96" t="s">
        <v>169</v>
      </c>
      <c r="C9" s="105" t="s">
        <v>513</v>
      </c>
      <c r="D9" s="96" t="s">
        <v>47</v>
      </c>
      <c r="E9" s="98">
        <v>0.25</v>
      </c>
      <c r="F9" s="99"/>
      <c r="G9" s="100">
        <f>Table118[5]*Table118[6]</f>
        <v>0</v>
      </c>
    </row>
    <row r="10" spans="1:7" ht="30" x14ac:dyDescent="0.25">
      <c r="A10" s="96">
        <v>2</v>
      </c>
      <c r="B10" s="96" t="s">
        <v>170</v>
      </c>
      <c r="C10" s="105" t="s">
        <v>514</v>
      </c>
      <c r="D10" s="96" t="s">
        <v>25</v>
      </c>
      <c r="E10" s="98">
        <v>0.8</v>
      </c>
      <c r="F10" s="99"/>
      <c r="G10" s="101">
        <f>Table118[5]*Table118[6]</f>
        <v>0</v>
      </c>
    </row>
    <row r="11" spans="1:7" ht="30" x14ac:dyDescent="0.25">
      <c r="A11" s="96">
        <v>3</v>
      </c>
      <c r="B11" s="96" t="s">
        <v>171</v>
      </c>
      <c r="C11" s="105" t="s">
        <v>515</v>
      </c>
      <c r="D11" s="96" t="s">
        <v>47</v>
      </c>
      <c r="E11" s="98">
        <v>0.17</v>
      </c>
      <c r="F11" s="99"/>
      <c r="G11" s="101">
        <f>Table118[5]*Table118[6]</f>
        <v>0</v>
      </c>
    </row>
    <row r="12" spans="1:7" ht="45" x14ac:dyDescent="0.25">
      <c r="A12" s="96">
        <v>4</v>
      </c>
      <c r="B12" s="96" t="s">
        <v>172</v>
      </c>
      <c r="C12" s="105" t="s">
        <v>516</v>
      </c>
      <c r="D12" s="96" t="s">
        <v>47</v>
      </c>
      <c r="E12" s="98">
        <v>0.17</v>
      </c>
      <c r="F12" s="99"/>
      <c r="G12" s="101">
        <f>Table118[5]*Table118[6]</f>
        <v>0</v>
      </c>
    </row>
    <row r="13" spans="1:7" ht="33" customHeight="1" x14ac:dyDescent="0.25">
      <c r="A13" s="96">
        <v>5</v>
      </c>
      <c r="B13" s="96" t="s">
        <v>34</v>
      </c>
      <c r="C13" s="97" t="s">
        <v>269</v>
      </c>
      <c r="D13" s="96" t="s">
        <v>25</v>
      </c>
      <c r="E13" s="98">
        <v>4.3</v>
      </c>
      <c r="F13" s="99"/>
      <c r="G13" s="101">
        <f>Table118[5]*Table118[6]</f>
        <v>0</v>
      </c>
    </row>
    <row r="14" spans="1:7" ht="33.950000000000003" customHeight="1" x14ac:dyDescent="0.25">
      <c r="A14" s="96">
        <v>6</v>
      </c>
      <c r="B14" s="96" t="s">
        <v>35</v>
      </c>
      <c r="C14" s="97" t="s">
        <v>271</v>
      </c>
      <c r="D14" s="96" t="s">
        <v>25</v>
      </c>
      <c r="E14" s="98">
        <v>4.3</v>
      </c>
      <c r="F14" s="99"/>
      <c r="G14" s="101">
        <f>Table118[5]*Table118[6]</f>
        <v>0</v>
      </c>
    </row>
    <row r="15" spans="1:7" ht="33" customHeight="1" x14ac:dyDescent="0.25">
      <c r="A15" s="96">
        <v>7</v>
      </c>
      <c r="B15" s="96" t="s">
        <v>173</v>
      </c>
      <c r="C15" s="105" t="s">
        <v>517</v>
      </c>
      <c r="D15" s="96" t="s">
        <v>25</v>
      </c>
      <c r="E15" s="98">
        <v>1.1000000000000001</v>
      </c>
      <c r="F15" s="99"/>
      <c r="G15" s="101">
        <f>Table118[5]*Table118[6]</f>
        <v>0</v>
      </c>
    </row>
    <row r="16" spans="1:7" ht="36.6" customHeight="1" x14ac:dyDescent="0.25">
      <c r="A16" s="96">
        <v>8</v>
      </c>
      <c r="B16" s="96" t="s">
        <v>174</v>
      </c>
      <c r="C16" s="105" t="s">
        <v>518</v>
      </c>
      <c r="D16" s="96" t="s">
        <v>25</v>
      </c>
      <c r="E16" s="98">
        <v>0.77</v>
      </c>
      <c r="F16" s="99"/>
      <c r="G16" s="101">
        <f>Table118[5]*Table118[6]</f>
        <v>0</v>
      </c>
    </row>
    <row r="17" spans="1:7" ht="47.45" customHeight="1" x14ac:dyDescent="0.25">
      <c r="A17" s="96">
        <v>9</v>
      </c>
      <c r="B17" s="96" t="s">
        <v>175</v>
      </c>
      <c r="C17" s="105" t="s">
        <v>519</v>
      </c>
      <c r="D17" s="96" t="s">
        <v>263</v>
      </c>
      <c r="E17" s="98">
        <v>1</v>
      </c>
      <c r="F17" s="99"/>
      <c r="G17" s="101">
        <f>Table118[5]*Table118[6]</f>
        <v>0</v>
      </c>
    </row>
    <row r="18" spans="1:7" ht="19.5" customHeight="1" x14ac:dyDescent="0.25">
      <c r="A18" s="96">
        <v>10</v>
      </c>
      <c r="B18" s="96" t="s">
        <v>37</v>
      </c>
      <c r="C18" s="97" t="s">
        <v>277</v>
      </c>
      <c r="D18" s="96" t="s">
        <v>38</v>
      </c>
      <c r="E18" s="98">
        <v>0.02</v>
      </c>
      <c r="F18" s="99"/>
      <c r="G18" s="101">
        <f>Table118[5]*Table118[6]</f>
        <v>0</v>
      </c>
    </row>
    <row r="19" spans="1:7" ht="45" x14ac:dyDescent="0.25">
      <c r="A19" s="96">
        <v>11</v>
      </c>
      <c r="B19" s="96" t="s">
        <v>39</v>
      </c>
      <c r="C19" s="97" t="s">
        <v>384</v>
      </c>
      <c r="D19" s="96" t="s">
        <v>38</v>
      </c>
      <c r="E19" s="98">
        <v>0.02</v>
      </c>
      <c r="F19" s="99"/>
      <c r="G19" s="101">
        <f>Table118[5]*Table118[6]</f>
        <v>0</v>
      </c>
    </row>
    <row r="20" spans="1:7" x14ac:dyDescent="0.25">
      <c r="A20" s="96">
        <v>12</v>
      </c>
      <c r="B20" s="96" t="s">
        <v>40</v>
      </c>
      <c r="C20" s="97" t="s">
        <v>273</v>
      </c>
      <c r="D20" s="96" t="s">
        <v>25</v>
      </c>
      <c r="E20" s="98">
        <v>0.31</v>
      </c>
      <c r="F20" s="99"/>
      <c r="G20" s="101">
        <f>Table118[5]*Table118[6]</f>
        <v>0</v>
      </c>
    </row>
    <row r="21" spans="1:7" ht="30" x14ac:dyDescent="0.25">
      <c r="A21" s="96">
        <v>13</v>
      </c>
      <c r="B21" s="96" t="s">
        <v>176</v>
      </c>
      <c r="C21" s="105" t="s">
        <v>674</v>
      </c>
      <c r="D21" s="96" t="s">
        <v>28</v>
      </c>
      <c r="E21" s="98">
        <v>3.08</v>
      </c>
      <c r="F21" s="99"/>
      <c r="G21" s="101">
        <f>Table118[5]*Table118[6]</f>
        <v>0</v>
      </c>
    </row>
    <row r="22" spans="1:7" ht="45" x14ac:dyDescent="0.25">
      <c r="A22" s="96">
        <v>14</v>
      </c>
      <c r="B22" s="96" t="s">
        <v>177</v>
      </c>
      <c r="C22" s="105" t="s">
        <v>520</v>
      </c>
      <c r="D22" s="96" t="s">
        <v>30</v>
      </c>
      <c r="E22" s="98">
        <v>35</v>
      </c>
      <c r="F22" s="99"/>
      <c r="G22" s="101">
        <f>Table118[5]*Table118[6]</f>
        <v>0</v>
      </c>
    </row>
    <row r="23" spans="1:7" ht="30" x14ac:dyDescent="0.25">
      <c r="A23" s="96">
        <v>15</v>
      </c>
      <c r="B23" s="96" t="s">
        <v>178</v>
      </c>
      <c r="C23" s="105" t="s">
        <v>522</v>
      </c>
      <c r="D23" s="96" t="s">
        <v>30</v>
      </c>
      <c r="E23" s="98">
        <v>35</v>
      </c>
      <c r="F23" s="99"/>
      <c r="G23" s="101">
        <f>Table118[5]*Table118[6]</f>
        <v>0</v>
      </c>
    </row>
    <row r="24" spans="1:7" ht="30" x14ac:dyDescent="0.25">
      <c r="A24" s="96">
        <v>16</v>
      </c>
      <c r="B24" s="96" t="s">
        <v>179</v>
      </c>
      <c r="C24" s="105" t="s">
        <v>523</v>
      </c>
      <c r="D24" s="96" t="s">
        <v>30</v>
      </c>
      <c r="E24" s="98">
        <v>35</v>
      </c>
      <c r="F24" s="99"/>
      <c r="G24" s="101">
        <f>Table118[5]*Table118[6]</f>
        <v>0</v>
      </c>
    </row>
    <row r="25" spans="1:7" ht="33" customHeight="1" x14ac:dyDescent="0.25">
      <c r="A25" s="96">
        <v>17</v>
      </c>
      <c r="B25" s="96" t="s">
        <v>180</v>
      </c>
      <c r="C25" s="105" t="s">
        <v>547</v>
      </c>
      <c r="D25" s="96" t="s">
        <v>263</v>
      </c>
      <c r="E25" s="98">
        <v>1</v>
      </c>
      <c r="F25" s="99"/>
      <c r="G25" s="101">
        <f>Table118[5]*Table118[6]</f>
        <v>0</v>
      </c>
    </row>
    <row r="26" spans="1:7" ht="30" x14ac:dyDescent="0.25">
      <c r="A26" s="96">
        <v>18</v>
      </c>
      <c r="B26" s="96" t="s">
        <v>181</v>
      </c>
      <c r="C26" s="105" t="s">
        <v>524</v>
      </c>
      <c r="D26" s="96" t="s">
        <v>263</v>
      </c>
      <c r="E26" s="98">
        <v>2</v>
      </c>
      <c r="F26" s="99"/>
      <c r="G26" s="101">
        <f>Table118[5]*Table118[6]</f>
        <v>0</v>
      </c>
    </row>
    <row r="27" spans="1:7" ht="30" x14ac:dyDescent="0.25">
      <c r="A27" s="96">
        <v>19</v>
      </c>
      <c r="B27" s="96" t="s">
        <v>182</v>
      </c>
      <c r="C27" s="105" t="s">
        <v>525</v>
      </c>
      <c r="D27" s="96" t="s">
        <v>263</v>
      </c>
      <c r="E27" s="98">
        <v>2</v>
      </c>
      <c r="F27" s="99"/>
      <c r="G27" s="101">
        <f>Table118[5]*Table118[6]</f>
        <v>0</v>
      </c>
    </row>
    <row r="28" spans="1:7" x14ac:dyDescent="0.25">
      <c r="A28" s="96"/>
      <c r="B28" s="96"/>
      <c r="C28" s="97" t="s">
        <v>295</v>
      </c>
      <c r="D28" s="96"/>
      <c r="E28" s="98"/>
      <c r="F28" s="99"/>
      <c r="G28" s="101">
        <f>Table118[5]*Table118[6]</f>
        <v>0</v>
      </c>
    </row>
    <row r="29" spans="1:7" x14ac:dyDescent="0.25">
      <c r="A29" s="96">
        <v>20</v>
      </c>
      <c r="B29" s="96" t="s">
        <v>183</v>
      </c>
      <c r="C29" s="105" t="s">
        <v>526</v>
      </c>
      <c r="D29" s="107" t="s">
        <v>43</v>
      </c>
      <c r="E29" s="98">
        <v>1</v>
      </c>
      <c r="F29" s="99"/>
      <c r="G29" s="101">
        <f>Table118[5]*Table118[6]</f>
        <v>0</v>
      </c>
    </row>
    <row r="30" spans="1:7" x14ac:dyDescent="0.25">
      <c r="A30" s="96"/>
      <c r="B30" s="96"/>
      <c r="C30" s="97" t="s">
        <v>281</v>
      </c>
      <c r="D30" s="96"/>
      <c r="E30" s="98"/>
      <c r="F30" s="99"/>
      <c r="G30" s="101">
        <f>Table118[5]*Table118[6]</f>
        <v>0</v>
      </c>
    </row>
    <row r="31" spans="1:7" ht="33" customHeight="1" x14ac:dyDescent="0.25">
      <c r="A31" s="96">
        <v>21</v>
      </c>
      <c r="B31" s="96"/>
      <c r="C31" s="105" t="s">
        <v>548</v>
      </c>
      <c r="D31" s="96" t="s">
        <v>43</v>
      </c>
      <c r="E31" s="98">
        <v>1</v>
      </c>
      <c r="F31" s="99"/>
      <c r="G31" s="101">
        <f>Table118[5]*Table118[6]</f>
        <v>0</v>
      </c>
    </row>
    <row r="32" spans="1:7" x14ac:dyDescent="0.25">
      <c r="A32" s="96"/>
      <c r="B32" s="96"/>
      <c r="C32" s="111" t="s">
        <v>527</v>
      </c>
      <c r="D32" s="96"/>
      <c r="E32" s="98"/>
      <c r="F32" s="99"/>
      <c r="G32" s="101">
        <f>Table118[5]*Table118[6]</f>
        <v>0</v>
      </c>
    </row>
    <row r="33" spans="1:7" ht="45" x14ac:dyDescent="0.25">
      <c r="A33" s="96">
        <v>22</v>
      </c>
      <c r="B33" s="96" t="s">
        <v>169</v>
      </c>
      <c r="C33" s="97" t="s">
        <v>513</v>
      </c>
      <c r="D33" s="96" t="s">
        <v>47</v>
      </c>
      <c r="E33" s="98">
        <v>0.19</v>
      </c>
      <c r="F33" s="99"/>
      <c r="G33" s="101">
        <f>Table118[5]*Table118[6]</f>
        <v>0</v>
      </c>
    </row>
    <row r="34" spans="1:7" ht="30" x14ac:dyDescent="0.25">
      <c r="A34" s="96">
        <v>23</v>
      </c>
      <c r="B34" s="96" t="s">
        <v>170</v>
      </c>
      <c r="C34" s="97" t="s">
        <v>514</v>
      </c>
      <c r="D34" s="96" t="s">
        <v>25</v>
      </c>
      <c r="E34" s="98">
        <v>0.6</v>
      </c>
      <c r="F34" s="99"/>
      <c r="G34" s="101">
        <f>Table118[5]*Table118[6]</f>
        <v>0</v>
      </c>
    </row>
    <row r="35" spans="1:7" ht="30" x14ac:dyDescent="0.25">
      <c r="A35" s="96">
        <v>24</v>
      </c>
      <c r="B35" s="96" t="s">
        <v>171</v>
      </c>
      <c r="C35" s="97" t="s">
        <v>515</v>
      </c>
      <c r="D35" s="96" t="s">
        <v>47</v>
      </c>
      <c r="E35" s="98">
        <v>0.12</v>
      </c>
      <c r="F35" s="99"/>
      <c r="G35" s="101">
        <f>Table118[5]*Table118[6]</f>
        <v>0</v>
      </c>
    </row>
    <row r="36" spans="1:7" ht="45" x14ac:dyDescent="0.25">
      <c r="A36" s="96">
        <v>25</v>
      </c>
      <c r="B36" s="96" t="s">
        <v>172</v>
      </c>
      <c r="C36" s="97" t="s">
        <v>516</v>
      </c>
      <c r="D36" s="96" t="s">
        <v>47</v>
      </c>
      <c r="E36" s="98">
        <v>0.12</v>
      </c>
      <c r="F36" s="99"/>
      <c r="G36" s="101">
        <f>Table118[5]*Table118[6]</f>
        <v>0</v>
      </c>
    </row>
    <row r="37" spans="1:7" ht="35.1" customHeight="1" x14ac:dyDescent="0.25">
      <c r="A37" s="96">
        <v>26</v>
      </c>
      <c r="B37" s="96" t="s">
        <v>34</v>
      </c>
      <c r="C37" s="97" t="s">
        <v>269</v>
      </c>
      <c r="D37" s="96" t="s">
        <v>25</v>
      </c>
      <c r="E37" s="98">
        <v>3.1</v>
      </c>
      <c r="F37" s="99"/>
      <c r="G37" s="101">
        <f>Table118[5]*Table118[6]</f>
        <v>0</v>
      </c>
    </row>
    <row r="38" spans="1:7" ht="35.1" customHeight="1" x14ac:dyDescent="0.25">
      <c r="A38" s="96">
        <v>27</v>
      </c>
      <c r="B38" s="96" t="s">
        <v>35</v>
      </c>
      <c r="C38" s="97" t="s">
        <v>271</v>
      </c>
      <c r="D38" s="96" t="s">
        <v>25</v>
      </c>
      <c r="E38" s="98">
        <v>3.1</v>
      </c>
      <c r="F38" s="99"/>
      <c r="G38" s="101">
        <f>Table118[5]*Table118[6]</f>
        <v>0</v>
      </c>
    </row>
    <row r="39" spans="1:7" ht="33" customHeight="1" x14ac:dyDescent="0.25">
      <c r="A39" s="96">
        <v>28</v>
      </c>
      <c r="B39" s="96" t="s">
        <v>173</v>
      </c>
      <c r="C39" s="97" t="s">
        <v>517</v>
      </c>
      <c r="D39" s="96" t="s">
        <v>25</v>
      </c>
      <c r="E39" s="98">
        <v>0.27</v>
      </c>
      <c r="F39" s="99"/>
      <c r="G39" s="101">
        <f>Table118[5]*Table118[6]</f>
        <v>0</v>
      </c>
    </row>
    <row r="40" spans="1:7" ht="30" x14ac:dyDescent="0.25">
      <c r="A40" s="96">
        <v>29</v>
      </c>
      <c r="B40" s="96" t="s">
        <v>184</v>
      </c>
      <c r="C40" s="105" t="s">
        <v>571</v>
      </c>
      <c r="D40" s="96" t="s">
        <v>25</v>
      </c>
      <c r="E40" s="98">
        <v>2.2999999999999998</v>
      </c>
      <c r="F40" s="99"/>
      <c r="G40" s="101">
        <f>Table118[5]*Table118[6]</f>
        <v>0</v>
      </c>
    </row>
    <row r="41" spans="1:7" ht="30" x14ac:dyDescent="0.25">
      <c r="A41" s="96">
        <v>30</v>
      </c>
      <c r="B41" s="96" t="s">
        <v>185</v>
      </c>
      <c r="C41" s="105" t="s">
        <v>549</v>
      </c>
      <c r="D41" s="96" t="s">
        <v>263</v>
      </c>
      <c r="E41" s="98">
        <v>1</v>
      </c>
      <c r="F41" s="99"/>
      <c r="G41" s="101">
        <f>Table118[5]*Table118[6]</f>
        <v>0</v>
      </c>
    </row>
    <row r="42" spans="1:7" ht="19.5" customHeight="1" x14ac:dyDescent="0.25">
      <c r="A42" s="96">
        <v>31</v>
      </c>
      <c r="B42" s="96" t="s">
        <v>37</v>
      </c>
      <c r="C42" s="97" t="s">
        <v>277</v>
      </c>
      <c r="D42" s="96" t="s">
        <v>38</v>
      </c>
      <c r="E42" s="98">
        <v>0.02</v>
      </c>
      <c r="F42" s="99"/>
      <c r="G42" s="101">
        <f>Table118[5]*Table118[6]</f>
        <v>0</v>
      </c>
    </row>
    <row r="43" spans="1:7" ht="45" x14ac:dyDescent="0.25">
      <c r="A43" s="96">
        <v>32</v>
      </c>
      <c r="B43" s="96" t="s">
        <v>39</v>
      </c>
      <c r="C43" s="97" t="s">
        <v>384</v>
      </c>
      <c r="D43" s="96" t="s">
        <v>38</v>
      </c>
      <c r="E43" s="98">
        <v>0.02</v>
      </c>
      <c r="F43" s="99"/>
      <c r="G43" s="101">
        <f>Table118[5]*Table118[6]</f>
        <v>0</v>
      </c>
    </row>
    <row r="44" spans="1:7" ht="30" x14ac:dyDescent="0.25">
      <c r="A44" s="96">
        <v>33</v>
      </c>
      <c r="B44" s="96" t="s">
        <v>186</v>
      </c>
      <c r="C44" s="105" t="s">
        <v>550</v>
      </c>
      <c r="D44" s="96" t="s">
        <v>25</v>
      </c>
      <c r="E44" s="98">
        <v>0.05</v>
      </c>
      <c r="F44" s="99"/>
      <c r="G44" s="101">
        <f>Table118[5]*Table118[6]</f>
        <v>0</v>
      </c>
    </row>
    <row r="45" spans="1:7" x14ac:dyDescent="0.25">
      <c r="A45" s="96">
        <v>34</v>
      </c>
      <c r="B45" s="96" t="s">
        <v>40</v>
      </c>
      <c r="C45" s="97" t="s">
        <v>273</v>
      </c>
      <c r="D45" s="96" t="s">
        <v>25</v>
      </c>
      <c r="E45" s="98">
        <v>0.31</v>
      </c>
      <c r="F45" s="99"/>
      <c r="G45" s="101">
        <f>Table118[5]*Table118[6]</f>
        <v>0</v>
      </c>
    </row>
    <row r="46" spans="1:7" ht="30" x14ac:dyDescent="0.25">
      <c r="A46" s="96">
        <v>35</v>
      </c>
      <c r="B46" s="96" t="s">
        <v>176</v>
      </c>
      <c r="C46" s="105" t="s">
        <v>675</v>
      </c>
      <c r="D46" s="96" t="s">
        <v>28</v>
      </c>
      <c r="E46" s="98">
        <v>3.08</v>
      </c>
      <c r="F46" s="99"/>
      <c r="G46" s="101">
        <f>Table118[5]*Table118[6]</f>
        <v>0</v>
      </c>
    </row>
    <row r="47" spans="1:7" ht="30" x14ac:dyDescent="0.25">
      <c r="A47" s="96">
        <v>36</v>
      </c>
      <c r="B47" s="96" t="s">
        <v>187</v>
      </c>
      <c r="C47" s="105" t="s">
        <v>551</v>
      </c>
      <c r="D47" s="96" t="s">
        <v>30</v>
      </c>
      <c r="E47" s="98">
        <v>5</v>
      </c>
      <c r="F47" s="99"/>
      <c r="G47" s="101">
        <f>Table118[5]*Table118[6]</f>
        <v>0</v>
      </c>
    </row>
    <row r="48" spans="1:7" x14ac:dyDescent="0.25">
      <c r="A48" s="96"/>
      <c r="B48" s="96"/>
      <c r="C48" s="105" t="s">
        <v>552</v>
      </c>
      <c r="D48" s="96"/>
      <c r="E48" s="98"/>
      <c r="F48" s="99"/>
      <c r="G48" s="101">
        <f>Table118[5]*Table118[6]</f>
        <v>0</v>
      </c>
    </row>
    <row r="49" spans="1:7" x14ac:dyDescent="0.25">
      <c r="A49" s="96"/>
      <c r="B49" s="96"/>
      <c r="C49" s="97" t="s">
        <v>306</v>
      </c>
      <c r="D49" s="96"/>
      <c r="E49" s="98"/>
      <c r="F49" s="99"/>
      <c r="G49" s="101">
        <f>Table118[5]*Table118[6]</f>
        <v>0</v>
      </c>
    </row>
    <row r="50" spans="1:7" ht="20.45" customHeight="1" x14ac:dyDescent="0.25">
      <c r="A50" s="96">
        <v>37</v>
      </c>
      <c r="B50" s="96" t="s">
        <v>188</v>
      </c>
      <c r="C50" s="105" t="s">
        <v>553</v>
      </c>
      <c r="D50" s="96" t="s">
        <v>43</v>
      </c>
      <c r="E50" s="98">
        <v>1</v>
      </c>
      <c r="F50" s="99"/>
      <c r="G50" s="101">
        <f>Table118[5]*Table118[6]</f>
        <v>0</v>
      </c>
    </row>
    <row r="51" spans="1:7" ht="30" x14ac:dyDescent="0.25">
      <c r="A51" s="96">
        <v>38</v>
      </c>
      <c r="B51" s="96" t="s">
        <v>189</v>
      </c>
      <c r="C51" s="105" t="s">
        <v>676</v>
      </c>
      <c r="D51" s="96" t="s">
        <v>263</v>
      </c>
      <c r="E51" s="98">
        <v>1</v>
      </c>
      <c r="F51" s="99"/>
      <c r="G51" s="101">
        <f>Table118[5]*Table118[6]</f>
        <v>0</v>
      </c>
    </row>
    <row r="52" spans="1:7" x14ac:dyDescent="0.25">
      <c r="A52" s="96">
        <v>39</v>
      </c>
      <c r="B52" s="96" t="s">
        <v>190</v>
      </c>
      <c r="C52" s="105" t="s">
        <v>554</v>
      </c>
      <c r="D52" s="96" t="s">
        <v>43</v>
      </c>
      <c r="E52" s="98">
        <v>1</v>
      </c>
      <c r="F52" s="99"/>
      <c r="G52" s="101">
        <f>Table118[5]*Table118[6]</f>
        <v>0</v>
      </c>
    </row>
    <row r="53" spans="1:7" ht="30" x14ac:dyDescent="0.25">
      <c r="A53" s="96">
        <v>40</v>
      </c>
      <c r="B53" s="96" t="s">
        <v>191</v>
      </c>
      <c r="C53" s="105" t="s">
        <v>555</v>
      </c>
      <c r="D53" s="96" t="s">
        <v>30</v>
      </c>
      <c r="E53" s="98">
        <v>6</v>
      </c>
      <c r="F53" s="99"/>
      <c r="G53" s="101">
        <f>Table118[5]*Table118[6]</f>
        <v>0</v>
      </c>
    </row>
    <row r="54" spans="1:7" ht="36" customHeight="1" x14ac:dyDescent="0.25">
      <c r="A54" s="96">
        <v>41</v>
      </c>
      <c r="B54" s="96" t="s">
        <v>192</v>
      </c>
      <c r="C54" s="105" t="s">
        <v>677</v>
      </c>
      <c r="D54" s="96" t="s">
        <v>30</v>
      </c>
      <c r="E54" s="98">
        <v>6</v>
      </c>
      <c r="F54" s="99"/>
      <c r="G54" s="101">
        <f>Table118[5]*Table118[6]</f>
        <v>0</v>
      </c>
    </row>
    <row r="55" spans="1:7" ht="30" x14ac:dyDescent="0.25">
      <c r="A55" s="96">
        <v>42</v>
      </c>
      <c r="B55" s="96" t="s">
        <v>193</v>
      </c>
      <c r="C55" s="105" t="s">
        <v>678</v>
      </c>
      <c r="D55" s="96" t="s">
        <v>30</v>
      </c>
      <c r="E55" s="98">
        <v>6</v>
      </c>
      <c r="F55" s="99"/>
      <c r="G55" s="101">
        <f>Table118[5]*Table118[6]</f>
        <v>0</v>
      </c>
    </row>
    <row r="56" spans="1:7" ht="21" customHeight="1" x14ac:dyDescent="0.25">
      <c r="A56" s="96">
        <v>43</v>
      </c>
      <c r="B56" s="96" t="s">
        <v>92</v>
      </c>
      <c r="C56" s="97" t="s">
        <v>361</v>
      </c>
      <c r="D56" s="96" t="s">
        <v>28</v>
      </c>
      <c r="E56" s="98">
        <v>0.36</v>
      </c>
      <c r="F56" s="99"/>
      <c r="G56" s="101">
        <f>Table118[5]*Table118[6]</f>
        <v>0</v>
      </c>
    </row>
    <row r="57" spans="1:7" ht="30" x14ac:dyDescent="0.25">
      <c r="A57" s="96">
        <v>44</v>
      </c>
      <c r="B57" s="96" t="s">
        <v>189</v>
      </c>
      <c r="C57" s="105" t="s">
        <v>556</v>
      </c>
      <c r="D57" s="96" t="s">
        <v>263</v>
      </c>
      <c r="E57" s="98">
        <v>1</v>
      </c>
      <c r="F57" s="99"/>
      <c r="G57" s="101">
        <f>Table118[5]*Table118[6]</f>
        <v>0</v>
      </c>
    </row>
    <row r="58" spans="1:7" ht="45" x14ac:dyDescent="0.25">
      <c r="A58" s="96">
        <v>45</v>
      </c>
      <c r="B58" s="96" t="s">
        <v>177</v>
      </c>
      <c r="C58" s="97" t="s">
        <v>521</v>
      </c>
      <c r="D58" s="96" t="s">
        <v>30</v>
      </c>
      <c r="E58" s="98">
        <v>3</v>
      </c>
      <c r="F58" s="99"/>
      <c r="G58" s="101">
        <f>Table118[5]*Table118[6]</f>
        <v>0</v>
      </c>
    </row>
    <row r="59" spans="1:7" ht="45" x14ac:dyDescent="0.25">
      <c r="A59" s="96">
        <v>46</v>
      </c>
      <c r="B59" s="96" t="s">
        <v>194</v>
      </c>
      <c r="C59" s="105" t="s">
        <v>679</v>
      </c>
      <c r="D59" s="96" t="s">
        <v>25</v>
      </c>
      <c r="E59" s="98">
        <v>1.4</v>
      </c>
      <c r="F59" s="99"/>
      <c r="G59" s="101">
        <f>Table118[5]*Table118[6]</f>
        <v>0</v>
      </c>
    </row>
    <row r="60" spans="1:7" ht="33.950000000000003" customHeight="1" x14ac:dyDescent="0.25">
      <c r="A60" s="96">
        <v>47</v>
      </c>
      <c r="B60" s="96" t="s">
        <v>34</v>
      </c>
      <c r="C60" s="97" t="s">
        <v>269</v>
      </c>
      <c r="D60" s="96" t="s">
        <v>25</v>
      </c>
      <c r="E60" s="98">
        <v>1.4</v>
      </c>
      <c r="F60" s="99"/>
      <c r="G60" s="101">
        <f>Table118[5]*Table118[6]</f>
        <v>0</v>
      </c>
    </row>
    <row r="61" spans="1:7" ht="33.950000000000003" customHeight="1" x14ac:dyDescent="0.25">
      <c r="A61" s="96">
        <v>48</v>
      </c>
      <c r="B61" s="96" t="s">
        <v>35</v>
      </c>
      <c r="C61" s="97" t="s">
        <v>271</v>
      </c>
      <c r="D61" s="96" t="s">
        <v>25</v>
      </c>
      <c r="E61" s="98">
        <v>1.4</v>
      </c>
      <c r="F61" s="99"/>
      <c r="G61" s="101">
        <f>Table118[5]*Table118[6]</f>
        <v>0</v>
      </c>
    </row>
    <row r="62" spans="1:7" ht="60" x14ac:dyDescent="0.25">
      <c r="A62" s="96">
        <v>49</v>
      </c>
      <c r="B62" s="96" t="s">
        <v>31</v>
      </c>
      <c r="C62" s="105" t="s">
        <v>680</v>
      </c>
      <c r="D62" s="96" t="s">
        <v>25</v>
      </c>
      <c r="E62" s="98">
        <v>0.06</v>
      </c>
      <c r="F62" s="99"/>
      <c r="G62" s="101">
        <f>Table118[5]*Table118[6]</f>
        <v>0</v>
      </c>
    </row>
    <row r="63" spans="1:7" ht="30" x14ac:dyDescent="0.25">
      <c r="A63" s="96">
        <v>50</v>
      </c>
      <c r="B63" s="96" t="s">
        <v>195</v>
      </c>
      <c r="C63" s="105" t="s">
        <v>557</v>
      </c>
      <c r="D63" s="96" t="s">
        <v>263</v>
      </c>
      <c r="E63" s="98">
        <v>1</v>
      </c>
      <c r="F63" s="99"/>
      <c r="G63" s="101">
        <f>Table118[5]*Table118[6]</f>
        <v>0</v>
      </c>
    </row>
    <row r="64" spans="1:7" x14ac:dyDescent="0.25">
      <c r="A64" s="96"/>
      <c r="B64" s="96"/>
      <c r="C64" s="97" t="s">
        <v>280</v>
      </c>
      <c r="D64" s="96"/>
      <c r="E64" s="98"/>
      <c r="F64" s="99"/>
      <c r="G64" s="101">
        <f>Table118[5]*Table118[6]</f>
        <v>0</v>
      </c>
    </row>
    <row r="65" spans="1:7" x14ac:dyDescent="0.25">
      <c r="A65" s="96">
        <v>51</v>
      </c>
      <c r="B65" s="96"/>
      <c r="C65" s="105" t="s">
        <v>558</v>
      </c>
      <c r="D65" s="96" t="s">
        <v>263</v>
      </c>
      <c r="E65" s="98">
        <v>1</v>
      </c>
      <c r="F65" s="99"/>
      <c r="G65" s="101">
        <f>Table118[5]*Table118[6]</f>
        <v>0</v>
      </c>
    </row>
    <row r="66" spans="1:7" x14ac:dyDescent="0.25">
      <c r="A66" s="96"/>
      <c r="B66" s="96"/>
      <c r="C66" s="105" t="s">
        <v>559</v>
      </c>
      <c r="D66" s="96"/>
      <c r="E66" s="98"/>
      <c r="F66" s="99"/>
      <c r="G66" s="101">
        <f>Table118[5]*Table118[6]</f>
        <v>0</v>
      </c>
    </row>
    <row r="67" spans="1:7" ht="30" x14ac:dyDescent="0.25">
      <c r="A67" s="96">
        <v>52</v>
      </c>
      <c r="B67" s="96" t="s">
        <v>196</v>
      </c>
      <c r="C67" s="105" t="s">
        <v>560</v>
      </c>
      <c r="D67" s="96" t="s">
        <v>30</v>
      </c>
      <c r="E67" s="98">
        <v>13</v>
      </c>
      <c r="F67" s="99"/>
      <c r="G67" s="101">
        <f>Table118[5]*Table118[6]</f>
        <v>0</v>
      </c>
    </row>
    <row r="68" spans="1:7" ht="34.5" customHeight="1" x14ac:dyDescent="0.25">
      <c r="A68" s="96">
        <v>53</v>
      </c>
      <c r="B68" s="96" t="s">
        <v>197</v>
      </c>
      <c r="C68" s="97" t="s">
        <v>561</v>
      </c>
      <c r="D68" s="96" t="s">
        <v>30</v>
      </c>
      <c r="E68" s="98">
        <v>10</v>
      </c>
      <c r="F68" s="99"/>
      <c r="G68" s="101">
        <f>Table118[5]*Table118[6]</f>
        <v>0</v>
      </c>
    </row>
    <row r="69" spans="1:7" ht="47.45" customHeight="1" x14ac:dyDescent="0.25">
      <c r="A69" s="96">
        <v>54</v>
      </c>
      <c r="B69" s="96" t="s">
        <v>198</v>
      </c>
      <c r="C69" s="105" t="s">
        <v>562</v>
      </c>
      <c r="D69" s="96" t="s">
        <v>199</v>
      </c>
      <c r="E69" s="98">
        <v>2.2999999999999998</v>
      </c>
      <c r="F69" s="99"/>
      <c r="G69" s="101">
        <f>Table118[5]*Table118[6]</f>
        <v>0</v>
      </c>
    </row>
    <row r="70" spans="1:7" ht="45" x14ac:dyDescent="0.25">
      <c r="A70" s="96">
        <v>55</v>
      </c>
      <c r="B70" s="96" t="s">
        <v>196</v>
      </c>
      <c r="C70" s="105" t="s">
        <v>563</v>
      </c>
      <c r="D70" s="96" t="s">
        <v>30</v>
      </c>
      <c r="E70" s="98">
        <v>2</v>
      </c>
      <c r="F70" s="99"/>
      <c r="G70" s="101">
        <f>Table118[5]*Table118[6]</f>
        <v>0</v>
      </c>
    </row>
    <row r="71" spans="1:7" ht="33.950000000000003" customHeight="1" x14ac:dyDescent="0.25">
      <c r="A71" s="96">
        <v>56</v>
      </c>
      <c r="B71" s="96" t="s">
        <v>197</v>
      </c>
      <c r="C71" s="105" t="s">
        <v>564</v>
      </c>
      <c r="D71" s="96" t="s">
        <v>30</v>
      </c>
      <c r="E71" s="98">
        <v>1.5</v>
      </c>
      <c r="F71" s="99"/>
      <c r="G71" s="101">
        <f>Table118[5]*Table118[6]</f>
        <v>0</v>
      </c>
    </row>
    <row r="72" spans="1:7" ht="30" x14ac:dyDescent="0.25">
      <c r="A72" s="96">
        <v>57</v>
      </c>
      <c r="B72" s="96" t="s">
        <v>200</v>
      </c>
      <c r="C72" s="105" t="s">
        <v>565</v>
      </c>
      <c r="D72" s="96" t="s">
        <v>263</v>
      </c>
      <c r="E72" s="98">
        <v>1</v>
      </c>
      <c r="F72" s="99"/>
      <c r="G72" s="101">
        <f>Table118[5]*Table118[6]</f>
        <v>0</v>
      </c>
    </row>
    <row r="73" spans="1:7" ht="32.450000000000003" customHeight="1" x14ac:dyDescent="0.25">
      <c r="A73" s="96">
        <v>58</v>
      </c>
      <c r="B73" s="96" t="s">
        <v>200</v>
      </c>
      <c r="C73" s="105" t="s">
        <v>566</v>
      </c>
      <c r="D73" s="96" t="s">
        <v>263</v>
      </c>
      <c r="E73" s="98">
        <v>2</v>
      </c>
      <c r="F73" s="99"/>
      <c r="G73" s="101">
        <f>Table118[5]*Table118[6]</f>
        <v>0</v>
      </c>
    </row>
    <row r="74" spans="1:7" ht="33" customHeight="1" x14ac:dyDescent="0.25">
      <c r="A74" s="96">
        <v>59</v>
      </c>
      <c r="B74" s="96" t="s">
        <v>201</v>
      </c>
      <c r="C74" s="97" t="s">
        <v>567</v>
      </c>
      <c r="D74" s="96" t="s">
        <v>263</v>
      </c>
      <c r="E74" s="98">
        <v>1</v>
      </c>
      <c r="F74" s="99"/>
      <c r="G74" s="101">
        <f>Table118[5]*Table118[6]</f>
        <v>0</v>
      </c>
    </row>
    <row r="75" spans="1:7" x14ac:dyDescent="0.25">
      <c r="A75" s="96">
        <v>60</v>
      </c>
      <c r="B75" s="96" t="s">
        <v>202</v>
      </c>
      <c r="C75" s="105" t="s">
        <v>568</v>
      </c>
      <c r="D75" s="96" t="s">
        <v>263</v>
      </c>
      <c r="E75" s="98">
        <v>1</v>
      </c>
      <c r="F75" s="99"/>
      <c r="G75" s="101">
        <f>Table118[5]*Table118[6]</f>
        <v>0</v>
      </c>
    </row>
    <row r="76" spans="1:7" ht="30" x14ac:dyDescent="0.25">
      <c r="A76" s="96">
        <v>61</v>
      </c>
      <c r="B76" s="96" t="s">
        <v>203</v>
      </c>
      <c r="C76" s="105" t="s">
        <v>569</v>
      </c>
      <c r="D76" s="96" t="s">
        <v>263</v>
      </c>
      <c r="E76" s="98">
        <v>6</v>
      </c>
      <c r="F76" s="99"/>
      <c r="G76" s="101">
        <f>Table118[5]*Table118[6]</f>
        <v>0</v>
      </c>
    </row>
    <row r="77" spans="1:7" ht="30" x14ac:dyDescent="0.25">
      <c r="A77" s="96">
        <v>62</v>
      </c>
      <c r="B77" s="96" t="s">
        <v>201</v>
      </c>
      <c r="C77" s="105" t="s">
        <v>570</v>
      </c>
      <c r="D77" s="96" t="s">
        <v>263</v>
      </c>
      <c r="E77" s="98">
        <v>6</v>
      </c>
      <c r="F77" s="99"/>
      <c r="G77" s="101">
        <f>Table118[5]*Table118[6]</f>
        <v>0</v>
      </c>
    </row>
    <row r="78" spans="1:7" ht="60" x14ac:dyDescent="0.25">
      <c r="A78" s="96">
        <v>63</v>
      </c>
      <c r="B78" s="96" t="s">
        <v>31</v>
      </c>
      <c r="C78" s="97" t="s">
        <v>261</v>
      </c>
      <c r="D78" s="96" t="s">
        <v>25</v>
      </c>
      <c r="E78" s="98">
        <v>0.24</v>
      </c>
      <c r="F78" s="99"/>
      <c r="G78" s="101">
        <f>Table118[5]*Table118[6]</f>
        <v>0</v>
      </c>
    </row>
    <row r="79" spans="1:7" ht="30" x14ac:dyDescent="0.25">
      <c r="A79" s="96">
        <v>64</v>
      </c>
      <c r="B79" s="96" t="s">
        <v>204</v>
      </c>
      <c r="C79" s="105" t="s">
        <v>681</v>
      </c>
      <c r="D79" s="96" t="s">
        <v>263</v>
      </c>
      <c r="E79" s="98">
        <v>1</v>
      </c>
      <c r="F79" s="99"/>
      <c r="G79" s="101">
        <f>Table118[5]*Table118[6]</f>
        <v>0</v>
      </c>
    </row>
    <row r="80" spans="1:7" x14ac:dyDescent="0.25">
      <c r="A80" s="104" t="s">
        <v>405</v>
      </c>
      <c r="B80" s="109"/>
      <c r="C80" s="109"/>
      <c r="D80" s="109"/>
      <c r="E80" s="110"/>
      <c r="F80" s="110"/>
      <c r="G80" s="110">
        <f>SUBTOTAL(9,Table118[7])</f>
        <v>0</v>
      </c>
    </row>
  </sheetData>
  <mergeCells count="2">
    <mergeCell ref="C2:G3"/>
    <mergeCell ref="A4:B4"/>
  </mergeCells>
  <phoneticPr fontId="16" type="noConversion"/>
  <conditionalFormatting sqref="A9:G31 A7:B8 D7:G8 A33:G80 A32:B32 D32:G32">
    <cfRule type="expression" dxfId="134" priority="11">
      <formula>CELL("PROTECT",A7)=0</formula>
    </cfRule>
    <cfRule type="expression" dxfId="133" priority="12">
      <formula>$C7="Subtotal"</formula>
    </cfRule>
    <cfRule type="expression" priority="13" stopIfTrue="1">
      <formula>OR($C7="Subtotal",$A7="Total TVA Cota 0")</formula>
    </cfRule>
    <cfRule type="expression" dxfId="132" priority="15">
      <formula>$E7=""</formula>
    </cfRule>
  </conditionalFormatting>
  <conditionalFormatting sqref="G7:G80">
    <cfRule type="expression" dxfId="131" priority="9">
      <formula>AND($C7="Subtotal",$G7="")</formula>
    </cfRule>
    <cfRule type="expression" dxfId="130" priority="10">
      <formula>AND($C7="Subtotal",_xlfn.FORMULATEXT($G7)="=[5]*[6]")</formula>
    </cfRule>
    <cfRule type="expression" dxfId="129" priority="14">
      <formula>AND($C7&lt;&gt;"Subtotal",_xlfn.FORMULATEXT($G7)&lt;&gt;"=[5]*[6]")</formula>
    </cfRule>
  </conditionalFormatting>
  <conditionalFormatting sqref="E7:G80">
    <cfRule type="notContainsBlanks" priority="16" stopIfTrue="1">
      <formula>LEN(TRIM(E7))&gt;0</formula>
    </cfRule>
    <cfRule type="expression" dxfId="128" priority="17">
      <formula>$E7&lt;&gt;""</formula>
    </cfRule>
  </conditionalFormatting>
  <conditionalFormatting sqref="C7:C8">
    <cfRule type="expression" dxfId="127" priority="5">
      <formula>CELL("PROTECT",C7)=0</formula>
    </cfRule>
    <cfRule type="expression" dxfId="126" priority="6">
      <formula>$C7="Subtotal"</formula>
    </cfRule>
    <cfRule type="expression" priority="7" stopIfTrue="1">
      <formula>OR($C7="Subtotal",$A7="Total TVA Cota 0")</formula>
    </cfRule>
    <cfRule type="expression" dxfId="125" priority="8">
      <formula>$E7=""</formula>
    </cfRule>
  </conditionalFormatting>
  <conditionalFormatting sqref="C32">
    <cfRule type="expression" dxfId="124" priority="1">
      <formula>CELL("PROTECT",C32)=0</formula>
    </cfRule>
    <cfRule type="expression" dxfId="123" priority="2">
      <formula>$C32="Subtotal"</formula>
    </cfRule>
    <cfRule type="expression" priority="3" stopIfTrue="1">
      <formula>OR($C32="Subtotal",$A32="Total TVA Cota 0")</formula>
    </cfRule>
    <cfRule type="expression" dxfId="122" priority="4">
      <formula>$E32=""</formula>
    </cfRule>
  </conditionalFormatting>
  <dataValidations count="1">
    <dataValidation type="decimal" operator="greaterThan" allowBlank="1" showInputMessage="1" showErrorMessage="1" sqref="F7:F79">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SITE</vt:lpstr>
      <vt:lpstr>TA</vt:lpstr>
      <vt:lpstr>TM</vt:lpstr>
      <vt:lpstr>TMS</vt:lpstr>
      <vt:lpstr>HV</vt:lpstr>
      <vt:lpstr>GCW</vt:lpstr>
      <vt:lpstr>EEF</vt:lpstr>
      <vt:lpstr>ATM</vt:lpstr>
      <vt:lpstr>BK</vt:lpstr>
      <vt:lpstr>SIP</vt:lpstr>
      <vt:lpstr>FSS</vt:lpstr>
      <vt:lpstr>Commiss</vt:lpstr>
      <vt:lpstr>Maintenance</vt:lpstr>
      <vt:lpstr>Boiler</vt:lpstr>
      <vt:lpstr>Boiler!Print_Area</vt:lpstr>
      <vt:lpstr>SITE!Print_Area</vt:lpstr>
      <vt:lpstr>ATM!Print_Titles</vt:lpstr>
      <vt:lpstr>BK!Print_Titles</vt:lpstr>
      <vt:lpstr>Boiler!Print_Titles</vt:lpstr>
      <vt:lpstr>Commiss!Print_Titles</vt:lpstr>
      <vt:lpstr>EEF!Print_Titles</vt:lpstr>
      <vt:lpstr>FSS!Print_Titles</vt:lpstr>
      <vt:lpstr>GCW!Print_Titles</vt:lpstr>
      <vt:lpstr>HV!Print_Titles</vt:lpstr>
      <vt:lpstr>Maintenance!Print_Titles</vt:lpstr>
      <vt:lpstr>SIP!Print_Titles</vt:lpstr>
      <vt:lpstr>TA!Print_Titles</vt:lpstr>
      <vt:lpstr>TM!Print_Titles</vt:lpstr>
      <vt:lpstr>TMS!Print_Titles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 Maciuca</dc:creator>
  <cp:keywords/>
  <dc:description/>
  <cp:lastModifiedBy>Vitalie Vieru</cp:lastModifiedBy>
  <cp:lastPrinted>2016-11-13T22:03:12Z</cp:lastPrinted>
  <dcterms:created xsi:type="dcterms:W3CDTF">2014-05-20T07:18:54Z</dcterms:created>
  <dcterms:modified xsi:type="dcterms:W3CDTF">2018-04-17T06:31:40Z</dcterms:modified>
  <cp:category/>
</cp:coreProperties>
</file>