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defaultThemeVersion="124226"/>
  <bookViews>
    <workbookView xWindow="105" yWindow="7815" windowWidth="28560" windowHeight="8325" tabRatio="721" activeTab="13"/>
  </bookViews>
  <sheets>
    <sheet name="SITE" sheetId="14" r:id="rId1"/>
    <sheet name="TA" sheetId="11" r:id="rId2"/>
    <sheet name="TM" sheetId="4" r:id="rId3"/>
    <sheet name="TMS" sheetId="21" r:id="rId4"/>
    <sheet name="HV" sheetId="6" r:id="rId5"/>
    <sheet name="GCW" sheetId="1" r:id="rId6"/>
    <sheet name="EEF" sheetId="7" r:id="rId7"/>
    <sheet name="ATM" sheetId="8" r:id="rId8"/>
    <sheet name="BK" sheetId="5" r:id="rId9"/>
    <sheet name="SIP" sheetId="9" r:id="rId10"/>
    <sheet name="FSS" sheetId="22" r:id="rId11"/>
    <sheet name="Commiss" sheetId="18" r:id="rId12"/>
    <sheet name="Maintenance" sheetId="19" r:id="rId13"/>
    <sheet name="Boiler" sheetId="20" r:id="rId14"/>
  </sheets>
  <externalReferences>
    <externalReference r:id="rId15"/>
    <externalReference r:id="rId16"/>
  </externalReferences>
  <definedNames>
    <definedName name="_xlnm.Print_Area" localSheetId="13">Boiler!$A$1:$G$27</definedName>
    <definedName name="_xlnm.Print_Area" localSheetId="0">SITE!$A$1:$E$38</definedName>
    <definedName name="_xlnm.Print_Titles" localSheetId="7">ATM!$1:$1</definedName>
    <definedName name="_xlnm.Print_Titles" localSheetId="8">BK!$1:$1</definedName>
    <definedName name="_xlnm.Print_Titles" localSheetId="13">Boiler!$1:$1</definedName>
    <definedName name="_xlnm.Print_Titles" localSheetId="11">Commiss!$1:$1</definedName>
    <definedName name="_xlnm.Print_Titles" localSheetId="6">EEF!$1:$1</definedName>
    <definedName name="_xlnm.Print_Titles" localSheetId="10">FSS!$1:$1</definedName>
    <definedName name="_xlnm.Print_Titles" localSheetId="5">GCW!$1:$1</definedName>
    <definedName name="_xlnm.Print_Titles" localSheetId="4">HV!$1:$1</definedName>
    <definedName name="_xlnm.Print_Titles" localSheetId="12">Maintenance!$1:$1</definedName>
    <definedName name="_xlnm.Print_Titles" localSheetId="9">SIP!$1:$1</definedName>
    <definedName name="_xlnm.Print_Titles" localSheetId="1">TA!$1:$1</definedName>
    <definedName name="_xlnm.Print_Titles" localSheetId="2">TM!$1:$1</definedName>
    <definedName name="_xlnm.Print_Titles" localSheetId="3">TMS!$1:$1</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5" i="19" l="1"/>
  <c r="F5" i="19"/>
  <c r="E5" i="19"/>
  <c r="D5" i="19"/>
  <c r="G5" i="18"/>
  <c r="F5" i="18"/>
  <c r="E5" i="18"/>
  <c r="D5" i="18"/>
  <c r="E26" i="14"/>
  <c r="E23" i="14"/>
  <c r="E24" i="14"/>
  <c r="E27" i="14"/>
  <c r="E29" i="14"/>
  <c r="E32" i="14"/>
  <c r="E17" i="14"/>
  <c r="E16" i="14"/>
  <c r="E15" i="14"/>
  <c r="E14" i="14"/>
  <c r="E13" i="14"/>
  <c r="E12" i="14"/>
  <c r="E11" i="14"/>
  <c r="E10" i="14"/>
  <c r="E9" i="14"/>
  <c r="E8" i="14"/>
  <c r="E7" i="14"/>
  <c r="E6" i="14"/>
  <c r="E18" i="14"/>
  <c r="E33" i="14"/>
  <c r="G37" i="9"/>
  <c r="G38" i="9"/>
  <c r="G7" i="6"/>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58" i="6"/>
  <c r="G59" i="6"/>
  <c r="G60" i="6"/>
  <c r="G61" i="6"/>
  <c r="G62" i="6"/>
  <c r="G63" i="6"/>
  <c r="G64" i="6"/>
  <c r="G10" i="6"/>
  <c r="G11" i="6"/>
  <c r="G12" i="6"/>
  <c r="G13" i="6"/>
  <c r="G14" i="6"/>
  <c r="G15" i="6"/>
  <c r="G16" i="6"/>
  <c r="G17" i="6"/>
  <c r="G18" i="6"/>
  <c r="G19" i="6"/>
  <c r="G20" i="6"/>
  <c r="G21" i="6"/>
  <c r="G22" i="6"/>
  <c r="G23" i="6"/>
  <c r="G24" i="6"/>
  <c r="G25" i="6"/>
  <c r="G26" i="6"/>
  <c r="G27" i="6"/>
  <c r="G28" i="6"/>
  <c r="G29" i="6"/>
  <c r="G30" i="6"/>
  <c r="G31" i="6"/>
  <c r="G32" i="6"/>
  <c r="G33" i="6"/>
  <c r="G34" i="6"/>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9" i="9"/>
  <c r="G40" i="9"/>
  <c r="G41" i="9"/>
  <c r="G42" i="9"/>
  <c r="G43" i="9"/>
  <c r="G44" i="9"/>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8" i="19"/>
  <c r="G9" i="19"/>
  <c r="G10" i="19"/>
  <c r="G7" i="19"/>
  <c r="C4" i="22"/>
  <c r="G8" i="22"/>
  <c r="G7" i="22"/>
  <c r="G9" i="22"/>
  <c r="G5" i="22"/>
  <c r="F5" i="22"/>
  <c r="E5" i="22"/>
  <c r="D5" i="22"/>
  <c r="C5" i="22"/>
  <c r="B5" i="22"/>
  <c r="A5" i="22"/>
  <c r="B3" i="22"/>
  <c r="A3" i="22"/>
  <c r="C2" i="22"/>
  <c r="B2" i="22"/>
  <c r="A2" i="22"/>
  <c r="A1" i="22"/>
  <c r="G8" i="9"/>
  <c r="G7" i="9"/>
  <c r="G45" i="9"/>
  <c r="G8" i="5"/>
  <c r="G7" i="5"/>
  <c r="G8" i="8"/>
  <c r="G7" i="8"/>
  <c r="G9" i="8"/>
  <c r="G8" i="7"/>
  <c r="G7" i="7"/>
  <c r="G8" i="1"/>
  <c r="G7" i="1"/>
  <c r="G107" i="1"/>
  <c r="G9" i="6"/>
  <c r="G8" i="6"/>
  <c r="G8" i="21"/>
  <c r="G7" i="21"/>
  <c r="G9" i="21"/>
  <c r="G8" i="4"/>
  <c r="G7" i="4"/>
  <c r="G79" i="4"/>
  <c r="G8" i="11"/>
  <c r="G65" i="6"/>
  <c r="G41" i="7"/>
  <c r="G9" i="5"/>
  <c r="G7" i="11"/>
  <c r="G38" i="11"/>
  <c r="C4" i="21"/>
  <c r="G5" i="21"/>
  <c r="F5" i="21"/>
  <c r="E5" i="21"/>
  <c r="D5" i="21"/>
  <c r="C5" i="21"/>
  <c r="B5" i="21"/>
  <c r="A5" i="21"/>
  <c r="B3" i="21"/>
  <c r="A3" i="21"/>
  <c r="C2" i="21"/>
  <c r="B2" i="21"/>
  <c r="A2" i="21"/>
  <c r="A1" i="21"/>
  <c r="B3" i="20"/>
  <c r="A3" i="20"/>
  <c r="B2" i="20"/>
  <c r="A2" i="20"/>
  <c r="A1" i="20"/>
  <c r="B3" i="19"/>
  <c r="A3" i="19"/>
  <c r="B2" i="19"/>
  <c r="A2" i="19"/>
  <c r="A1" i="19"/>
  <c r="B3" i="18"/>
  <c r="A3" i="18"/>
  <c r="B2" i="18"/>
  <c r="A2" i="18"/>
  <c r="A1" i="18"/>
  <c r="B3" i="9"/>
  <c r="A3" i="9"/>
  <c r="B2" i="9"/>
  <c r="A2" i="9"/>
  <c r="A1" i="9"/>
  <c r="B3" i="5"/>
  <c r="A3" i="5"/>
  <c r="B2" i="5"/>
  <c r="A2" i="5"/>
  <c r="A1" i="5"/>
  <c r="B3" i="8"/>
  <c r="A3" i="8"/>
  <c r="B2" i="8"/>
  <c r="A2" i="8"/>
  <c r="A1" i="8"/>
  <c r="B3" i="7"/>
  <c r="A3" i="7"/>
  <c r="B2" i="7"/>
  <c r="A2" i="7"/>
  <c r="A1" i="7"/>
  <c r="B3" i="1"/>
  <c r="A3" i="1"/>
  <c r="B2" i="1"/>
  <c r="A2" i="1"/>
  <c r="A1" i="1"/>
  <c r="B3" i="6"/>
  <c r="A3" i="6"/>
  <c r="B2" i="6"/>
  <c r="A2" i="6"/>
  <c r="A1" i="6"/>
  <c r="B3" i="4"/>
  <c r="A3" i="4"/>
  <c r="B2" i="4"/>
  <c r="A2" i="4"/>
  <c r="A1" i="4"/>
  <c r="B3" i="11"/>
  <c r="B2" i="11"/>
  <c r="A1" i="11"/>
  <c r="G5" i="9"/>
  <c r="F5" i="9"/>
  <c r="E5" i="9"/>
  <c r="G5" i="5"/>
  <c r="F5" i="5"/>
  <c r="E5" i="5"/>
  <c r="G5" i="8"/>
  <c r="F5" i="8"/>
  <c r="E5" i="8"/>
  <c r="A4" i="19"/>
  <c r="A4" i="18"/>
  <c r="C4" i="9"/>
  <c r="C4" i="5"/>
  <c r="C4" i="8"/>
  <c r="C4" i="7"/>
  <c r="C4" i="1"/>
  <c r="C4" i="6"/>
  <c r="C4" i="4"/>
  <c r="C4" i="11"/>
  <c r="D5" i="9"/>
  <c r="C5" i="9"/>
  <c r="B5" i="9"/>
  <c r="A5" i="9"/>
  <c r="D5" i="5"/>
  <c r="C5" i="5"/>
  <c r="B5" i="5"/>
  <c r="A5" i="5"/>
  <c r="D5" i="8"/>
  <c r="C5" i="8"/>
  <c r="B5" i="8"/>
  <c r="A5" i="8"/>
  <c r="G5" i="7"/>
  <c r="F5" i="7"/>
  <c r="E5" i="7"/>
  <c r="D5" i="7"/>
  <c r="C5" i="7"/>
  <c r="B5" i="7"/>
  <c r="A5" i="7"/>
  <c r="G5" i="1"/>
  <c r="F5" i="1"/>
  <c r="E5" i="1"/>
  <c r="D5" i="1"/>
  <c r="C5" i="1"/>
  <c r="B5" i="1"/>
  <c r="A5" i="1"/>
  <c r="G5" i="6"/>
  <c r="F5" i="6"/>
  <c r="E5" i="6"/>
  <c r="D5" i="6"/>
  <c r="C5" i="6"/>
  <c r="B5" i="6"/>
  <c r="A5" i="6"/>
  <c r="B5" i="4"/>
  <c r="C5" i="4"/>
  <c r="D5" i="4"/>
  <c r="E5" i="4"/>
  <c r="F5" i="4"/>
  <c r="G5" i="4"/>
  <c r="A5" i="4"/>
  <c r="C2" i="19"/>
  <c r="C2" i="18"/>
  <c r="C2" i="9"/>
  <c r="C2" i="5"/>
  <c r="C2" i="8"/>
  <c r="C2" i="7"/>
  <c r="C2" i="1"/>
  <c r="C2" i="6"/>
  <c r="C2" i="4"/>
  <c r="A3" i="11"/>
  <c r="A2" i="11"/>
  <c r="G11" i="19"/>
  <c r="G7" i="20"/>
  <c r="G10" i="18"/>
  <c r="G9" i="18"/>
  <c r="G8" i="18"/>
  <c r="G7" i="18"/>
  <c r="C2" i="20"/>
  <c r="C2" i="11"/>
  <c r="G21" i="20"/>
  <c r="G11" i="18"/>
</calcChain>
</file>

<file path=xl/sharedStrings.xml><?xml version="1.0" encoding="utf-8"?>
<sst xmlns="http://schemas.openxmlformats.org/spreadsheetml/2006/main" count="1147" uniqueCount="598">
  <si>
    <t>Lot:</t>
  </si>
  <si>
    <t>Site:</t>
  </si>
  <si>
    <t>No</t>
  </si>
  <si>
    <t>Parameter</t>
  </si>
  <si>
    <t>Unit</t>
  </si>
  <si>
    <t>Value</t>
  </si>
  <si>
    <t>MWh</t>
  </si>
  <si>
    <t>USD</t>
  </si>
  <si>
    <t>Item</t>
  </si>
  <si>
    <t>* Any equipment or component that requires replacement within the 3 years period and was not included in the list of wear parts shall be treated as a warranty case and must be provided by the contractor at no additional cost</t>
  </si>
  <si>
    <t>REF:</t>
  </si>
  <si>
    <t>ITB</t>
  </si>
  <si>
    <t>x</t>
  </si>
  <si>
    <t>y</t>
  </si>
  <si>
    <t>1</t>
  </si>
  <si>
    <t>2</t>
  </si>
  <si>
    <t>3</t>
  </si>
  <si>
    <t>4</t>
  </si>
  <si>
    <t>5</t>
  </si>
  <si>
    <t>6</t>
  </si>
  <si>
    <t>7</t>
  </si>
  <si>
    <t>Total, USD 
(col.5 x col.6)</t>
  </si>
  <si>
    <t>test</t>
  </si>
  <si>
    <t>permanent</t>
  </si>
  <si>
    <t>DA06B2</t>
  </si>
  <si>
    <t>m3</t>
  </si>
  <si>
    <t>DA06B1</t>
  </si>
  <si>
    <t>CG22A</t>
  </si>
  <si>
    <t>m2</t>
  </si>
  <si>
    <t>DE11A</t>
  </si>
  <si>
    <t>m</t>
  </si>
  <si>
    <t>CO06B corect</t>
  </si>
  <si>
    <t>CA03F</t>
  </si>
  <si>
    <t>CK14A</t>
  </si>
  <si>
    <t>TsA02A</t>
  </si>
  <si>
    <t>TsD01B</t>
  </si>
  <si>
    <t>TsD04B</t>
  </si>
  <si>
    <t>CO07C corect</t>
  </si>
  <si>
    <t>kg</t>
  </si>
  <si>
    <t>TsC54B</t>
  </si>
  <si>
    <t>IzD05A</t>
  </si>
  <si>
    <t>t</t>
  </si>
  <si>
    <t>IzD04A</t>
  </si>
  <si>
    <t>CL18A</t>
  </si>
  <si>
    <t>set</t>
  </si>
  <si>
    <t>TsC03B1</t>
  </si>
  <si>
    <t>100 m3</t>
  </si>
  <si>
    <t>TsC14B2</t>
  </si>
  <si>
    <t>TsD05A</t>
  </si>
  <si>
    <t xml:space="preserve"> </t>
  </si>
  <si>
    <t>CA09A1</t>
  </si>
  <si>
    <t>CA03G</t>
  </si>
  <si>
    <t>CC02K</t>
  </si>
  <si>
    <t>CC02L</t>
  </si>
  <si>
    <t>CB02C</t>
  </si>
  <si>
    <t>IzF50A</t>
  </si>
  <si>
    <t>IzF04F k=2</t>
  </si>
  <si>
    <t>CD55A</t>
  </si>
  <si>
    <t>CA04F</t>
  </si>
  <si>
    <t>CL57A</t>
  </si>
  <si>
    <t>CC02N</t>
  </si>
  <si>
    <t>CB11A</t>
  </si>
  <si>
    <t>CE41A</t>
  </si>
  <si>
    <t>CN50A</t>
  </si>
  <si>
    <t>CE30A</t>
  </si>
  <si>
    <t>CN51A</t>
  </si>
  <si>
    <t>CE06A1</t>
  </si>
  <si>
    <t>CR03A</t>
  </si>
  <si>
    <t>CN17A</t>
  </si>
  <si>
    <t>CE05A</t>
  </si>
  <si>
    <t>CE20A</t>
  </si>
  <si>
    <t>CE22A</t>
  </si>
  <si>
    <t>CK12A</t>
  </si>
  <si>
    <t>TsC53B</t>
  </si>
  <si>
    <t>100m2</t>
  </si>
  <si>
    <t>CA02C</t>
  </si>
  <si>
    <t>IzF04B k=2</t>
  </si>
  <si>
    <t>CG22A1</t>
  </si>
  <si>
    <t>CG01A</t>
  </si>
  <si>
    <t>CG17D1</t>
  </si>
  <si>
    <t>CI14A</t>
  </si>
  <si>
    <t>CN53A</t>
  </si>
  <si>
    <t>CF52B</t>
  </si>
  <si>
    <t>CF53B</t>
  </si>
  <si>
    <t>CN06A</t>
  </si>
  <si>
    <t>CF02B</t>
  </si>
  <si>
    <t>CF50B</t>
  </si>
  <si>
    <t>CI21B</t>
  </si>
  <si>
    <t>IzF55B</t>
  </si>
  <si>
    <t>CN54B</t>
  </si>
  <si>
    <t>CN55A</t>
  </si>
  <si>
    <t>CB14A</t>
  </si>
  <si>
    <t>IzD10A</t>
  </si>
  <si>
    <t>CE18A</t>
  </si>
  <si>
    <t>CC03C</t>
  </si>
  <si>
    <t>CB02A</t>
  </si>
  <si>
    <t>CL57B</t>
  </si>
  <si>
    <t>CL16B</t>
  </si>
  <si>
    <t>IzH07A</t>
  </si>
  <si>
    <t>IzI07D1</t>
  </si>
  <si>
    <t>IzI07D2</t>
  </si>
  <si>
    <t>IA13A</t>
  </si>
  <si>
    <t>IA38A</t>
  </si>
  <si>
    <t>ID05A</t>
  </si>
  <si>
    <t>ID04A</t>
  </si>
  <si>
    <t>IA28A</t>
  </si>
  <si>
    <t>IA40A</t>
  </si>
  <si>
    <t>IA27B</t>
  </si>
  <si>
    <t>IA30A</t>
  </si>
  <si>
    <t>IA41A</t>
  </si>
  <si>
    <t>ID04D</t>
  </si>
  <si>
    <t>ID04C</t>
  </si>
  <si>
    <t>ID04B</t>
  </si>
  <si>
    <t>SE56A</t>
  </si>
  <si>
    <t>ID06A</t>
  </si>
  <si>
    <t>AcA25B</t>
  </si>
  <si>
    <t>IC18C</t>
  </si>
  <si>
    <t>IC18A</t>
  </si>
  <si>
    <t>IC11F</t>
  </si>
  <si>
    <t>IC11E</t>
  </si>
  <si>
    <t>IC11C</t>
  </si>
  <si>
    <t>IC11B</t>
  </si>
  <si>
    <t>IC11A</t>
  </si>
  <si>
    <t>IE03A</t>
  </si>
  <si>
    <t>IE03B</t>
  </si>
  <si>
    <t>IE03C</t>
  </si>
  <si>
    <t>IzA06D</t>
  </si>
  <si>
    <t>IzH22A</t>
  </si>
  <si>
    <t>AcA31A</t>
  </si>
  <si>
    <t>AcA25A</t>
  </si>
  <si>
    <t>IC30G</t>
  </si>
  <si>
    <t>IC30F</t>
  </si>
  <si>
    <t>IC30E</t>
  </si>
  <si>
    <t>IC30C</t>
  </si>
  <si>
    <t>IA18B</t>
  </si>
  <si>
    <t>IA18A</t>
  </si>
  <si>
    <t>10-08-001-01</t>
  </si>
  <si>
    <t>10-04-030-03</t>
  </si>
  <si>
    <t>10-04-066-05</t>
  </si>
  <si>
    <t>10-04-101-04</t>
  </si>
  <si>
    <t>10-02-016-06</t>
  </si>
  <si>
    <t>10-01-039-06</t>
  </si>
  <si>
    <t>10-04-001-02</t>
  </si>
  <si>
    <t>10-08-002-02</t>
  </si>
  <si>
    <t>10-08-002-01</t>
  </si>
  <si>
    <t>10-06-032-01</t>
  </si>
  <si>
    <t>100 пар</t>
  </si>
  <si>
    <t>10-06-037-12</t>
  </si>
  <si>
    <t>10-04-066-04</t>
  </si>
  <si>
    <t>10-01-055-03</t>
  </si>
  <si>
    <t>100 m</t>
  </si>
  <si>
    <t>10-01-038-08</t>
  </si>
  <si>
    <t>08-02-409-1</t>
  </si>
  <si>
    <t>590-0118</t>
  </si>
  <si>
    <t>590-0119</t>
  </si>
  <si>
    <t>590-4002</t>
  </si>
  <si>
    <t>590-4003</t>
  </si>
  <si>
    <t>TsA20B</t>
  </si>
  <si>
    <t>AcF03A</t>
  </si>
  <si>
    <t>TsC03F1</t>
  </si>
  <si>
    <t>TsI50A5</t>
  </si>
  <si>
    <t>TsC51B</t>
  </si>
  <si>
    <t>TsD02A1</t>
  </si>
  <si>
    <t>TsD05B</t>
  </si>
  <si>
    <t>TfA01A2</t>
  </si>
  <si>
    <t>TfA02A2</t>
  </si>
  <si>
    <t>TfA09A2</t>
  </si>
  <si>
    <t>TfA10A2</t>
  </si>
  <si>
    <t>10 kg</t>
  </si>
  <si>
    <t>CD50A</t>
  </si>
  <si>
    <t>AcD22A</t>
  </si>
  <si>
    <t>CP16A</t>
  </si>
  <si>
    <t>CP05A</t>
  </si>
  <si>
    <t>IC30B</t>
  </si>
  <si>
    <t>SB08E</t>
  </si>
  <si>
    <t>SB09E</t>
  </si>
  <si>
    <t>CL20A</t>
  </si>
  <si>
    <t>08-03-573-4</t>
  </si>
  <si>
    <t>08-03-525-1</t>
  </si>
  <si>
    <t>08-03-526-1</t>
  </si>
  <si>
    <t>08-03-594-2</t>
  </si>
  <si>
    <t>08-03-593-6</t>
  </si>
  <si>
    <t>507-0103</t>
  </si>
  <si>
    <t>507-0108</t>
  </si>
  <si>
    <t>507-0201</t>
  </si>
  <si>
    <t>Starter С80</t>
  </si>
  <si>
    <t>507-0220</t>
  </si>
  <si>
    <t>08-03-591-8</t>
  </si>
  <si>
    <t>08-03-591-5</t>
  </si>
  <si>
    <t>08-02-148-1</t>
  </si>
  <si>
    <t>08-02-401-1</t>
  </si>
  <si>
    <t>590-4000</t>
  </si>
  <si>
    <t>590-4015</t>
  </si>
  <si>
    <t>08-02-407-1</t>
  </si>
  <si>
    <t>08-01-062-2</t>
  </si>
  <si>
    <t>Generator 2.5 kW</t>
  </si>
  <si>
    <t>RpCU05G</t>
  </si>
  <si>
    <t>Automat ВА47-29 1Р 3А В</t>
  </si>
  <si>
    <t>Automat ВА47-29 1Р 3А С</t>
  </si>
  <si>
    <t>29A</t>
  </si>
  <si>
    <t>28A</t>
  </si>
  <si>
    <t>AcE13A</t>
  </si>
  <si>
    <t>CP16B</t>
  </si>
  <si>
    <t>CL10C</t>
  </si>
  <si>
    <t>AcE07A</t>
  </si>
  <si>
    <t>CC01E</t>
  </si>
  <si>
    <t>CP10A</t>
  </si>
  <si>
    <t>CP10B</t>
  </si>
  <si>
    <t xml:space="preserve">Estimated amount in USD, 0 rate VAT </t>
  </si>
  <si>
    <t>Cost Component / Section</t>
  </si>
  <si>
    <t>Territory development</t>
  </si>
  <si>
    <t>Thermomecanics</t>
  </si>
  <si>
    <t xml:space="preserve">Solar hot water system </t>
  </si>
  <si>
    <t xml:space="preserve">Heating and ventilation </t>
  </si>
  <si>
    <t>General construction works</t>
  </si>
  <si>
    <t xml:space="preserve">Electricity and lighting </t>
  </si>
  <si>
    <t>Water and sewage</t>
  </si>
  <si>
    <t xml:space="preserve">Anti fire system </t>
  </si>
  <si>
    <t xml:space="preserve">Fuel system </t>
  </si>
  <si>
    <t xml:space="preserve">Commissioning </t>
  </si>
  <si>
    <t>Service and Maintenance works for 3-years of operation</t>
  </si>
  <si>
    <t>Total price of works</t>
  </si>
  <si>
    <t>Annual heat consumption</t>
  </si>
  <si>
    <t>Boiler efficiency at nominal output</t>
  </si>
  <si>
    <t>percentage</t>
  </si>
  <si>
    <t>Annual fuel demand</t>
  </si>
  <si>
    <t>MJ/ton</t>
  </si>
  <si>
    <t>MWh/ton</t>
  </si>
  <si>
    <t>Annual fuel consumption</t>
  </si>
  <si>
    <t>ton</t>
  </si>
  <si>
    <t>Estimated fuel price</t>
  </si>
  <si>
    <t>USD/ton</t>
  </si>
  <si>
    <t>Annual cost of fuel</t>
  </si>
  <si>
    <t>Discount rate</t>
  </si>
  <si>
    <t>Expected lifetime of the boiler</t>
  </si>
  <si>
    <t>years</t>
  </si>
  <si>
    <t>Total cost of life-cycle (Price of works + VC fuel)</t>
  </si>
  <si>
    <t>Bidder:</t>
  </si>
  <si>
    <t>Signature</t>
  </si>
  <si>
    <t>No changes to the initial structure of this document are allowed. Any modifications made in the document, may result in Bidder's disqualification.</t>
  </si>
  <si>
    <t>No.</t>
  </si>
  <si>
    <t>Ref. code</t>
  </si>
  <si>
    <t xml:space="preserve">Description of works </t>
  </si>
  <si>
    <t>Unit of Measure</t>
  </si>
  <si>
    <t>Quantity</t>
  </si>
  <si>
    <t>Total 
USD (col.5 x col.6)</t>
  </si>
  <si>
    <t>Chapter 1. Construction works</t>
  </si>
  <si>
    <t>Chapter 2. Construction works</t>
  </si>
  <si>
    <t>Chapter 1.1. Concrete platform</t>
  </si>
  <si>
    <t>Layer of cylindrical natural aggregates, having the resistant function of filtering, isolation, ventilation, anti-freeze and proof course, with mechanical laying, with sand</t>
  </si>
  <si>
    <t xml:space="preserve">Layer of cylindrical natural aggregates, having the resistant function of filtering, isolation, ventilation, anti-freeze and proof course, with mechanical laying, with ballast </t>
  </si>
  <si>
    <t>Small curbs, ready-made from concrete with section 10x15 cm, to delimitate green areas, sidewalks, alleys, etc., placed on concrete foundation B-15, БР 100.20.8</t>
  </si>
  <si>
    <t>Chapter 1.2. Metallic mesh fence</t>
  </si>
  <si>
    <t>Fencing wire mesh with fence panels made of round steel frame fixed on ready-made reinforced concrete pillars mounted at 2 m distance from each other, interaxed by tamping the ballast, the ridge height of 1,80 m  ("GARDLAIN")</t>
  </si>
  <si>
    <t>Chapter 1.3. Gate "STANDART" B=1,0m, Н=1,8m (1 un)</t>
  </si>
  <si>
    <t>Metallic gates with frames made of round steel profiles, ready-made, including the accessories necessary, mounted on reinforced concrete poles, gate "STANDART" cod 6204)</t>
  </si>
  <si>
    <t>Chapter 1.4. Tin sheet fencing -  chimney (10,80 m)</t>
  </si>
  <si>
    <t>Manual digging of soil in limited spaces, under 1,00 m or over 1,00 m in width, executed without support, with vertical slope, in foundations, channels, drainages, twinning steps, in non-cohesive soil or lightly cohesive soil depth &lt; 0,75 m light soil</t>
  </si>
  <si>
    <t>Plain concrete poured with classical means,  in foundations, basements, support walls, walls under zero rate, prepared by concrete mixer or commercial concrete according to art. CA01, pouring with classical means, plain concrete class В15</t>
  </si>
  <si>
    <t>Plain concrete poured with classical means,  in foundations, basements, support walls, walls under zero rate, prepared by concrete mixer or commercial concrete according to art. CA01, pouring with classical means, plain concrete class....   B3,5</t>
  </si>
  <si>
    <t>Broken stone foundation layer</t>
  </si>
  <si>
    <t>Broken stone foundation layer-100 mm</t>
  </si>
  <si>
    <t>Chapter 1.5. Tin gate (1 un)</t>
  </si>
  <si>
    <t>Manual priming with one layer of minium lead paint on technological equipment</t>
  </si>
  <si>
    <t xml:space="preserve">Manual priming with one layer of minium lead paint on technological equipment.  </t>
  </si>
  <si>
    <t>Chapter 1.6. Ash containers  Dn0,6х1,0(h) with lid - 6 units</t>
  </si>
  <si>
    <t>Various metallic structures made of laminated profiles, sheet, striated sheet, concrete, supporting or covering pipes, all or partially embedded in concrete</t>
  </si>
  <si>
    <t>Chapter 2. Equipment</t>
  </si>
  <si>
    <t>Chapter 1. Equipment</t>
  </si>
  <si>
    <t>Chapter 3. Equipment</t>
  </si>
  <si>
    <t>Wheelbarrow with steel clamp, Vclamp=0,1m3</t>
  </si>
  <si>
    <t>Access road</t>
  </si>
  <si>
    <t>Total VAT 0 rate</t>
  </si>
  <si>
    <t>Section:</t>
  </si>
  <si>
    <t>Pump to add water with capacity 1,8m3/h, P=30m c.a., N=590W, U=230V,   AQUAJET 82M or similar</t>
  </si>
  <si>
    <t>Three-way thermostatic valve,  Laddomat 21-60 , 63*С, N= 100W</t>
  </si>
  <si>
    <t>Three-way mixing valve,  HFE d=40mm electrical AMV 162 or similar</t>
  </si>
  <si>
    <t>Two-way clap,  d=20mm,  DVB 1-02 or similar</t>
  </si>
  <si>
    <t>Expending vessel   Maxivarem LR 200 V=200L or similar</t>
  </si>
  <si>
    <t>Dispenser  ''Dosaphos-200'' in set with  '''Gelphos-Rapid'' or similar</t>
  </si>
  <si>
    <t>Vessel to add water V=1000l</t>
  </si>
  <si>
    <t xml:space="preserve">Vessel to accumulate heat  Sunsistem P 1500  or similar, V=1500 L </t>
  </si>
  <si>
    <t>Heat regulator,  ECO COMFORT 110</t>
  </si>
  <si>
    <t>Pressure decreaser with manometer,  d=20mm</t>
  </si>
  <si>
    <t>Chapter 2. Assembling works</t>
  </si>
  <si>
    <t>Chapter 1. Assembling works</t>
  </si>
  <si>
    <t>Heating boiler (hot water 90/70 degrees), sectional, made with cast-iron elements, with caloric capacity up to 70 kw</t>
  </si>
  <si>
    <t>unit</t>
  </si>
  <si>
    <t>Unit Price
USD (wage inclusive e)</t>
  </si>
  <si>
    <t xml:space="preserve">Circulating (recirculating) pump mounted on existing pipe, by flanges, with diameter up to 2" (50 mm), inclusive , </t>
  </si>
  <si>
    <t>Three-way plug valve or vent and stop valve, with flanges with stuffing,  for central heating installations, with nominal diameter, Three-way plug valve  Laddomat 21-60</t>
  </si>
  <si>
    <t>Three-way plug valve or vent and stop valve, with flanges with stuffing,  for central heating installations, with nominal diameter, Three-way plug valve  d 40 mm</t>
  </si>
  <si>
    <t>Expending vessel, mounted on platform with capacity 500 l</t>
  </si>
  <si>
    <t>Safety device against lack of gas-air, Dispenser</t>
  </si>
  <si>
    <t xml:space="preserve">Condensation reservoir, mounted on platform with capacity 1000 l </t>
  </si>
  <si>
    <t>Storage tank for liquid fuel, cylindrical, mounted on the ground, half covered or under ground, with capacity 5000 l ( buffer )</t>
  </si>
  <si>
    <t>Chapter 3. Sanitary works</t>
  </si>
  <si>
    <t>Stop or retaining valve with jacks for central heating installations, with nominal diameter, ball valve with jacks d65mm</t>
  </si>
  <si>
    <t>Stop or retaining valve with jacks for central heating installations, with nominal diameter, ball valve with jacks d50mm</t>
  </si>
  <si>
    <t>Stop or retaining valve with jacks for central heating installations, with nominal diameter, ball valve with jacks d32mm</t>
  </si>
  <si>
    <t>Stop or retaining valve with jacks for central heating installations, with nominal diameter, ball valve with jacks d20mm</t>
  </si>
  <si>
    <t>Stop or retaining valve with jacks for central heating installations, with nominal diameter, ball valve with jacks d15mm</t>
  </si>
  <si>
    <t>Stop or retaining valve with jacks for central heating installations, with nominal diameter, ball valve with jacks d40mm</t>
  </si>
  <si>
    <t>Drinking water filter with jacks, threaded to install on pipeline, ФС d25mm</t>
  </si>
  <si>
    <t>Drinking water filter with jacks, threaded to install on pipeline, ФС d65mm</t>
  </si>
  <si>
    <t xml:space="preserve">Stop or retaining valve with jacks for central heating installations, with nominal diameter, stop valve  d40mm </t>
  </si>
  <si>
    <t xml:space="preserve">Stop or retaining valve with jacks for central heating installations, with nominal diameter, stop valve d20mm </t>
  </si>
  <si>
    <t>Stop or retaining valve with jacks for central heating installations, with nominal diameter,  safety valve  d20mm</t>
  </si>
  <si>
    <t>Air release valve with mobile key for central heating installations   Automatic air release  DN 1/2''</t>
  </si>
  <si>
    <t>Stop or retaining valve with jacks for central heating installations, with nominal diameter,  float-type valve  d20mm</t>
  </si>
  <si>
    <t>Electric welding of joining steel parts, in position, single-lens compensating pipe d200 mm ПГВУ200</t>
  </si>
  <si>
    <t>Thick sheet metal lining (silo funnels, chimney flues, tanks and troughs for sutaje) in chimney flues  (chimney flues)</t>
  </si>
  <si>
    <t>Perform tightness test procedure under pressure of feeding pipelines of heating devices (heaters, thermal convectors, plinth convectors, etc.) with diameter 3/8" ... 1"</t>
  </si>
  <si>
    <t>Perform tightness test procedure under pressure of feeding pipelines of heating devices (heaters, thermal convectors, plinth convectors, etc.) with diameter 1 1/4" ... 2"</t>
  </si>
  <si>
    <t>Perform tightness test procedure under pressure of feeding pipelines of heating devices (heaters, thermal convectors, plinth convectors, etc.) with diameter 54 x 3,5 ... 83 x 3,5 mm</t>
  </si>
  <si>
    <t>Anticorrosive painting of metallic carpentry, technological equipment and metallic constructions with alchydic enamel (one layer of miniu and three layers of enamel)</t>
  </si>
  <si>
    <t>Electric welding of steel flanges or joining parts at the end of pipes, having diameter 65 mm</t>
  </si>
  <si>
    <t>Electric welding of joining steel parts, in position, pipe bendd76mm</t>
  </si>
  <si>
    <t>Electric welding of joining steel parts, in position, pipe bendd57mm</t>
  </si>
  <si>
    <t>Electric welding of joining steel parts, in position, pipe bendd40mm</t>
  </si>
  <si>
    <t>Electric welding of joining steel parts, in position, pipe bendd32mm</t>
  </si>
  <si>
    <t>Electric welding of joining steel parts, in position, reducing pipe d76x48mm</t>
  </si>
  <si>
    <t>Electric welding of joining steel parts, in position, reducing pipe d76x57mm</t>
  </si>
  <si>
    <t>Electric welding of joining steel parts, in position, reducing pipe d50x32mm</t>
  </si>
  <si>
    <t>Malleable cast iron fittings, with 2 screws, mounted by screwing with steel pipe, American d50mm</t>
  </si>
  <si>
    <t>Malleable cast iron fittings, with 2 screws, mounted by screwing with steel pipe, American d40mm</t>
  </si>
  <si>
    <t>Malleable cast iron fittings, with 2 screws, mounted by screwing with steel pipe, American d32mm</t>
  </si>
  <si>
    <t>Malleable cast iron fittings, with 2 screws, mounted by screwing with steel pipe, American d20mm</t>
  </si>
  <si>
    <t>Malleable cast iron fittings, with 2 screws, mounted by screwing with steel pipe, American d15mm</t>
  </si>
  <si>
    <t>Various metallic structures made of laminated profiles, sheet, striated sheet, concrete, supporting or covering pipes, Support for metallic constructions</t>
  </si>
  <si>
    <t>Fine fittings for central heating boiler: Manometer</t>
  </si>
  <si>
    <t>Fine fittings for central heating boiler: thermometer (straight or corner) with protection or round scale thermometer</t>
  </si>
  <si>
    <t>Stop or retaining valve with jacks for central heating installations, with nominal diameter, Flexible joint d50mm</t>
  </si>
  <si>
    <t>Stop or retaining valve with jacks for central heating installations, with nominal diameter, Two-way valve d20mm</t>
  </si>
  <si>
    <t>Company price</t>
  </si>
  <si>
    <t>Market price</t>
  </si>
  <si>
    <t>Circulating pump with capacity 4,4 m3/h, P= 6m c.a., N= 255 W,    А80/180XM  or similar</t>
  </si>
  <si>
    <t>Pressure reduction for central heating installations, pipes 50 or 65 mm  Pressure and temperature regulator</t>
  </si>
  <si>
    <t>Thermal networks</t>
  </si>
  <si>
    <t>Chapter 1. Ground works</t>
  </si>
  <si>
    <t>Mechanic digging with excavator of 0,40-0,70 mc with internal combustion motor and hydraulic control, in soil with natural humidity, unloaded by pilling on ground category II</t>
  </si>
  <si>
    <t>Manual digging of soil, in slopes, in channels cut by excavator or scraper, to fill the digging in slope profile, in middle ground</t>
  </si>
  <si>
    <t>Filling the trenches for water and sewage pipes, as under layer, protection layer, isolation or filtering layer for drainage tubes executed with sand. /Sand under layer/</t>
  </si>
  <si>
    <t>Works related to unloading the soil in piles, soil category II</t>
  </si>
  <si>
    <t>Scattering loose soil extracted from ground category I or II, by bulldozer tractor on tracks 65-80 CP, in layers of 15-20 cm</t>
  </si>
  <si>
    <t xml:space="preserve">Various metallic structures made of laminated profiles, sheet, striated sheet, concrete, supporting or covering pipes, </t>
  </si>
  <si>
    <t>Plain brick masonry, format 250 x 120 x 65 in outer walls with height up to 4 m</t>
  </si>
  <si>
    <t xml:space="preserve">Preparation and pouring the concrete in trench foundation,  inside H 1,2-1,8 m and covered 1-5 m  B7.5 </t>
  </si>
  <si>
    <t>Mount pre-cast L- and U-type elements made of reinforced concrete for trenches. Hod L4-8 L=3.0m</t>
  </si>
  <si>
    <t>Mount pre-cast L- and U-type elements made of reinforced concrete for trenches. Hod L6-8 L=3.0m</t>
  </si>
  <si>
    <t>Mount pre-cast L- and U-type elements made of reinforced concrete for trenches. Plate P5-8 L=3.0m</t>
  </si>
  <si>
    <t>Mount pre-cast L- and U-type elements made of reinforced concrete for trenches. Plate P8-8 L=3.0m</t>
  </si>
  <si>
    <t>Mount beams, gutters, made of reinforced concrete, support foundation ОП-2</t>
  </si>
  <si>
    <t>Executing the manholes from ready-made reinforced concrete elements, for water supply circular (ring) with diameter 1,5 m, in soil without underground water</t>
  </si>
  <si>
    <t>Mount elements pre-cast from reinforced steel for channels (thermal, heating, cables, etc.), straight or curved plates   КЦО-1</t>
  </si>
  <si>
    <t>Reinforced concrete poured with classical means,  in foundations, basements, support walls, walls under zero rate, prepared by concrete mixer or commercial concrete according to art. CA01, pouring with classical means, reinforced concrete class...    B7,5</t>
  </si>
  <si>
    <t>Metallic stairs, landings, bridges, bars and constructions to support technological equipment or metallic platforms for large aggregates delivered in ready-made sub-sets, at heights up to 35 m, with weight up to 0,150 t, assembled by welding</t>
  </si>
  <si>
    <t>Mounting iron-cast or concrete iron-cast lids on manholes for water and sewage installations, off-road type I Л</t>
  </si>
  <si>
    <t>Concrete steel fittings OB 37 prepared in on-site workshops and mounted with bar diameter up to 8 mm inclusive  in continuous foundations and radiation</t>
  </si>
  <si>
    <t xml:space="preserve">Chapter 1.2. CT Ventilation </t>
  </si>
  <si>
    <t>Plastic pipe for sewage combined with rubber set mounted apparently or under flooring, having diameter 110 mm (PPR)</t>
  </si>
  <si>
    <t>Connecting part made of plastic for sewage combined with rubber set, having diameter 110 mm (Bend 87*)</t>
  </si>
  <si>
    <t xml:space="preserve">Ventilation ready-made grilles made of black sheet with manually adjustable blinds, painted and embedded in masonry  Screen   RAG 400x300 </t>
  </si>
  <si>
    <t>Mounting pre-cast elements of reinforced concrete in residential and social-cultural buildings with monolith reinforced concrete, mixed, or masonry structure, at height up to 20 m inclusive , with volume up to 0,2 mc inclusive  breast plate ПРМ-18</t>
  </si>
  <si>
    <t>Mounting pre-cast elements of reinforced concrete in residential and social-cultural buildings with monolith reinforced concrete, mixed, or masonry structure , at height up to 20 m inclusive , with volume up to 0,2 mc inclusive  breast plate ПРМ-23</t>
  </si>
  <si>
    <t>Mounting pre-cast elements of reinforced concrete in residential and social-cultural buildings with monolith reinforced concrete, mixed, or masonry structure , at height up to 20 m inclusive , with volume de la 0,2-2,5 mc   support panel</t>
  </si>
  <si>
    <t>Mount pre-cast L- and U-type elements made of reinforced concrete for trenches (thermic, heating, cables etc.) hod Л4-8</t>
  </si>
  <si>
    <t>Mount pre-cast L- and U-type elements made of reinforced concrete for trenches (thermic, heating, cables etc.) hod ЛD4-8</t>
  </si>
  <si>
    <t>Reinforced concrete poured with classical means,  in foundations, basements, support walls, walls under zero rate, prepared by concrete mixer or commercial concrete according to art. CA01, pouring with classical means, reinforced concrete class...    B15, Drainage pit</t>
  </si>
  <si>
    <t>Mechanic digging with excavator of 0,40-0,70 mc with internal combustion motor and hydraulic control, in soil with natural humidity, unloading in vehicles on ground category II (transported primer)</t>
  </si>
  <si>
    <t>Mechanic digging with excavator on tracks 60 - 80 CP, with claw equipment 0,5 - 0,6 mc, in non-cohesive ground, in soil with natural humidity, by unloading in piles (unloading for under flooring)</t>
  </si>
  <si>
    <t>Mechanical compacting with rammer of 150-200 kg of piles in successive layers of 20-30 cm excluding watering each layer in part, fillings made from non-cohesive soil</t>
  </si>
  <si>
    <t>Chapter 2. Foundations</t>
  </si>
  <si>
    <t>Cyclopean concrete, class C5/4 poured in continuous foundations prepared with concrete mixer on site</t>
  </si>
  <si>
    <t>Concrete steel fittings OB 37 prepared in on-site workshops, with bar diameter up to 8 mm inclusive , and mounted in beams and pillars, at height less than or equal to 35 m, excluding constructions made with sliding plates</t>
  </si>
  <si>
    <t xml:space="preserve">Boards from reusable panels, made from resinous short and super short boards to pour concrete in pillars and frames excluding supports at heights up to 20 m inclusive </t>
  </si>
  <si>
    <t>Hydro insulation made from liquid glass cement mortar in foundations and walls applied on horizontal surfaces</t>
  </si>
  <si>
    <t>Concrete steel fittings OB 37 prepared in on-site workshops, with bar diameter over 8 mm, si montate in  grinzi si stilpi,  at height less than or equal to 35 m, excluding constructions made with sliding plates</t>
  </si>
  <si>
    <t>Concrete steel fittings OB 37 prepared in on-site workshops, with bar diameter over 8 mm, si montate  in placi, at height less than or equal to 35 m, excluding constructions made with sliding plates</t>
  </si>
  <si>
    <t>Hydro-insulated layer executed at temperature on terraces, roofs, or foundations on soils without underground waters, including mouldings of current hydro-insulation on inclined over 40% or vertical, plane or curved surfaces, with bitumen or rubber bitumen applied with brush or rubber pump (purlin)</t>
  </si>
  <si>
    <t>Chapter 3. Walls</t>
  </si>
  <si>
    <t>Lime-stone masonry (Bendilet)  in walls with height up to 4 m, plain masonry</t>
  </si>
  <si>
    <t>Lime-stone masonry (Bendilet)  in walls with height up to 4 m, plain masonry (parapet)</t>
  </si>
  <si>
    <t>Mounting and fixing the embedded parts in monolith reinforced concrete: weight less than 4 kg</t>
  </si>
  <si>
    <t>Mounting and fixing the embedded parts in monolith reinforced concrete: weight less than 10 kg</t>
  </si>
  <si>
    <t>Chapter 4. Floors</t>
  </si>
  <si>
    <t xml:space="preserve">Boards from reusable panels, made from resinous short and super short boards to pour the concrete in plates, excluding supports at heights up to 20 m inclusive </t>
  </si>
  <si>
    <t>Supports with inventory extenssible poles, used to assembly pre-cast plates, slabs, when pouring the floors partly or totally from monolith with beams or monolith beams with pre-cast flooring type PE 3100 R</t>
  </si>
  <si>
    <t>Chapter 5. Roof</t>
  </si>
  <si>
    <t>Mounting rafters with antiseptic treatment</t>
  </si>
  <si>
    <t>Fire-proofing treatment of carpentry; farms, arcs, beams, rafters, purlin.</t>
  </si>
  <si>
    <t>Antiseptic treatment of wood on hidden surfaces with antiseptic paste: farms, arcs, rafters.</t>
  </si>
  <si>
    <t>Covers from anticorrosive profiled tin, curled or wrinkled, mounted on metallic panels, executed on surfaces less than or equal to 40 mp from profiled tin sheets connected with special clips or mechanical screws, of superior flang, inclusive  execution of aprons, connection to chimneys etc.</t>
  </si>
  <si>
    <t>Raw wood frame, round from resinous and resinous rulers (front board)</t>
  </si>
  <si>
    <t>Painting with paint and enamel based on alchidic resinous applied on wood carpentry, executed in 2 layers of alchidic enamel including priming</t>
  </si>
  <si>
    <t>Scattering with shovel of loose soil, in uniform layers, of 10-30 cm with tin sheets of , with a throw of up to 3 m from piles, including smashing the clods, soil from middle ground</t>
  </si>
  <si>
    <t xml:space="preserve">Manual punning of piles made in horizontal or inclined digging at 1/4, including watering each soil layer in part with 10 cm with tin sheets of  of cohesive soil </t>
  </si>
  <si>
    <t xml:space="preserve">Metallic fence of metal and tin frames of 1 mm with tin sheets of </t>
  </si>
  <si>
    <t xml:space="preserve">Painting metallic articles and constructions with oil paint in 2 layers, executed from profiles, between 8mm-12mm with tin sheets of  inclusive e, with hand brush </t>
  </si>
  <si>
    <t xml:space="preserve">Painting metallic articles and constructions with oil paint in 2 layers, executed from profiles, between 8mm-12mm with tin sheets of  inclusive e, with hand brush  </t>
  </si>
  <si>
    <t>Flooring of plain concrete class C 10/8 (Bc 7,5/B 100) with tin sheets of  10 cm, in continuous surfaces, plastered, poured on site, in rooms with surface less or equal to 16 mp   B3,5</t>
  </si>
  <si>
    <t xml:space="preserve">Insulate the pipes with mineral Bendton mats type SPS1 or glass type SPS 1 , stitched with galvanised steel wire on mesh, ready-made, dressed on one side, with with tin sheets of  50 mm, on pipes with circumference over thermal-insulation less than 35 cm, inclusive </t>
  </si>
  <si>
    <t>Covers from anticorrosive zinc or plane sheet,fixed with clips, executed in double nots in both directionsi,  executed on surfaces larger than 40 mp with tin sheets of  0,4 mm thickness, inclusive  execution of aprons, connection to chimneys etc.(apron)</t>
  </si>
  <si>
    <t>Gutter systems brass type of anticorrosive protected tin d100</t>
  </si>
  <si>
    <t>Pipe systems brass type of anticorrosive protected tin d100</t>
  </si>
  <si>
    <t>Chapter 6. Doors</t>
  </si>
  <si>
    <t>Chapter 7. Flooring</t>
  </si>
  <si>
    <t>Compacting the ground with crushed stone</t>
  </si>
  <si>
    <t>Concrete M250 poured with classical means,  in foundations, basements, support walls, walls under zero rate, prepared with concrete mixer or commercial concrete, pouring with classical means.</t>
  </si>
  <si>
    <t>Reinforced concrete M250 poured with classical means,  in monolith belt, prepared with concrete mixer or commercial concrete, pouring with classical means.(foundamental monolith belt -ПФМ1)</t>
  </si>
  <si>
    <t>Concrete M250 turnat in monolith belt, prepared with concrete mixer or commercial concrete  and poured with classical means (антисейсм.пояс МП1)</t>
  </si>
  <si>
    <t>Concrete M250 poured in plates prepared with concrete mixer or commercial concrete and poured with classical means</t>
  </si>
  <si>
    <t>Concrete M150 poured in digs at heights up to 35 m inclusive , prepared with concrete mixer or commercial concrete, pouring with classical means</t>
  </si>
  <si>
    <t>Reinforced concrete M200 poured with classical means,  in foundations, basements, support walls, walls under zero rate, prepared with concrete mixer or commercial concrete , pouring with classical means.</t>
  </si>
  <si>
    <t xml:space="preserve">Hydro-insulation layer executed with insulation glued on the entire surface with bitumen </t>
  </si>
  <si>
    <t>Support layer for flooring executed from cement mortar M 150 of 10 cm thickness with finely plastered surface</t>
  </si>
  <si>
    <t>Support layer for flooring executed from cement mortar M 100 de 3 cm thickness with finely plastered surface[15 mm]</t>
  </si>
  <si>
    <t>Flooring from ceramic tiles including supporting layer of adhesive mortar, executed on surfaces: equal or less than 16 m2</t>
  </si>
  <si>
    <t>Linear ceramic tiles applied with adhesive</t>
  </si>
  <si>
    <t>Chapter 8. Internal finishing works</t>
  </si>
  <si>
    <t>Chapter 8.1. Ceiling</t>
  </si>
  <si>
    <t>Priming the internal surface of ceilings with primer</t>
  </si>
  <si>
    <t xml:space="preserve">Internal plastering of 5 mm thickness, manually executed, with dry mixture of plaster, on ceiling, manual preparation of mortar </t>
  </si>
  <si>
    <t xml:space="preserve">Internal plastering of 5 mm thickness, manually executed, with dry mixture of plaster, on ceiling, manual preparation of mortar. </t>
  </si>
  <si>
    <t>Interior painting with co-polymer vinyl in watering emulsion,  applied in 2 layers on existing putty, manually executed on ceiling</t>
  </si>
  <si>
    <t>Interior painting with co-polymer vinyl in watering emulsion,  applied in 2 layers on existing putty, manually executed la pereti</t>
  </si>
  <si>
    <t>Chapter 8.2. Walls</t>
  </si>
  <si>
    <t>Internal plastering of 2 cm thickness, leveled, manually executed, on walls and pillars, on flat surfaces with lice cement mortar brand M 100-T for spritz, prime and visible layer, on brick walls or small concrete blocks</t>
  </si>
  <si>
    <t>Priming the internal surface of walls with primer</t>
  </si>
  <si>
    <t>Chapter 9. External finishing works</t>
  </si>
  <si>
    <t>Plating the walls with decorative stone</t>
  </si>
  <si>
    <t>Manual application of quartz primer "Gleta" in one layer on outer walls in facade</t>
  </si>
  <si>
    <t>Decorative manual finishing (structured hydro-insulated paint) on internal and external surfaces in one layer over primer "Gleta"</t>
  </si>
  <si>
    <t>Metallic scaffolding made of tubes for vertical works at heights up to 30 m inclusive , with immobilization of scaffolding for 25 days (200 hours)</t>
  </si>
  <si>
    <t>Chapter 10. Various works</t>
  </si>
  <si>
    <t>Internal plastering of 5 mm thickness, manually executed, with dry mixture of plaster, in walls and separation walls, manual preparation of mortar.</t>
  </si>
  <si>
    <t>Chapter 10.1. Dome</t>
  </si>
  <si>
    <t>Metallic articles (frame for dome)</t>
  </si>
  <si>
    <t>Skylights from polycarbonate sheets</t>
  </si>
  <si>
    <t>Chapter 10.2. Terraace  Кр1</t>
  </si>
  <si>
    <t>Chapter 10.3. Chimney flue, D= 300mm, H=9 m</t>
  </si>
  <si>
    <t>Plain concrete M50 poured in equalizers at heights up to 35 m inclusive , prepared with concrete mixer or commercial concrete, pouring with classical means</t>
  </si>
  <si>
    <t>Reinforced concrete M250 poured with classical means,  in foundations, prepared with concrete mixer or commercial concrete  pouring with classical means.</t>
  </si>
  <si>
    <t>Boards from reusable panels, made from resinous short and super short boards to pour the concrete in forms, glass-shaped foundations and platforms for equipment including supports</t>
  </si>
  <si>
    <t>Mounting welded mesh at height less than or equal to 35 m, in slabs</t>
  </si>
  <si>
    <t>Mounting welded mesh at height less than or equal to 35 m, in slabs (C1, C2)</t>
  </si>
  <si>
    <t>Stainless steel sheet chimney  IC 304 thick 1,00mm in insulation with mineral cotton with density 125 kg/m3 and thickness 50,00mm, protected by stainless steel sheet of thickness 0,5mm. Inner diameter of chimney flue  D=300mm, height  H=  9 m</t>
  </si>
  <si>
    <t>Chapter 10.4. Foundation trench for pipelines</t>
  </si>
  <si>
    <t>Concrete M200  poured with classical means,  in foundation of discharging hole, prepared with concrete mixer or commercial concrete, pouring with classical means.</t>
  </si>
  <si>
    <t>Chapter 10.5. Dry wall (28,1 m2)</t>
  </si>
  <si>
    <t>100 units</t>
  </si>
  <si>
    <t>100 units.</t>
  </si>
  <si>
    <t>Suspended control cabinet (panel), height, width, and depth, mm, up to 600х600х350, ЩРн-12м</t>
  </si>
  <si>
    <t>Switch or commutator in metallic cover, mounted on construction on wall or column, ВP66-30</t>
  </si>
  <si>
    <t>Automatic mono-pole, mounted on construction on wall or column, BA47-29/1/B3A</t>
  </si>
  <si>
    <t>Automatic mono-pole, mounted on construction on wall or column, BA47-29/1/С3A</t>
  </si>
  <si>
    <t>Source of light with luminescent light bulbs mounted separately on pivots, ПВЛП-2х36</t>
  </si>
  <si>
    <t>Illuminating source for incandescent bulbs on ceiling or wall fixed with screws for rooms with normal conditions, monolamp ЛН1*60Вт IP54 on the wall С360</t>
  </si>
  <si>
    <t>Light bulb LB-36</t>
  </si>
  <si>
    <t>Light bulb Б230-60Вт</t>
  </si>
  <si>
    <t>Torch</t>
  </si>
  <si>
    <t>Plug socket open type, open switch socket</t>
  </si>
  <si>
    <t xml:space="preserve">Two-button switch, open, in closed installation </t>
  </si>
  <si>
    <t>Box КК-8</t>
  </si>
  <si>
    <t>Box  (setting-up)</t>
  </si>
  <si>
    <t>Box  (ramification)</t>
  </si>
  <si>
    <t>Cable ВВГнг-LS-2*1.5</t>
  </si>
  <si>
    <t>Cable ВВГнг-LS-3*1.5</t>
  </si>
  <si>
    <t>Cable ВВГнг-LS-5*2,5</t>
  </si>
  <si>
    <t>Cable VVGng(LS)-3*1.5</t>
  </si>
  <si>
    <t>Cable VVGng(LS)-5*1.5</t>
  </si>
  <si>
    <t>Cable up to 35 kV in posed pipes, blocks, boxes, mass 1 m up to: 1 kg</t>
  </si>
  <si>
    <t>Cable, fixed with applied staplers, to install the ramification boxes, with 2-4 wires, wire section up to 16 mm2</t>
  </si>
  <si>
    <t>Vynil-plast pipe on installed constructions, on columns and walls, fixed with staplers, diameter up to 16 mm</t>
  </si>
  <si>
    <t>Vynil-plast pipe on installed constructions, on columns and walls, fixed with staplers, diameter up to 25 mm</t>
  </si>
  <si>
    <t>Steel pipe on constructions installed in primed channels executed, on flooring support, diameter up to 16 mm</t>
  </si>
  <si>
    <t>Suspended control cabinet (panel), height, ЩАП-12</t>
  </si>
  <si>
    <t>Cabinet  ЩРн-12м</t>
  </si>
  <si>
    <t>Switch ВP66-30</t>
  </si>
  <si>
    <t>Cabinet  ЩАП-12</t>
  </si>
  <si>
    <t>Electric power generator with DIESSEL motor, N=2.5 kW, 220V/50Hz</t>
  </si>
  <si>
    <t>Stabbing and trusts on pipes in brick walls of 26 -50 cm thickness</t>
  </si>
  <si>
    <t xml:space="preserve">Concentrator: key block for 2 phases ARTON-2 </t>
  </si>
  <si>
    <t>Keyboard</t>
  </si>
  <si>
    <t>Wall device: bell SA-913F</t>
  </si>
  <si>
    <t>Power block РИП</t>
  </si>
  <si>
    <t>Transmitter АТC-100</t>
  </si>
  <si>
    <t>Automatic PC warning: ИПР Алай-2-01</t>
  </si>
  <si>
    <t>Cabinets, boxes and doses through pipe installation: end-user device ОК-1</t>
  </si>
  <si>
    <t>Ramification doses КК-8</t>
  </si>
  <si>
    <t>Posing cable and conductors on walls: Cable  Cable</t>
  </si>
  <si>
    <t>Posing cable and conductors on walls: Cable ВВГнг</t>
  </si>
  <si>
    <t>Gutters MCSE-1</t>
  </si>
  <si>
    <t>Materials</t>
  </si>
  <si>
    <t>Transformer  PS-40V*A</t>
  </si>
  <si>
    <t>Smoke alarm ИП-212-3</t>
  </si>
  <si>
    <t>Alarm IPR Алай-2-01</t>
  </si>
  <si>
    <t>End-user device ОК-1</t>
  </si>
  <si>
    <t>PVC pipe D16mm</t>
  </si>
  <si>
    <t>Extinguisher  OP -5</t>
  </si>
  <si>
    <t>2 zone panel ARTON-2</t>
  </si>
  <si>
    <t>Bell SА-913F</t>
  </si>
  <si>
    <t>Accumulator 12B</t>
  </si>
  <si>
    <t>Accumulator 12V</t>
  </si>
  <si>
    <t>Radio-emitter ATC-100</t>
  </si>
  <si>
    <t>Motor pump to put down the fire with refilling debit 36m3/h, in set with fire hose (D=50mm, L=60m). Sucking depth 6m.</t>
  </si>
  <si>
    <t>Automatic PC warning: smoke, photo-electric, radioisotope, light in normal operation</t>
  </si>
  <si>
    <t>Subscribing and various equipment: subscribing transformer, intensity, up to 40 W, mounted: on brick or concrete wall</t>
  </si>
  <si>
    <t>Description of works</t>
  </si>
  <si>
    <t xml:space="preserve">Training of operators </t>
  </si>
  <si>
    <t>course</t>
  </si>
  <si>
    <t>Measure the emissions</t>
  </si>
  <si>
    <t>Measure performance indicators</t>
  </si>
  <si>
    <t xml:space="preserve">Commissioning integral system </t>
  </si>
  <si>
    <t>system</t>
  </si>
  <si>
    <t>Total excluding VAT :</t>
  </si>
  <si>
    <t>Total  excluding VAT :</t>
  </si>
  <si>
    <t xml:space="preserve">Maintenance works and commissioning of heating system at the beginning of heating season </t>
  </si>
  <si>
    <t>annual</t>
  </si>
  <si>
    <t xml:space="preserve">Periodic maintenance works at the end of heating season </t>
  </si>
  <si>
    <t xml:space="preserve">Intervention and reparation of equipment in case of emergency </t>
  </si>
  <si>
    <t>case</t>
  </si>
  <si>
    <t xml:space="preserve">Telephonic assistance in using the system </t>
  </si>
  <si>
    <t xml:space="preserve">* Specify type of fuel in accordance with the producer's recommendation </t>
  </si>
  <si>
    <t>**** Specify only numerical value. Do not include text</t>
  </si>
  <si>
    <t xml:space="preserve">***** The bidder will include an illustration to show the location of boilers in the boiler room by indicating main dimensions </t>
  </si>
  <si>
    <t xml:space="preserve">Minimum specifications of boiler </t>
  </si>
  <si>
    <t>Requirements</t>
  </si>
  <si>
    <t xml:space="preserve">Suggested requirements </t>
  </si>
  <si>
    <t xml:space="preserve">Quantity </t>
  </si>
  <si>
    <t>Unit price
USD</t>
  </si>
  <si>
    <t xml:space="preserve">Boiler </t>
  </si>
  <si>
    <t>Boiler model:</t>
  </si>
  <si>
    <t>Fuel type: agro-briquettes, type E, EN 14961-6 (according to Technical Specifications description) *</t>
  </si>
  <si>
    <t>Limits of emission: EN 303-5:2012   Class 3</t>
  </si>
  <si>
    <t>Productivity: minimum 80% ****</t>
  </si>
  <si>
    <t>Work pressure: ≥1.5 bar</t>
  </si>
  <si>
    <t>Maximum admitted temperature at operation: ≥85 °C</t>
  </si>
  <si>
    <t>Power tension: 230V/50Hz</t>
  </si>
  <si>
    <t>Warranty for active components: 3 years</t>
  </si>
  <si>
    <t>Warranty for passive components: 5 years</t>
  </si>
  <si>
    <t>Burner cleaning: automatic cleaning system of burner through mechanical means</t>
  </si>
  <si>
    <t xml:space="preserve">Capacity of fuel tank: </t>
  </si>
  <si>
    <t>Boiler assembling scheme in existing boiler room in accordance with the normative in force *****</t>
  </si>
  <si>
    <t>Install solid biomass heating system in the kindergarten of Calugar village, Falesti district</t>
  </si>
  <si>
    <t>Consolidated price list</t>
  </si>
  <si>
    <t xml:space="preserve">Automated control and regulation system </t>
  </si>
  <si>
    <t>Net calorific value of the fuel</t>
  </si>
  <si>
    <t xml:space="preserve">Current value (VC) of fuel </t>
  </si>
  <si>
    <t>Layer of cylindrical natural aggregates, having the resistant function of filtering, insulation, ventilation, anti-freeze and proof course, with mechanical laying, with sand</t>
  </si>
  <si>
    <t xml:space="preserve">Layer of cylindrical natural aggregates, having the resistant function of filtering, insulation, ventilation, anti-freeze and proof course, with mechanical laying, with ballast </t>
  </si>
  <si>
    <t>Flooring of plain concrete class C 10/8 (Bc 10/B 150) with tin sheets of  10 cm, in continuous surfaces, plastered, poured on site, in rooms with surface more than 16 sqm (B25 (F200), 8 cm thick)</t>
  </si>
  <si>
    <t xml:space="preserve">Metallic fence of metal and tin frames of 1 mm thickness </t>
  </si>
  <si>
    <t>Monobloc steel heating boiler (hot water 90/70 degrees), with briquette burning, EN 14961-6,  Q=50 kW</t>
  </si>
  <si>
    <t>Seamless or longitudinally welded steel pipe for constructions,  welded in distribution pipelines, in central heating installations in residential or social-cultural buildings, pipe with outer diameter and wall with tin sheets of   76 x 3,0 mm</t>
  </si>
  <si>
    <t>Seamless or longitudinally welded steel pipe for constructions,  welded in distribution pipelines, in central heating installations in residential or social-cultural buildings, pipe with outer diameter and wall with tin sheets of  57 x 3,0 mm</t>
  </si>
  <si>
    <t>Black steel pipe longitudinally welded for installations, non-threaded, welded in columns, in central heating installations in residential or social-cultural buildings, pipe with diameter 45x2,5mm</t>
  </si>
  <si>
    <t>Black steel pipe longitudinally welded for installations, non-threaded, welded in columns, in central heating installations in residential or social-cultural buildings, pipe with diameter 38x2,5mm</t>
  </si>
  <si>
    <t>Black steel pipe longitudinally welded for installations, non-threaded, welded in columns, in central heating installations in residential or social-cultural buildings, pipe with diameter 1"</t>
  </si>
  <si>
    <t>Black steel pipe longitudinally welded for installations, non-threaded, welded in columns, in central heating installations in residential or social-cultural buildings, pipe with diameter 3/4"</t>
  </si>
  <si>
    <t>Black steel pipe longitudinally welded for installations, non-threaded, welded in columns, in central heating installations in residential or social-cultural buildings, pipe with diameter 1/2"</t>
  </si>
  <si>
    <t>Insulate the pipes with mineral Bendton, ready-made, with tin sheets of  50 mm IZOVER KIM AL</t>
  </si>
  <si>
    <t>Insulate the pipes with mineral Bendton mats type SPS1 or glass type SPS 1 , stitched with galvanised steel wire on mesh, ready-made, dressed on one side, with tin sheets of  60 mm thickness, on pipes with circumference over thermal-insulation less than 35 cm   ( basaltic shell б=50mm)</t>
  </si>
  <si>
    <t>Thermal-insulation protection of pipes and devices with black tin or galvanized of 0.5mm with tin sheets of , fixed with half-round carved screws, self-screwing on tin, having the circumference of pipe over thermal-insulation more than 1,6 m, manufacturing</t>
  </si>
  <si>
    <t>Thermal-insulation protection of pipes and devices with black tin or zinc of 0.5mm, fixed with half-round carved screws, self-screwing on tin, having the circumference of pipe over thermal-insulation more than 1,6 m, assembling</t>
  </si>
  <si>
    <t xml:space="preserve">Anticorrosive paint applied with hand brush on metallic constructions and articles with one layer of anticorrosive primer based on lead miniu and two layers of chlorinated rubber enamel, on metallic constructions and articles, made of profiles with with tin sheets  between 8 mm and 12 mm inclusive </t>
  </si>
  <si>
    <t xml:space="preserve">Transport the soil with truck 5 t at a distance of 5 km </t>
  </si>
  <si>
    <t xml:space="preserve">Scattering with shovel of loose soil, in uniform layers, of 10-30 cm, with a throw of up to 3 m from piles, including smashing the clods, soil from middle ground </t>
  </si>
  <si>
    <t xml:space="preserve">Manual punning of piles made in horizontal or inclined digging at 1/4, including watering each soil layer in part, having 10 cm thickness of cohesive soil </t>
  </si>
  <si>
    <t>Mechanical compacting with rammer of 150-200 kg of piles in successive layers of 20-30 cm thickness, excluding watering each layer in part, filling made of cohesive soil</t>
  </si>
  <si>
    <t>Steel pipeline, mounted in trench, at 1-3 m depth or on the ground at height between  3 -15 m , including cold pressure testing, tightness testing and circulating fluid testing, D57x3.0mm</t>
  </si>
  <si>
    <t>Steel pipeline, mounted in trench, at 1-3 m depth or on the ground at height between  3 -15 m , including cold pressure testing, tightness testing and circulating fluid testing, D32x3.0mm</t>
  </si>
  <si>
    <t>Steel elbow or bending pipe, ready-made, mounted on pipeline inserted in trench, at 1-3 m depth or on the ground at height between 3 -15 m , including cold pressure testing, tightness testing and circulating fluid testing, Bend 90* d50mm</t>
  </si>
  <si>
    <t>Steel elbow or bending pipe, ready-made, mounted on pipeline inserted in trench, at 1-3 m depth or on the ground at height between 3 -15 m , including cold pressure testing, tightness testing and circulating fluid testing, Bend 90* d32mm</t>
  </si>
  <si>
    <t>Mount ready-made support in trench, at 1-3 m depth or on the ground at height 3-15 m, sliding support ОПП1 100х57 (26 units)</t>
  </si>
  <si>
    <t>Fixed point to limit the dilatation in trench at 1-3 m depth or on the ground up to 3-15 m with flanges. still support D57mm (4 units)</t>
  </si>
  <si>
    <t xml:space="preserve">Anticorrosive paint applied with hand brush on metallic constructions and articles with one layer of anticorrosive primer based on lead miniu and two layers of chlorinated rubber enamel, on metallic constructions and articles, made of profiles  between 8 mm and 12 mm inclusive </t>
  </si>
  <si>
    <t>Mount  pre-cast elements from reinforced steel for channels (thermal, heating, cables, etc.), straight or curved plates ПO3</t>
  </si>
  <si>
    <t xml:space="preserve">Painting metallic articles and constructions with oil paint in 2 layers, executed from profiles, between 8mm-12mm inclusive, with hand brush  </t>
  </si>
  <si>
    <t>Mount  pre-cast elements from reinforced steel for channels (thermal, heating, cables, etc.), straight or curved plates  plate ПD5-8</t>
  </si>
  <si>
    <t>Mount  pre-cast elements from reinforced steel for channels (thermal, heating, cables, etc.), straight or curved plates  plate П5-8</t>
  </si>
  <si>
    <t>Scattering with shovel of loose soil, in uniform layers, of 10-30 cm thickness , with a throw of up to 3 m from piles, including smashing the clods, soil from middle ground</t>
  </si>
  <si>
    <t>Concrete steel fittings OB 37 prepared in on-site workshops, with bar diameter over 8 mm, and mounted in beams and pillars,  at height less than or equal to 35 m, excluding constructions made with sliding plates</t>
  </si>
  <si>
    <t>Scantlings on coverings or roof covering tiles, asbestos type tile etc., made of raw wood planks (50*50), on plain constructions. (0,17 m3)</t>
  </si>
  <si>
    <t xml:space="preserve">Metallic doors made from laminated steel profile, steel profiles prepared at cold temperatures, including fittings and accessories necessary to doors mounted in masonry of any nature in constructions with height up to 35 m inclusive , in one frame, with sheath surface up to 7 sqm inclusive </t>
  </si>
  <si>
    <t>Plain concrete flooring M100 with tin sheets of  10 cm, in continuous surfaces, plastered, poured on site, in rooms with surface less or equal to 16 sqm (80 mm)</t>
  </si>
  <si>
    <t>External thermal-insulation of building walls with fine plaster on thermal-insulation  (systems with rigid fixing of thermal insulation) flat surface of walls: with extruded polystyrene -50 mm</t>
  </si>
  <si>
    <t>Protection of thermal insulation of black tin or galvanized pipes of 0,55 mm thickness, screwed with round slot, self-tapping screws, having the circumference of pipe over thermal-insulation more than 1,6 m, manufacturing</t>
  </si>
  <si>
    <t>Protection of thermal insulation of black tin or galvanized pipes of 0,55 mm thickness, thickness screwed with round slot, self-tapping screws, having the circumference of pipe over thermal-insulation over 1,6 m, assembling</t>
  </si>
  <si>
    <t>Concrete M100 simplu poured in equalizers, slopes, at heights up to 35 m inclusive , prepared with concrete mixer or commercial concrete, pouring with classical means</t>
  </si>
  <si>
    <t xml:space="preserve">Cable measuring: measuring set with direct current of paired cables mounted before and after connection to end-user devices </t>
  </si>
  <si>
    <t>Cable -2нг(LS) 2x0.22</t>
  </si>
  <si>
    <t>Cable -10нг(LS) 10x0.75</t>
  </si>
  <si>
    <t>The bidder is responsible for any item that was not attributed a unit price and will be provided without additional costs for the UNDP</t>
  </si>
  <si>
    <t xml:space="preserve">** Based on E type biofuel in accordance with theTechnical Specifications Description. </t>
  </si>
  <si>
    <t xml:space="preserve">*** The bidder may suggest a boiler with higher or lower diameter than specified in project documentation, provided that the smoke chimney is compatible with the boiler and ensures its optimal operation, and the costs are adjusted accordingly in financial offer. </t>
  </si>
  <si>
    <t>Q=50 kW</t>
  </si>
  <si>
    <t xml:space="preserve">Diameter of smoke chimney  mm 300mm***: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</si>
</sst>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00_);_(* \(#,##0.00\);_(* &quot;-&quot;??_);_(@_)"/>
    <numFmt numFmtId="166" formatCode="0.0%"/>
  </numFmts>
  <fonts count="4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0"/>
      <color indexed="8"/>
      <name val="Times New Roman"/>
      <family val="1"/>
      <charset val="204"/>
    </font>
    <font>
      <b/>
      <sz val="12"/>
      <color indexed="8"/>
      <name val="Calibri"/>
      <family val="2"/>
      <charset val="204"/>
    </font>
    <font>
      <sz val="12"/>
      <color indexed="8"/>
      <name val="Calibri"/>
      <family val="2"/>
      <charset val="204"/>
    </font>
    <font>
      <b/>
      <sz val="14"/>
      <color indexed="8"/>
      <name val="Calibri"/>
      <family val="2"/>
      <charset val="204"/>
    </font>
    <font>
      <sz val="11"/>
      <color indexed="8"/>
      <name val="Calibri"/>
      <family val="2"/>
    </font>
    <font>
      <sz val="12"/>
      <color indexed="8"/>
      <name val="Calibri"/>
      <family val="2"/>
      <charset val="204"/>
    </font>
    <font>
      <b/>
      <sz val="15"/>
      <name val="Calibri"/>
      <family val="2"/>
    </font>
    <font>
      <b/>
      <sz val="14"/>
      <color indexed="9"/>
      <name val="Calibri"/>
      <family val="2"/>
    </font>
    <font>
      <b/>
      <sz val="14"/>
      <name val="Calibri"/>
      <family val="2"/>
    </font>
    <font>
      <b/>
      <sz val="14"/>
      <color indexed="9"/>
      <name val="Calibri"/>
      <family val="2"/>
      <charset val="204"/>
    </font>
    <font>
      <b/>
      <sz val="15"/>
      <color indexed="9"/>
      <name val="Calibri"/>
      <family val="2"/>
    </font>
    <font>
      <b/>
      <sz val="11"/>
      <color indexed="10"/>
      <name val="Calibri"/>
      <family val="2"/>
      <charset val="204"/>
    </font>
    <font>
      <sz val="12"/>
      <color indexed="9"/>
      <name val="Calibri"/>
      <family val="2"/>
      <charset val="204"/>
    </font>
    <font>
      <b/>
      <sz val="12"/>
      <color indexed="9"/>
      <name val="Calibri"/>
      <family val="2"/>
      <charset val="204"/>
    </font>
    <font>
      <sz val="8"/>
      <name val="Calibri"/>
      <family val="2"/>
    </font>
    <font>
      <b/>
      <sz val="11"/>
      <color theme="0"/>
      <name val="Calibri"/>
      <family val="2"/>
      <scheme val="minor"/>
    </font>
    <font>
      <b/>
      <sz val="15"/>
      <color theme="3"/>
      <name val="Calibri"/>
      <family val="2"/>
      <scheme val="minor"/>
    </font>
    <font>
      <sz val="11"/>
      <color theme="1"/>
      <name val="Calibri"/>
      <family val="2"/>
      <charset val="238"/>
      <scheme val="minor"/>
    </font>
    <font>
      <sz val="12"/>
      <name val="Calibri"/>
      <family val="2"/>
    </font>
    <font>
      <b/>
      <sz val="14"/>
      <color indexed="10"/>
      <name val="Calibri"/>
      <family val="2"/>
      <charset val="238"/>
      <scheme val="minor"/>
    </font>
    <font>
      <b/>
      <sz val="14"/>
      <name val="Calibri"/>
      <family val="2"/>
      <charset val="238"/>
      <scheme val="minor"/>
    </font>
    <font>
      <b/>
      <sz val="12"/>
      <color indexed="8"/>
      <name val="Calibri"/>
      <family val="2"/>
      <charset val="238"/>
      <scheme val="minor"/>
    </font>
    <font>
      <b/>
      <sz val="12"/>
      <color theme="1"/>
      <name val="Calibri"/>
      <family val="2"/>
      <scheme val="minor"/>
    </font>
    <font>
      <b/>
      <sz val="14"/>
      <name val="Calibri"/>
      <family val="2"/>
      <scheme val="minor"/>
    </font>
    <font>
      <b/>
      <sz val="14"/>
      <color indexed="8"/>
      <name val="Calibri"/>
      <family val="2"/>
      <charset val="204"/>
      <scheme val="minor"/>
    </font>
    <font>
      <sz val="12"/>
      <color indexed="8"/>
      <name val="Calibri"/>
      <family val="2"/>
      <charset val="204"/>
      <scheme val="minor"/>
    </font>
    <font>
      <b/>
      <sz val="14"/>
      <color indexed="9"/>
      <name val="Calibri"/>
      <family val="2"/>
      <charset val="238"/>
      <scheme val="minor"/>
    </font>
    <font>
      <sz val="11"/>
      <color theme="1"/>
      <name val="Calibri"/>
      <family val="2"/>
      <scheme val="minor"/>
    </font>
    <font>
      <sz val="11"/>
      <color rgb="FF3F3F76"/>
      <name val="Calibri"/>
      <family val="2"/>
      <scheme val="minor"/>
    </font>
    <font>
      <sz val="11"/>
      <color theme="0"/>
      <name val="Calibri"/>
      <family val="2"/>
      <scheme val="minor"/>
    </font>
    <font>
      <sz val="11"/>
      <name val="Calibri"/>
      <family val="2"/>
      <scheme val="minor"/>
    </font>
    <font>
      <b/>
      <sz val="11"/>
      <color theme="1"/>
      <name val="Calibri"/>
      <family val="2"/>
      <charset val="204"/>
      <scheme val="minor"/>
    </font>
    <font>
      <b/>
      <sz val="11"/>
      <color rgb="FFFF0000"/>
      <name val="Calibri"/>
      <family val="2"/>
      <charset val="204"/>
      <scheme val="minor"/>
    </font>
    <font>
      <b/>
      <sz val="12"/>
      <color theme="0"/>
      <name val="Calibri"/>
      <family val="2"/>
      <charset val="204"/>
      <scheme val="minor"/>
    </font>
    <font>
      <sz val="11"/>
      <color rgb="FFFF0000"/>
      <name val="Calibri"/>
      <family val="2"/>
      <charset val="238"/>
      <scheme val="minor"/>
    </font>
    <font>
      <i/>
      <sz val="11"/>
      <color rgb="FFFF0000"/>
      <name val="Calibri"/>
      <family val="2"/>
      <charset val="204"/>
      <scheme val="minor"/>
    </font>
    <font>
      <b/>
      <sz val="14"/>
      <color indexed="8"/>
      <name val="Calibri"/>
      <family val="2"/>
      <charset val="238"/>
      <scheme val="minor"/>
    </font>
    <font>
      <u/>
      <sz val="11"/>
      <color theme="1"/>
      <name val="Calibri"/>
      <family val="2"/>
      <scheme val="minor"/>
    </font>
    <font>
      <b/>
      <u/>
      <sz val="11"/>
      <color theme="1"/>
      <name val="Calibri"/>
      <family val="2"/>
      <charset val="204"/>
      <scheme val="minor"/>
    </font>
    <font>
      <sz val="11"/>
      <color theme="1"/>
      <name val="Calibri"/>
      <family val="2"/>
      <charset val="204"/>
      <scheme val="minor"/>
    </font>
    <font>
      <sz val="11"/>
      <color theme="1"/>
      <name val="Calibri"/>
      <family val="2"/>
      <scheme val="minor"/>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rgb="FFA5A5A5"/>
      </patternFill>
    </fill>
    <fill>
      <patternFill patternType="solid">
        <fgColor theme="9" tint="0.79998168889431442"/>
        <bgColor indexed="64"/>
      </patternFill>
    </fill>
    <fill>
      <patternFill patternType="solid">
        <fgColor rgb="FFFFE36D"/>
        <bgColor indexed="64"/>
      </patternFill>
    </fill>
    <fill>
      <patternFill patternType="solid">
        <fgColor rgb="FFFFCC99"/>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rgb="FFFFC000"/>
        <bgColor indexed="64"/>
      </patternFill>
    </fill>
    <fill>
      <patternFill patternType="solid">
        <fgColor rgb="FFFFE989"/>
        <bgColor indexed="64"/>
      </patternFill>
    </fill>
    <fill>
      <patternFill patternType="solid">
        <fgColor theme="1" tint="0.499984740745262"/>
        <bgColor indexed="64"/>
      </patternFill>
    </fill>
    <fill>
      <patternFill patternType="solid">
        <fgColor rgb="FFB4F0FF"/>
        <bgColor indexed="64"/>
      </patternFill>
    </fill>
    <fill>
      <patternFill patternType="solid">
        <fgColor theme="0" tint="-0.14996795556505021"/>
        <bgColor indexed="64"/>
      </patternFill>
    </fill>
    <fill>
      <patternFill patternType="solid">
        <fgColor rgb="FFB4E68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ck">
        <color auto="1"/>
      </top>
      <bottom style="thick">
        <color auto="1"/>
      </bottom>
      <diagonal/>
    </border>
  </borders>
  <cellStyleXfs count="15">
    <xf numFmtId="0" fontId="0" fillId="0" borderId="0"/>
    <xf numFmtId="0" fontId="18" fillId="5" borderId="7" applyNumberFormat="0" applyAlignment="0" applyProtection="0"/>
    <xf numFmtId="165" fontId="7" fillId="0" borderId="0" applyFont="0" applyFill="0" applyBorder="0" applyAlignment="0" applyProtection="0"/>
    <xf numFmtId="0" fontId="19" fillId="0" borderId="8" applyNumberFormat="0" applyFill="0" applyAlignment="0" applyProtection="0"/>
    <xf numFmtId="0" fontId="22" fillId="7" borderId="1">
      <alignment vertical="center"/>
    </xf>
    <xf numFmtId="4" fontId="28" fillId="2" borderId="1" applyFont="0" applyFill="0" applyBorder="0">
      <alignment horizontal="center" vertical="center" wrapText="1"/>
    </xf>
    <xf numFmtId="0" fontId="21" fillId="5" borderId="1" applyNumberFormat="0" applyFill="0" applyAlignment="0">
      <alignment horizontal="center" wrapText="1"/>
    </xf>
    <xf numFmtId="0" fontId="31" fillId="8" borderId="9" applyNumberFormat="0" applyAlignment="0" applyProtection="0"/>
    <xf numFmtId="0" fontId="32" fillId="9" borderId="0" applyNumberFormat="0" applyBorder="0" applyAlignment="0" applyProtection="0"/>
    <xf numFmtId="0" fontId="30" fillId="10" borderId="0" applyNumberFormat="0" applyBorder="0" applyAlignment="0" applyProtection="0"/>
    <xf numFmtId="0" fontId="32" fillId="11" borderId="0" applyNumberFormat="0" applyBorder="0" applyAlignment="0" applyProtection="0"/>
    <xf numFmtId="9" fontId="30" fillId="0" borderId="0" applyFont="0" applyFill="0" applyBorder="0" applyAlignment="0" applyProtection="0"/>
    <xf numFmtId="0" fontId="24" fillId="15" borderId="16" applyNumberFormat="0">
      <alignment vertical="center"/>
    </xf>
    <xf numFmtId="0" fontId="25" fillId="16" borderId="1" applyAlignment="0">
      <alignment horizontal="center"/>
    </xf>
    <xf numFmtId="0" fontId="26" fillId="17" borderId="16" applyNumberFormat="0">
      <alignment vertical="center"/>
    </xf>
  </cellStyleXfs>
  <cellXfs count="169">
    <xf numFmtId="0" fontId="0" fillId="0" borderId="0" xfId="0"/>
    <xf numFmtId="4" fontId="26" fillId="17" borderId="16" xfId="14" applyNumberFormat="1">
      <alignment vertical="center"/>
    </xf>
    <xf numFmtId="0" fontId="3" fillId="0" borderId="0" xfId="0" applyFont="1" applyAlignment="1">
      <alignment vertical="center"/>
    </xf>
    <xf numFmtId="0" fontId="8" fillId="0" borderId="0" xfId="0" applyFont="1"/>
    <xf numFmtId="0" fontId="9" fillId="0" borderId="0" xfId="3" applyNumberFormat="1" applyFont="1" applyBorder="1" applyAlignment="1">
      <alignment vertical="top" wrapText="1" readingOrder="1"/>
    </xf>
    <xf numFmtId="0" fontId="0" fillId="0" borderId="0" xfId="0" applyBorder="1"/>
    <xf numFmtId="0" fontId="21" fillId="6" borderId="1" xfId="6" applyFill="1" applyBorder="1" applyAlignment="1" applyProtection="1">
      <alignment horizontal="center" vertical="center" wrapText="1"/>
    </xf>
    <xf numFmtId="0" fontId="21" fillId="0" borderId="1" xfId="6" applyFill="1" applyAlignment="1" applyProtection="1">
      <alignment vertical="center" wrapText="1"/>
    </xf>
    <xf numFmtId="0" fontId="21" fillId="6" borderId="1" xfId="6" applyFill="1" applyAlignment="1" applyProtection="1">
      <alignment horizontal="center" vertical="center" wrapText="1"/>
    </xf>
    <xf numFmtId="0" fontId="21" fillId="6" borderId="5" xfId="6" applyFill="1" applyBorder="1" applyAlignment="1" applyProtection="1">
      <alignment horizontal="center" vertical="center" wrapText="1"/>
    </xf>
    <xf numFmtId="0" fontId="22" fillId="7" borderId="2" xfId="4" applyBorder="1" applyAlignment="1" applyProtection="1">
      <alignment vertical="center"/>
    </xf>
    <xf numFmtId="0" fontId="22" fillId="7" borderId="4" xfId="4" applyBorder="1" applyAlignment="1" applyProtection="1">
      <alignment vertical="center"/>
    </xf>
    <xf numFmtId="0" fontId="22" fillId="7" borderId="6" xfId="4" applyBorder="1" applyAlignment="1" applyProtection="1">
      <alignment vertical="center"/>
    </xf>
    <xf numFmtId="0" fontId="37" fillId="0" borderId="0" xfId="0" applyFont="1" applyAlignment="1" applyProtection="1">
      <alignment horizontal="left" vertical="top"/>
    </xf>
    <xf numFmtId="0" fontId="26" fillId="17" borderId="16" xfId="14">
      <alignment vertical="center"/>
    </xf>
    <xf numFmtId="0" fontId="21" fillId="0" borderId="1" xfId="6" applyFill="1" applyBorder="1" applyAlignment="1" applyProtection="1">
      <alignment horizontal="center" vertical="center" wrapText="1"/>
      <protection locked="0"/>
    </xf>
    <xf numFmtId="0" fontId="21" fillId="0" borderId="1" xfId="6" applyFont="1" applyFill="1" applyBorder="1" applyAlignment="1" applyProtection="1">
      <alignment vertical="center" wrapText="1"/>
    </xf>
    <xf numFmtId="166" fontId="21" fillId="0" borderId="1" xfId="11" applyNumberFormat="1" applyFont="1" applyFill="1" applyBorder="1" applyAlignment="1" applyProtection="1">
      <alignment horizontal="center" vertical="center" wrapText="1"/>
      <protection locked="0"/>
    </xf>
    <xf numFmtId="4" fontId="8" fillId="0" borderId="1" xfId="5" applyFont="1" applyFill="1" applyBorder="1">
      <alignment horizontal="center" vertical="center" wrapText="1"/>
    </xf>
    <xf numFmtId="4" fontId="21" fillId="0" borderId="1" xfId="5" applyFont="1" applyFill="1">
      <alignment horizontal="center" vertical="center" wrapText="1"/>
    </xf>
    <xf numFmtId="4" fontId="21" fillId="0" borderId="1" xfId="5" applyFont="1" applyFill="1" applyProtection="1">
      <alignment horizontal="center" vertical="center" wrapText="1"/>
      <protection locked="0"/>
    </xf>
    <xf numFmtId="2" fontId="35" fillId="0" borderId="1" xfId="0" applyNumberFormat="1" applyFont="1" applyFill="1" applyBorder="1" applyAlignment="1" applyProtection="1">
      <alignment horizontal="center" vertical="center"/>
      <protection locked="0"/>
    </xf>
    <xf numFmtId="0" fontId="0" fillId="0" borderId="0" xfId="0" applyProtection="1"/>
    <xf numFmtId="0" fontId="3" fillId="0" borderId="0" xfId="0" applyFont="1" applyAlignment="1" applyProtection="1">
      <alignment vertical="center"/>
    </xf>
    <xf numFmtId="4" fontId="8" fillId="0" borderId="1" xfId="5" applyFont="1" applyFill="1" applyBorder="1" applyAlignment="1" applyProtection="1">
      <alignment horizontal="center" vertical="center" wrapText="1"/>
      <protection locked="0"/>
    </xf>
    <xf numFmtId="0" fontId="0" fillId="0" borderId="0" xfId="0" applyAlignment="1" applyProtection="1">
      <alignment wrapText="1"/>
    </xf>
    <xf numFmtId="0" fontId="29" fillId="5" borderId="1" xfId="1" applyFont="1" applyBorder="1" applyAlignment="1" applyProtection="1">
      <alignment horizontal="center" wrapText="1"/>
    </xf>
    <xf numFmtId="0" fontId="23" fillId="0" borderId="1" xfId="1" applyFont="1" applyFill="1" applyBorder="1" applyAlignment="1" applyProtection="1">
      <alignment horizontal="center" wrapText="1"/>
    </xf>
    <xf numFmtId="0" fontId="0" fillId="0" borderId="0" xfId="0" applyAlignment="1" applyProtection="1"/>
    <xf numFmtId="0" fontId="22" fillId="7" borderId="2" xfId="4" applyBorder="1" applyAlignment="1" applyProtection="1">
      <alignment vertical="center" wrapText="1"/>
    </xf>
    <xf numFmtId="0" fontId="22" fillId="7" borderId="4" xfId="4" applyBorder="1" applyAlignment="1" applyProtection="1">
      <alignment vertical="center" wrapText="1"/>
    </xf>
    <xf numFmtId="0" fontId="22" fillId="7" borderId="6" xfId="4" applyBorder="1" applyAlignment="1" applyProtection="1">
      <alignment vertical="center" wrapText="1"/>
    </xf>
    <xf numFmtId="0" fontId="34" fillId="0" borderId="0" xfId="0" applyFont="1" applyAlignment="1" applyProtection="1"/>
    <xf numFmtId="0" fontId="20" fillId="0" borderId="0" xfId="0" applyFont="1" applyAlignment="1" applyProtection="1">
      <alignment horizontal="center" wrapText="1"/>
    </xf>
    <xf numFmtId="0" fontId="20" fillId="0" borderId="0" xfId="0" applyFont="1" applyAlignment="1" applyProtection="1">
      <alignment wrapText="1"/>
    </xf>
    <xf numFmtId="0" fontId="0" fillId="0" borderId="0" xfId="0" applyAlignment="1" applyProtection="1">
      <alignment horizontal="center" wrapText="1"/>
    </xf>
    <xf numFmtId="0" fontId="33" fillId="0" borderId="1" xfId="0" applyFont="1" applyBorder="1" applyAlignment="1">
      <alignment wrapText="1"/>
    </xf>
    <xf numFmtId="0" fontId="21" fillId="0" borderId="1" xfId="6" applyFont="1" applyFill="1" applyBorder="1" applyAlignment="1" applyProtection="1">
      <alignment vertical="center" wrapText="1"/>
      <protection locked="0"/>
    </xf>
    <xf numFmtId="0" fontId="20" fillId="0" borderId="0" xfId="0" applyFont="1" applyAlignment="1" applyProtection="1">
      <alignment horizontal="center" vertical="center" wrapText="1"/>
    </xf>
    <xf numFmtId="0" fontId="20" fillId="0" borderId="0" xfId="0" applyFont="1" applyAlignment="1" applyProtection="1">
      <alignment horizontal="left" vertical="top" wrapText="1"/>
    </xf>
    <xf numFmtId="0" fontId="42" fillId="0" borderId="0" xfId="0" applyFont="1" applyAlignment="1" applyProtection="1">
      <alignment horizontal="left" vertical="top"/>
    </xf>
    <xf numFmtId="0" fontId="42" fillId="0" borderId="0" xfId="0" applyFont="1" applyAlignment="1" applyProtection="1">
      <alignment wrapText="1"/>
    </xf>
    <xf numFmtId="4" fontId="42" fillId="0" borderId="0" xfId="0" applyNumberFormat="1" applyFont="1" applyFill="1" applyBorder="1" applyAlignment="1" applyProtection="1">
      <alignment horizontal="center" vertical="center" wrapText="1"/>
    </xf>
    <xf numFmtId="4" fontId="20" fillId="0" borderId="0" xfId="5" applyFont="1" applyFill="1" applyBorder="1" applyProtection="1">
      <alignment horizontal="center" vertical="center" wrapText="1"/>
      <protection locked="0"/>
    </xf>
    <xf numFmtId="4" fontId="20" fillId="0" borderId="0" xfId="5" applyFont="1" applyFill="1" applyBorder="1" applyProtection="1">
      <alignment horizontal="center" vertical="center" wrapText="1"/>
    </xf>
    <xf numFmtId="0" fontId="0" fillId="0" borderId="0" xfId="0" applyProtection="1">
      <protection locked="0"/>
    </xf>
    <xf numFmtId="0" fontId="20" fillId="0" borderId="0" xfId="0" applyFont="1" applyAlignment="1" applyProtection="1">
      <alignment horizontal="center" wrapText="1"/>
      <protection locked="0"/>
    </xf>
    <xf numFmtId="0" fontId="20" fillId="0" borderId="0" xfId="0" applyFont="1" applyAlignment="1" applyProtection="1">
      <alignment wrapText="1"/>
      <protection locked="0"/>
    </xf>
    <xf numFmtId="0" fontId="5" fillId="0" borderId="1" xfId="0" applyFont="1" applyBorder="1" applyAlignment="1" applyProtection="1">
      <alignment vertical="center" wrapText="1"/>
    </xf>
    <xf numFmtId="0" fontId="21" fillId="0" borderId="1" xfId="6" applyFill="1" applyAlignment="1" applyProtection="1">
      <alignment horizontal="center" vertical="center" wrapText="1"/>
    </xf>
    <xf numFmtId="4" fontId="21" fillId="0" borderId="1" xfId="5" applyFont="1" applyFill="1" applyProtection="1">
      <alignment horizontal="center" vertical="center" wrapText="1"/>
    </xf>
    <xf numFmtId="0" fontId="5" fillId="0" borderId="1" xfId="0" applyFont="1" applyFill="1" applyBorder="1" applyAlignment="1" applyProtection="1">
      <alignment horizontal="right" vertical="center" wrapText="1"/>
    </xf>
    <xf numFmtId="0" fontId="5" fillId="0" borderId="1" xfId="0" applyFont="1" applyFill="1" applyBorder="1" applyAlignment="1" applyProtection="1">
      <alignment vertical="center" wrapText="1"/>
    </xf>
    <xf numFmtId="0" fontId="5" fillId="0" borderId="1" xfId="0" applyFont="1" applyFill="1" applyBorder="1" applyAlignment="1" applyProtection="1">
      <alignment horizontal="left" vertical="top" wrapText="1"/>
    </xf>
    <xf numFmtId="0" fontId="5" fillId="0" borderId="1" xfId="0" applyFont="1" applyFill="1" applyBorder="1" applyAlignment="1" applyProtection="1">
      <alignment horizontal="center" vertical="center" wrapText="1"/>
    </xf>
    <xf numFmtId="4" fontId="5" fillId="0" borderId="1" xfId="5" applyFont="1" applyFill="1" applyBorder="1" applyAlignment="1" applyProtection="1">
      <alignment horizontal="center" vertical="center" wrapText="1"/>
    </xf>
    <xf numFmtId="0" fontId="5" fillId="0" borderId="1" xfId="0" applyFont="1" applyBorder="1" applyAlignment="1" applyProtection="1">
      <alignment horizontal="left" vertical="top" wrapText="1"/>
    </xf>
    <xf numFmtId="0" fontId="5" fillId="0" borderId="1" xfId="0" applyFont="1" applyBorder="1" applyAlignment="1" applyProtection="1">
      <alignment horizontal="center" vertical="center" wrapText="1"/>
    </xf>
    <xf numFmtId="0" fontId="34" fillId="0" borderId="0" xfId="0" applyFont="1" applyProtection="1">
      <protection hidden="1"/>
    </xf>
    <xf numFmtId="0" fontId="34" fillId="0" borderId="0" xfId="0" applyFont="1" applyProtection="1">
      <protection locked="0" hidden="1"/>
    </xf>
    <xf numFmtId="0" fontId="0" fillId="0" borderId="0" xfId="0" applyProtection="1">
      <protection hidden="1"/>
    </xf>
    <xf numFmtId="0" fontId="10" fillId="14" borderId="1" xfId="1" applyFont="1" applyFill="1" applyBorder="1" applyAlignment="1" applyProtection="1">
      <alignment horizontal="center" vertical="center"/>
      <protection hidden="1"/>
    </xf>
    <xf numFmtId="0" fontId="11" fillId="0" borderId="1" xfId="1" applyFont="1" applyFill="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0" fillId="3" borderId="1" xfId="0" applyFill="1" applyBorder="1" applyAlignment="1" applyProtection="1">
      <alignment horizontal="center"/>
      <protection hidden="1"/>
    </xf>
    <xf numFmtId="0" fontId="5" fillId="0" borderId="1" xfId="0" applyNumberFormat="1" applyFont="1" applyBorder="1" applyAlignment="1" applyProtection="1">
      <alignment vertical="center" wrapText="1"/>
      <protection hidden="1"/>
    </xf>
    <xf numFmtId="165" fontId="5" fillId="0" borderId="1" xfId="2" applyFont="1" applyBorder="1" applyAlignment="1" applyProtection="1">
      <alignment vertical="center" wrapText="1"/>
      <protection hidden="1"/>
    </xf>
    <xf numFmtId="0" fontId="15" fillId="14" borderId="1" xfId="0" applyFont="1" applyFill="1" applyBorder="1" applyAlignment="1" applyProtection="1">
      <alignment vertical="center" wrapText="1"/>
      <protection hidden="1"/>
    </xf>
    <xf numFmtId="165" fontId="16" fillId="14" borderId="1" xfId="2" applyFont="1" applyFill="1" applyBorder="1" applyAlignment="1" applyProtection="1">
      <alignment vertical="center" wrapText="1"/>
      <protection hidden="1"/>
    </xf>
    <xf numFmtId="0" fontId="33" fillId="12" borderId="1" xfId="8" applyFont="1" applyFill="1" applyBorder="1" applyAlignment="1" applyProtection="1">
      <alignment horizontal="center"/>
      <protection hidden="1"/>
    </xf>
    <xf numFmtId="0" fontId="0" fillId="0" borderId="1" xfId="0" applyBorder="1" applyAlignment="1" applyProtection="1">
      <alignment horizontal="center" vertical="center"/>
      <protection hidden="1"/>
    </xf>
    <xf numFmtId="0" fontId="30" fillId="13" borderId="1" xfId="9" applyFill="1" applyBorder="1" applyAlignment="1" applyProtection="1">
      <alignment horizontal="center" vertical="center"/>
      <protection hidden="1"/>
    </xf>
    <xf numFmtId="0" fontId="34" fillId="13" borderId="1" xfId="9" applyFont="1" applyFill="1" applyBorder="1" applyAlignment="1" applyProtection="1">
      <alignment horizontal="center" vertical="center"/>
      <protection hidden="1"/>
    </xf>
    <xf numFmtId="0" fontId="36" fillId="14" borderId="1" xfId="10" applyFont="1" applyFill="1" applyBorder="1" applyAlignment="1" applyProtection="1">
      <alignment horizontal="center"/>
      <protection hidden="1"/>
    </xf>
    <xf numFmtId="0" fontId="41" fillId="0" borderId="0" xfId="0" applyFont="1" applyBorder="1" applyAlignment="1" applyProtection="1">
      <alignment wrapText="1"/>
      <protection locked="0" hidden="1"/>
    </xf>
    <xf numFmtId="0" fontId="40" fillId="0" borderId="0" xfId="0" applyFont="1" applyBorder="1" applyAlignment="1" applyProtection="1">
      <protection hidden="1"/>
    </xf>
    <xf numFmtId="0" fontId="0" fillId="0" borderId="14" xfId="0" applyBorder="1" applyAlignment="1" applyProtection="1">
      <protection hidden="1"/>
    </xf>
    <xf numFmtId="10" fontId="31" fillId="8" borderId="9" xfId="7" applyNumberFormat="1" applyAlignment="1" applyProtection="1">
      <alignment horizontal="center" vertical="center"/>
    </xf>
    <xf numFmtId="165" fontId="0" fillId="0" borderId="1" xfId="2" applyFont="1" applyFill="1" applyBorder="1" applyAlignment="1" applyProtection="1">
      <alignment horizontal="center" vertical="center"/>
    </xf>
    <xf numFmtId="165" fontId="0" fillId="0" borderId="1" xfId="2" applyFont="1" applyFill="1" applyBorder="1" applyAlignment="1" applyProtection="1">
      <alignment vertical="center"/>
    </xf>
    <xf numFmtId="2" fontId="0" fillId="0" borderId="1" xfId="0" applyNumberFormat="1" applyFill="1" applyBorder="1" applyAlignment="1" applyProtection="1">
      <alignment horizontal="right" vertical="center"/>
    </xf>
    <xf numFmtId="164" fontId="30" fillId="13" borderId="1" xfId="9" applyNumberFormat="1" applyFill="1" applyBorder="1" applyAlignment="1" applyProtection="1">
      <alignment horizontal="center" vertical="center"/>
    </xf>
    <xf numFmtId="9" fontId="0" fillId="0" borderId="1" xfId="0" applyNumberFormat="1" applyFill="1" applyBorder="1" applyAlignment="1" applyProtection="1">
      <alignment horizontal="center" vertical="center"/>
    </xf>
    <xf numFmtId="0" fontId="0" fillId="0" borderId="1" xfId="0" applyBorder="1" applyAlignment="1" applyProtection="1">
      <alignment horizontal="center" vertical="center"/>
    </xf>
    <xf numFmtId="38" fontId="34" fillId="13" borderId="1" xfId="9" applyNumberFormat="1" applyFont="1" applyFill="1" applyBorder="1" applyAlignment="1" applyProtection="1">
      <alignment vertical="center"/>
    </xf>
    <xf numFmtId="165" fontId="36" fillId="14" borderId="1" xfId="2" applyFont="1" applyFill="1" applyBorder="1" applyProtection="1"/>
    <xf numFmtId="0" fontId="33" fillId="0" borderId="1" xfId="0" applyFont="1" applyBorder="1" applyAlignment="1" applyProtection="1">
      <alignment wrapText="1"/>
      <protection locked="0"/>
    </xf>
    <xf numFmtId="4" fontId="42" fillId="0" borderId="0" xfId="2" applyNumberFormat="1" applyFont="1" applyFill="1" applyBorder="1" applyAlignment="1" applyProtection="1">
      <alignment horizontal="center" vertical="center" wrapText="1"/>
    </xf>
    <xf numFmtId="4" fontId="20" fillId="0" borderId="0" xfId="2" applyNumberFormat="1" applyFont="1" applyFill="1" applyBorder="1" applyAlignment="1" applyProtection="1">
      <alignment horizontal="center" vertical="center" wrapText="1"/>
    </xf>
    <xf numFmtId="4" fontId="20" fillId="0" borderId="0" xfId="5" applyNumberFormat="1" applyFont="1" applyFill="1" applyBorder="1" applyProtection="1">
      <alignment horizontal="center" vertical="center" wrapText="1"/>
    </xf>
    <xf numFmtId="4" fontId="20" fillId="0" borderId="0" xfId="5" applyFont="1" applyFill="1" applyBorder="1">
      <alignment horizontal="center" vertical="center" wrapText="1"/>
    </xf>
    <xf numFmtId="4" fontId="42" fillId="0" borderId="0" xfId="5" applyFont="1" applyFill="1" applyBorder="1">
      <alignment horizontal="center" vertical="center" wrapText="1"/>
    </xf>
    <xf numFmtId="4" fontId="2" fillId="0" borderId="0" xfId="2" applyNumberFormat="1" applyFont="1" applyFill="1" applyAlignment="1" applyProtection="1">
      <alignment horizontal="center" vertical="center" wrapText="1"/>
    </xf>
    <xf numFmtId="0" fontId="43" fillId="0" borderId="0" xfId="0" applyFont="1" applyAlignment="1" applyProtection="1">
      <alignment horizontal="left" vertical="top"/>
    </xf>
    <xf numFmtId="0" fontId="43" fillId="0" borderId="0" xfId="0" applyFont="1" applyAlignment="1" applyProtection="1">
      <alignment wrapText="1"/>
    </xf>
    <xf numFmtId="4" fontId="43" fillId="0" borderId="0" xfId="0" applyNumberFormat="1" applyFont="1" applyFill="1" applyBorder="1" applyAlignment="1" applyProtection="1">
      <alignment horizontal="center" vertical="center" wrapText="1"/>
    </xf>
    <xf numFmtId="4" fontId="2" fillId="0" borderId="0" xfId="5" applyFont="1" applyFill="1" applyBorder="1" applyProtection="1">
      <alignment horizontal="center" vertical="center" wrapText="1"/>
      <protection locked="0"/>
    </xf>
    <xf numFmtId="4" fontId="2" fillId="0" borderId="0" xfId="2" applyNumberFormat="1" applyFont="1" applyAlignment="1" applyProtection="1">
      <alignment wrapText="1"/>
    </xf>
    <xf numFmtId="4" fontId="2" fillId="0" borderId="0" xfId="2"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2" fillId="0" borderId="0" xfId="0" applyFont="1" applyAlignment="1" applyProtection="1">
      <alignment horizontal="left" vertical="top" wrapText="1"/>
    </xf>
    <xf numFmtId="4" fontId="2" fillId="0" borderId="0" xfId="5" applyFont="1" applyFill="1" applyBorder="1" applyProtection="1">
      <alignment horizontal="center" vertical="center" wrapText="1"/>
    </xf>
    <xf numFmtId="0" fontId="2" fillId="0" borderId="0" xfId="0" applyFont="1" applyAlignment="1" applyProtection="1">
      <alignment horizontal="left" vertical="top"/>
    </xf>
    <xf numFmtId="0" fontId="2" fillId="0" borderId="0" xfId="0" applyFont="1" applyAlignment="1" applyProtection="1">
      <alignment wrapText="1"/>
    </xf>
    <xf numFmtId="4" fontId="2" fillId="0" borderId="0" xfId="0" applyNumberFormat="1" applyFont="1" applyFill="1" applyBorder="1" applyAlignment="1" applyProtection="1">
      <alignment horizontal="center" vertical="center" wrapText="1"/>
    </xf>
    <xf numFmtId="0" fontId="1" fillId="0" borderId="0" xfId="0" applyFont="1" applyAlignment="1" applyProtection="1">
      <alignment horizontal="center" vertical="center" wrapText="1"/>
    </xf>
    <xf numFmtId="0" fontId="1" fillId="0" borderId="0" xfId="0" applyFont="1" applyAlignment="1" applyProtection="1">
      <alignment horizontal="left" vertical="top" wrapText="1"/>
    </xf>
    <xf numFmtId="0" fontId="43" fillId="6" borderId="0" xfId="6" applyFont="1" applyFill="1" applyBorder="1" applyAlignment="1" applyProtection="1">
      <alignment horizontal="center" vertical="center" wrapText="1"/>
    </xf>
    <xf numFmtId="4" fontId="43" fillId="6" borderId="0" xfId="5" applyFont="1" applyFill="1" applyBorder="1" applyProtection="1">
      <alignment horizontal="center" vertical="center" wrapText="1"/>
    </xf>
    <xf numFmtId="4" fontId="43" fillId="6" borderId="0" xfId="5" applyFont="1" applyFill="1" applyBorder="1" applyProtection="1">
      <alignment horizontal="center" vertical="center" wrapText="1"/>
      <protection locked="0"/>
    </xf>
    <xf numFmtId="4" fontId="43" fillId="6" borderId="0" xfId="2" applyNumberFormat="1" applyFont="1" applyFill="1" applyBorder="1" applyAlignment="1" applyProtection="1">
      <alignment horizontal="center" vertical="center" wrapText="1"/>
    </xf>
    <xf numFmtId="0" fontId="1" fillId="0" borderId="0" xfId="0" applyFont="1" applyAlignment="1" applyProtection="1">
      <alignment wrapText="1"/>
    </xf>
    <xf numFmtId="0" fontId="43" fillId="0" borderId="0" xfId="0" applyFont="1" applyAlignment="1" applyProtection="1">
      <alignment horizontal="center" vertical="center" wrapText="1"/>
    </xf>
    <xf numFmtId="4" fontId="43" fillId="0" borderId="0" xfId="5" applyFont="1" applyFill="1" applyBorder="1" applyProtection="1">
      <alignment horizontal="center" vertical="center" wrapText="1"/>
    </xf>
    <xf numFmtId="4" fontId="43" fillId="0" borderId="0" xfId="5" applyFont="1" applyFill="1" applyBorder="1" applyProtection="1">
      <alignment horizontal="center" vertical="center" wrapText="1"/>
      <protection locked="0"/>
    </xf>
    <xf numFmtId="4" fontId="43" fillId="0" borderId="0" xfId="2" applyNumberFormat="1" applyFont="1" applyFill="1" applyBorder="1" applyAlignment="1" applyProtection="1">
      <alignment horizontal="center" vertical="center" wrapText="1"/>
    </xf>
    <xf numFmtId="0" fontId="0" fillId="0" borderId="0" xfId="0" applyFont="1" applyAlignment="1" applyProtection="1">
      <alignment horizontal="left" vertical="top"/>
    </xf>
    <xf numFmtId="0" fontId="0" fillId="6" borderId="0" xfId="6" applyFont="1" applyFill="1" applyBorder="1" applyAlignment="1" applyProtection="1">
      <alignment horizontal="left" vertical="top" wrapText="1"/>
    </xf>
    <xf numFmtId="0" fontId="0" fillId="0" borderId="0" xfId="0" applyFont="1" applyAlignment="1" applyProtection="1">
      <alignment horizontal="left" vertical="top" wrapText="1"/>
    </xf>
    <xf numFmtId="0" fontId="42" fillId="0" borderId="0" xfId="0" applyFont="1" applyFill="1" applyAlignment="1" applyProtection="1">
      <alignment wrapText="1"/>
    </xf>
    <xf numFmtId="0" fontId="0" fillId="0" borderId="0" xfId="0" applyFont="1" applyAlignment="1" applyProtection="1">
      <alignment horizontal="center" vertical="center" wrapText="1"/>
    </xf>
    <xf numFmtId="0" fontId="0" fillId="0" borderId="0" xfId="0" applyFont="1" applyAlignment="1" applyProtection="1">
      <alignment wrapText="1"/>
      <protection locked="0"/>
    </xf>
    <xf numFmtId="0" fontId="0" fillId="0" borderId="0" xfId="0" applyFont="1" applyAlignment="1" applyProtection="1">
      <alignment wrapText="1"/>
    </xf>
    <xf numFmtId="0" fontId="38" fillId="0" borderId="0" xfId="0" applyFont="1" applyAlignment="1" applyProtection="1">
      <alignment horizontal="left" vertical="top" wrapText="1"/>
      <protection hidden="1"/>
    </xf>
    <xf numFmtId="0" fontId="5" fillId="0" borderId="1" xfId="0" applyFont="1" applyBorder="1" applyAlignment="1" applyProtection="1">
      <alignment vertical="center" wrapText="1"/>
      <protection hidden="1"/>
    </xf>
    <xf numFmtId="0" fontId="16" fillId="14" borderId="1" xfId="0" applyFont="1" applyFill="1" applyBorder="1" applyAlignment="1" applyProtection="1">
      <alignment vertical="center" wrapText="1"/>
      <protection hidden="1"/>
    </xf>
    <xf numFmtId="0" fontId="5" fillId="0" borderId="2" xfId="0" applyFont="1" applyBorder="1" applyAlignment="1" applyProtection="1">
      <alignment vertical="center" wrapText="1"/>
      <protection hidden="1"/>
    </xf>
    <xf numFmtId="0" fontId="5" fillId="0" borderId="4" xfId="0" applyFont="1" applyBorder="1" applyAlignment="1" applyProtection="1">
      <alignment vertical="center" wrapText="1"/>
      <protection hidden="1"/>
    </xf>
    <xf numFmtId="0" fontId="5" fillId="0" borderId="6" xfId="0" applyFont="1" applyBorder="1" applyAlignment="1" applyProtection="1">
      <alignment vertical="center" wrapText="1"/>
      <protection hidden="1"/>
    </xf>
    <xf numFmtId="0" fontId="0" fillId="0" borderId="2" xfId="0" applyBorder="1" applyAlignment="1" applyProtection="1">
      <alignment vertical="center"/>
      <protection hidden="1"/>
    </xf>
    <xf numFmtId="0" fontId="0" fillId="0" borderId="6" xfId="0" applyBorder="1" applyAlignment="1" applyProtection="1">
      <alignment vertical="center"/>
      <protection hidden="1"/>
    </xf>
    <xf numFmtId="0" fontId="34" fillId="13" borderId="2" xfId="9" applyFont="1" applyFill="1" applyBorder="1" applyAlignment="1" applyProtection="1">
      <alignment vertical="center"/>
      <protection hidden="1"/>
    </xf>
    <xf numFmtId="0" fontId="34" fillId="13" borderId="6" xfId="9" applyFont="1" applyFill="1" applyBorder="1" applyAlignment="1" applyProtection="1">
      <alignment vertical="center"/>
      <protection hidden="1"/>
    </xf>
    <xf numFmtId="0" fontId="36" fillId="14" borderId="2" xfId="10" applyFont="1" applyFill="1" applyBorder="1" applyAlignment="1" applyProtection="1">
      <alignment horizontal="center"/>
      <protection hidden="1"/>
    </xf>
    <xf numFmtId="0" fontId="36" fillId="14" borderId="4" xfId="10" applyFont="1" applyFill="1" applyBorder="1" applyAlignment="1" applyProtection="1">
      <alignment horizontal="center"/>
      <protection hidden="1"/>
    </xf>
    <xf numFmtId="0" fontId="36" fillId="14" borderId="6" xfId="10" applyFont="1" applyFill="1" applyBorder="1" applyAlignment="1" applyProtection="1">
      <alignment horizontal="center"/>
      <protection hidden="1"/>
    </xf>
    <xf numFmtId="0" fontId="40" fillId="0" borderId="0" xfId="0" applyFont="1" applyAlignment="1" applyProtection="1">
      <alignment horizontal="left"/>
      <protection hidden="1"/>
    </xf>
    <xf numFmtId="0" fontId="13" fillId="14" borderId="10" xfId="3" applyNumberFormat="1" applyFont="1" applyFill="1" applyBorder="1" applyAlignment="1" applyProtection="1">
      <alignment horizontal="center" vertical="center" wrapText="1" readingOrder="1"/>
      <protection locked="0" hidden="1"/>
    </xf>
    <xf numFmtId="0" fontId="13" fillId="14" borderId="11" xfId="3" applyNumberFormat="1" applyFont="1" applyFill="1" applyBorder="1" applyAlignment="1" applyProtection="1">
      <alignment horizontal="center" vertical="center" wrapText="1" readingOrder="1"/>
      <protection locked="0" hidden="1"/>
    </xf>
    <xf numFmtId="0" fontId="13" fillId="14" borderId="12" xfId="3" applyNumberFormat="1" applyFont="1" applyFill="1" applyBorder="1" applyAlignment="1" applyProtection="1">
      <alignment horizontal="center" vertical="center" wrapText="1" readingOrder="1"/>
      <protection locked="0" hidden="1"/>
    </xf>
    <xf numFmtId="0" fontId="13" fillId="14" borderId="13" xfId="3" applyNumberFormat="1" applyFont="1" applyFill="1" applyBorder="1" applyAlignment="1" applyProtection="1">
      <alignment horizontal="center" vertical="center" wrapText="1" readingOrder="1"/>
      <protection locked="0" hidden="1"/>
    </xf>
    <xf numFmtId="0" fontId="13" fillId="14" borderId="14" xfId="3" applyNumberFormat="1" applyFont="1" applyFill="1" applyBorder="1" applyAlignment="1" applyProtection="1">
      <alignment horizontal="center" vertical="center" wrapText="1" readingOrder="1"/>
      <protection locked="0" hidden="1"/>
    </xf>
    <xf numFmtId="0" fontId="13" fillId="14" borderId="15" xfId="3" applyNumberFormat="1" applyFont="1" applyFill="1" applyBorder="1" applyAlignment="1" applyProtection="1">
      <alignment horizontal="center" vertical="center" wrapText="1" readingOrder="1"/>
      <protection locked="0" hidden="1"/>
    </xf>
    <xf numFmtId="0" fontId="0" fillId="13" borderId="2" xfId="9" applyFont="1" applyFill="1" applyBorder="1" applyAlignment="1" applyProtection="1">
      <alignment vertical="center"/>
      <protection hidden="1"/>
    </xf>
    <xf numFmtId="0" fontId="30" fillId="13" borderId="6" xfId="9" applyFill="1" applyBorder="1" applyAlignment="1" applyProtection="1">
      <alignment vertical="center"/>
      <protection hidden="1"/>
    </xf>
    <xf numFmtId="0" fontId="33" fillId="12" borderId="2" xfId="8" applyFont="1" applyFill="1" applyBorder="1" applyAlignment="1" applyProtection="1">
      <alignment horizontal="center"/>
      <protection hidden="1"/>
    </xf>
    <xf numFmtId="0" fontId="33" fillId="12" borderId="6" xfId="8" applyFont="1" applyFill="1" applyBorder="1" applyAlignment="1" applyProtection="1">
      <alignment horizontal="center"/>
      <protection hidden="1"/>
    </xf>
    <xf numFmtId="0" fontId="4" fillId="3" borderId="1" xfId="0" applyFont="1" applyFill="1" applyBorder="1" applyAlignment="1" applyProtection="1">
      <alignment vertical="center" wrapText="1"/>
      <protection hidden="1"/>
    </xf>
    <xf numFmtId="0" fontId="4" fillId="0" borderId="1" xfId="0" applyFont="1" applyBorder="1" applyAlignment="1" applyProtection="1">
      <alignment horizontal="left" vertical="center" wrapText="1"/>
      <protection hidden="1"/>
    </xf>
    <xf numFmtId="0" fontId="5" fillId="0" borderId="2" xfId="0" applyFont="1" applyBorder="1" applyAlignment="1" applyProtection="1">
      <alignment horizontal="left" vertical="top" wrapText="1"/>
      <protection hidden="1"/>
    </xf>
    <xf numFmtId="0" fontId="5" fillId="0" borderId="4" xfId="0" applyFont="1" applyBorder="1" applyAlignment="1" applyProtection="1">
      <alignment horizontal="left" vertical="top" wrapText="1"/>
      <protection hidden="1"/>
    </xf>
    <xf numFmtId="0" fontId="5" fillId="0" borderId="6" xfId="0" applyFont="1" applyBorder="1" applyAlignment="1" applyProtection="1">
      <alignment horizontal="left" vertical="top" wrapText="1"/>
      <protection hidden="1"/>
    </xf>
    <xf numFmtId="0" fontId="29" fillId="4" borderId="1" xfId="0" applyFont="1" applyFill="1" applyBorder="1" applyAlignment="1" applyProtection="1">
      <alignment horizontal="center" vertical="center" wrapText="1"/>
    </xf>
    <xf numFmtId="0" fontId="39" fillId="0" borderId="2" xfId="0" applyFont="1" applyFill="1" applyBorder="1" applyAlignment="1" applyProtection="1">
      <alignment horizontal="center" vertical="center" wrapText="1"/>
    </xf>
    <xf numFmtId="0" fontId="39" fillId="0" borderId="6"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29" fillId="4" borderId="3" xfId="0"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wrapText="1"/>
    </xf>
    <xf numFmtId="0" fontId="27" fillId="0" borderId="2" xfId="0" applyFont="1" applyFill="1" applyBorder="1" applyAlignment="1" applyProtection="1">
      <alignment horizontal="center" vertical="center" wrapText="1"/>
    </xf>
    <xf numFmtId="0" fontId="22" fillId="7" borderId="1" xfId="4" applyBorder="1" applyProtection="1">
      <alignment vertical="center"/>
    </xf>
    <xf numFmtId="0" fontId="14" fillId="0" borderId="0" xfId="0" quotePrefix="1" applyFont="1" applyAlignment="1">
      <alignment horizontal="left" vertical="top" wrapText="1"/>
    </xf>
    <xf numFmtId="0" fontId="35" fillId="0" borderId="0" xfId="0" applyFont="1" applyAlignment="1">
      <alignment horizontal="left" vertical="top"/>
    </xf>
    <xf numFmtId="0" fontId="35" fillId="0" borderId="0" xfId="0" applyFont="1" applyAlignment="1">
      <alignment horizontal="left" vertical="top" wrapText="1"/>
    </xf>
    <xf numFmtId="0" fontId="12" fillId="4" borderId="1" xfId="0" applyFont="1" applyFill="1" applyBorder="1" applyAlignment="1" applyProtection="1">
      <alignment horizontal="center" vertical="center" wrapText="1"/>
    </xf>
    <xf numFmtId="0" fontId="22" fillId="7" borderId="1" xfId="4">
      <alignment vertical="center"/>
    </xf>
    <xf numFmtId="4" fontId="21" fillId="0" borderId="1" xfId="5" applyFont="1" applyFill="1" applyBorder="1">
      <alignment horizontal="center" vertical="center" wrapText="1"/>
    </xf>
    <xf numFmtId="4" fontId="21" fillId="0" borderId="1" xfId="5" applyFont="1" applyFill="1" applyBorder="1" applyProtection="1">
      <alignment horizontal="center" vertical="center" wrapText="1"/>
      <protection locked="0"/>
    </xf>
    <xf numFmtId="0" fontId="21" fillId="0" borderId="1" xfId="6" applyFill="1" applyBorder="1" applyAlignment="1" applyProtection="1">
      <alignment horizontal="center" vertical="center" wrapText="1"/>
    </xf>
    <xf numFmtId="0" fontId="21" fillId="0" borderId="1" xfId="6" applyFill="1" applyBorder="1" applyAlignment="1" applyProtection="1">
      <alignment vertical="center" wrapText="1"/>
    </xf>
  </cellXfs>
  <cellStyles count="15">
    <cellStyle name="1.Style Font" xfId="6"/>
    <cellStyle name="2.Compartiment" xfId="4"/>
    <cellStyle name="2.Number Style" xfId="5"/>
    <cellStyle name="3.Subtotal" xfId="12"/>
    <cellStyle name="4.Subcapitol" xfId="13"/>
    <cellStyle name="40% - Accent4" xfId="9" builtinId="43"/>
    <cellStyle name="5.Grand Total" xfId="14"/>
    <cellStyle name="Accent4" xfId="8" builtinId="41"/>
    <cellStyle name="Accent5" xfId="10" builtinId="45"/>
    <cellStyle name="Check Cell" xfId="1" builtinId="23"/>
    <cellStyle name="Comma" xfId="2" builtinId="3"/>
    <cellStyle name="Heading 1" xfId="3" builtinId="16"/>
    <cellStyle name="Input" xfId="7" builtinId="20"/>
    <cellStyle name="Normal" xfId="0" builtinId="0"/>
    <cellStyle name="Percent" xfId="11" builtinId="5"/>
  </cellStyles>
  <dxfs count="303">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ill>
        <patternFill patternType="darkGrid">
          <fgColor rgb="FFFF0000"/>
        </patternFill>
      </fill>
    </dxf>
    <dxf>
      <font>
        <color rgb="FFFF0000"/>
      </font>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rgb="FF000000"/>
        </top>
      </border>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protection locked="0" hidden="0"/>
    </dxf>
    <dxf>
      <border outline="0">
        <bottom style="thin">
          <color rgb="FF000000"/>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color theme="1"/>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ill>
        <patternFill>
          <bgColor rgb="FFFFC000"/>
        </patternFill>
      </fill>
    </dxf>
    <dxf>
      <fill>
        <patternFill>
          <bgColor rgb="FFFFC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ill>
        <patternFill>
          <bgColor theme="6"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rgb="FFB4E682"/>
        </patternFill>
      </fill>
      <border>
        <top style="thick">
          <color auto="1"/>
        </top>
        <bottom style="thick">
          <color auto="1"/>
        </bottom>
      </border>
    </dxf>
    <dxf>
      <fill>
        <patternFill>
          <bgColor theme="9" tint="0.7999816888943144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4">
      <tableStyleElement type="wholeTable" dxfId="302"/>
      <tableStyleElement type="headerRow" dxfId="301"/>
      <tableStyleElement type="totalRow" dxfId="300"/>
      <tableStyleElement type="lastColumn" dxfId="299"/>
    </tableStyle>
  </tableStyles>
  <colors>
    <mruColors>
      <color rgb="FFB4E682"/>
      <color rgb="FFC8E6AA"/>
      <color rgb="FFB4DC8C"/>
      <color rgb="FFFF3300"/>
      <color rgb="FFB4F0FF"/>
      <color rgb="FF7DDDFF"/>
      <color rgb="FFFFE36D"/>
      <color rgb="FF71DAFF"/>
      <color rgb="FFFFE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lgam/Documents/Traduceri/2018/Mar/LOZOVA%20GRADINITA_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lgam/Documents/Traduceri/2018/Mar/BoQ%20Copceac%20ST.%20VODA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E"/>
      <sheetName val="TA"/>
      <sheetName val="TM"/>
      <sheetName val="TMS"/>
      <sheetName val="HV"/>
      <sheetName val="GCW"/>
      <sheetName val="EEF"/>
      <sheetName val="ATM"/>
      <sheetName val="BK"/>
      <sheetName val="SIP"/>
      <sheetName val="FSS"/>
      <sheetName val="Commiss"/>
      <sheetName val="Maintenance"/>
      <sheetName val="Boiler"/>
    </sheetNames>
    <sheetDataSet>
      <sheetData sheetId="0"/>
      <sheetData sheetId="1">
        <row r="2">
          <cell r="G2">
            <v>0</v>
          </cell>
        </row>
        <row r="3">
          <cell r="G3">
            <v>0</v>
          </cell>
        </row>
        <row r="4">
          <cell r="G4">
            <v>0</v>
          </cell>
        </row>
        <row r="5">
          <cell r="G5" t="str">
            <v>Total 
USD (col.5 x col.6)</v>
          </cell>
        </row>
        <row r="6">
          <cell r="G6" t="str">
            <v>7</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0</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row r="43">
          <cell r="G43">
            <v>0</v>
          </cell>
        </row>
        <row r="44">
          <cell r="G44">
            <v>0</v>
          </cell>
        </row>
        <row r="45">
          <cell r="G45">
            <v>0</v>
          </cell>
        </row>
        <row r="46">
          <cell r="G46">
            <v>0</v>
          </cell>
        </row>
        <row r="47">
          <cell r="G47">
            <v>0</v>
          </cell>
        </row>
        <row r="48">
          <cell r="G48">
            <v>0</v>
          </cell>
        </row>
        <row r="49">
          <cell r="G49">
            <v>0</v>
          </cell>
        </row>
        <row r="50">
          <cell r="G50">
            <v>0</v>
          </cell>
        </row>
        <row r="51">
          <cell r="G51">
            <v>0</v>
          </cell>
        </row>
        <row r="52">
          <cell r="G52">
            <v>0</v>
          </cell>
        </row>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0</v>
          </cell>
        </row>
        <row r="65">
          <cell r="G65">
            <v>0</v>
          </cell>
        </row>
      </sheetData>
      <sheetData sheetId="2">
        <row r="2">
          <cell r="G2">
            <v>0</v>
          </cell>
        </row>
        <row r="3">
          <cell r="G3">
            <v>0</v>
          </cell>
        </row>
        <row r="4">
          <cell r="G4">
            <v>0</v>
          </cell>
        </row>
        <row r="5">
          <cell r="G5" t="str">
            <v>Total 
USD (col.5 x col.6)</v>
          </cell>
        </row>
        <row r="6">
          <cell r="G6" t="str">
            <v>7</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0</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row r="43">
          <cell r="G43">
            <v>0</v>
          </cell>
        </row>
        <row r="44">
          <cell r="G44">
            <v>0</v>
          </cell>
        </row>
        <row r="45">
          <cell r="G45">
            <v>0</v>
          </cell>
        </row>
        <row r="46">
          <cell r="G46">
            <v>0</v>
          </cell>
        </row>
        <row r="47">
          <cell r="G47">
            <v>0</v>
          </cell>
        </row>
        <row r="48">
          <cell r="G48">
            <v>0</v>
          </cell>
        </row>
        <row r="49">
          <cell r="G49">
            <v>0</v>
          </cell>
        </row>
        <row r="50">
          <cell r="G50">
            <v>0</v>
          </cell>
        </row>
        <row r="51">
          <cell r="G51">
            <v>0</v>
          </cell>
        </row>
        <row r="52">
          <cell r="G52">
            <v>0</v>
          </cell>
        </row>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0</v>
          </cell>
        </row>
        <row r="91">
          <cell r="G91">
            <v>0</v>
          </cell>
        </row>
        <row r="92">
          <cell r="G92">
            <v>0</v>
          </cell>
        </row>
        <row r="93">
          <cell r="G93">
            <v>0</v>
          </cell>
        </row>
      </sheetData>
      <sheetData sheetId="3">
        <row r="2">
          <cell r="G2">
            <v>0</v>
          </cell>
        </row>
        <row r="3">
          <cell r="G3">
            <v>0</v>
          </cell>
        </row>
        <row r="4">
          <cell r="G4">
            <v>0</v>
          </cell>
        </row>
        <row r="5">
          <cell r="G5" t="str">
            <v>Total 
USD (col.5 x col.6)</v>
          </cell>
        </row>
        <row r="6">
          <cell r="G6" t="str">
            <v>7</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0</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row r="43">
          <cell r="G43">
            <v>0</v>
          </cell>
        </row>
        <row r="44">
          <cell r="G44">
            <v>0</v>
          </cell>
        </row>
        <row r="45">
          <cell r="G45">
            <v>0</v>
          </cell>
        </row>
        <row r="46">
          <cell r="G46">
            <v>0</v>
          </cell>
        </row>
        <row r="47">
          <cell r="G47">
            <v>0</v>
          </cell>
        </row>
        <row r="48">
          <cell r="G48">
            <v>0</v>
          </cell>
        </row>
        <row r="49">
          <cell r="G49">
            <v>0</v>
          </cell>
        </row>
        <row r="50">
          <cell r="G50">
            <v>0</v>
          </cell>
        </row>
        <row r="51">
          <cell r="G51">
            <v>0</v>
          </cell>
        </row>
        <row r="52">
          <cell r="G52">
            <v>0</v>
          </cell>
        </row>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sheetData>
      <sheetData sheetId="4">
        <row r="2">
          <cell r="G2">
            <v>0</v>
          </cell>
        </row>
        <row r="3">
          <cell r="G3">
            <v>0</v>
          </cell>
        </row>
        <row r="4">
          <cell r="G4">
            <v>0</v>
          </cell>
        </row>
        <row r="5">
          <cell r="G5" t="str">
            <v>Total 
USD (col.5 x col.6)</v>
          </cell>
        </row>
        <row r="6">
          <cell r="G6" t="str">
            <v>7</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sheetData>
      <sheetData sheetId="5">
        <row r="2">
          <cell r="G2">
            <v>0</v>
          </cell>
        </row>
        <row r="3">
          <cell r="G3">
            <v>0</v>
          </cell>
        </row>
        <row r="4">
          <cell r="G4">
            <v>0</v>
          </cell>
        </row>
        <row r="5">
          <cell r="G5" t="str">
            <v>Total 
USD (col.5 x col.6)</v>
          </cell>
        </row>
        <row r="6">
          <cell r="G6" t="str">
            <v>7</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0</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row r="43">
          <cell r="G43">
            <v>0</v>
          </cell>
        </row>
        <row r="44">
          <cell r="G44">
            <v>0</v>
          </cell>
        </row>
        <row r="45">
          <cell r="G45">
            <v>0</v>
          </cell>
        </row>
        <row r="46">
          <cell r="G46">
            <v>0</v>
          </cell>
        </row>
        <row r="47">
          <cell r="G47">
            <v>0</v>
          </cell>
        </row>
        <row r="48">
          <cell r="G48">
            <v>0</v>
          </cell>
        </row>
        <row r="49">
          <cell r="G49">
            <v>0</v>
          </cell>
        </row>
        <row r="50">
          <cell r="G50">
            <v>0</v>
          </cell>
        </row>
        <row r="51">
          <cell r="G51">
            <v>0</v>
          </cell>
        </row>
        <row r="52">
          <cell r="G52">
            <v>0</v>
          </cell>
        </row>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0</v>
          </cell>
        </row>
        <row r="91">
          <cell r="G91">
            <v>0</v>
          </cell>
        </row>
        <row r="92">
          <cell r="G92">
            <v>0</v>
          </cell>
        </row>
        <row r="93">
          <cell r="G93">
            <v>0</v>
          </cell>
        </row>
        <row r="94">
          <cell r="G94">
            <v>0</v>
          </cell>
        </row>
        <row r="95">
          <cell r="G95">
            <v>0</v>
          </cell>
        </row>
        <row r="96">
          <cell r="G96">
            <v>0</v>
          </cell>
        </row>
        <row r="97">
          <cell r="G97">
            <v>0</v>
          </cell>
        </row>
        <row r="98">
          <cell r="G98">
            <v>0</v>
          </cell>
        </row>
        <row r="99">
          <cell r="G99">
            <v>0</v>
          </cell>
        </row>
        <row r="100">
          <cell r="G100">
            <v>0</v>
          </cell>
        </row>
        <row r="101">
          <cell r="G101">
            <v>0</v>
          </cell>
        </row>
        <row r="102">
          <cell r="G102">
            <v>0</v>
          </cell>
        </row>
        <row r="103">
          <cell r="G103">
            <v>0</v>
          </cell>
        </row>
        <row r="104">
          <cell r="G104">
            <v>0</v>
          </cell>
        </row>
        <row r="105">
          <cell r="G105">
            <v>0</v>
          </cell>
        </row>
        <row r="106">
          <cell r="G106">
            <v>0</v>
          </cell>
        </row>
        <row r="107">
          <cell r="G107">
            <v>0</v>
          </cell>
        </row>
        <row r="108">
          <cell r="G108">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18">
          <cell r="G118">
            <v>0</v>
          </cell>
        </row>
        <row r="119">
          <cell r="G119">
            <v>0</v>
          </cell>
        </row>
        <row r="120">
          <cell r="G120">
            <v>0</v>
          </cell>
        </row>
        <row r="121">
          <cell r="G121">
            <v>0</v>
          </cell>
        </row>
        <row r="122">
          <cell r="G122">
            <v>0</v>
          </cell>
        </row>
        <row r="123">
          <cell r="G123">
            <v>0</v>
          </cell>
        </row>
        <row r="124">
          <cell r="G124">
            <v>0</v>
          </cell>
        </row>
        <row r="125">
          <cell r="G125">
            <v>0</v>
          </cell>
        </row>
        <row r="126">
          <cell r="G126">
            <v>0</v>
          </cell>
        </row>
        <row r="127">
          <cell r="G127">
            <v>0</v>
          </cell>
        </row>
        <row r="128">
          <cell r="G128">
            <v>0</v>
          </cell>
        </row>
        <row r="129">
          <cell r="G129">
            <v>0</v>
          </cell>
        </row>
        <row r="130">
          <cell r="G130">
            <v>0</v>
          </cell>
        </row>
        <row r="131">
          <cell r="G131">
            <v>0</v>
          </cell>
        </row>
        <row r="132">
          <cell r="G132">
            <v>0</v>
          </cell>
        </row>
        <row r="133">
          <cell r="G133">
            <v>0</v>
          </cell>
        </row>
        <row r="134">
          <cell r="G134">
            <v>0</v>
          </cell>
        </row>
        <row r="135">
          <cell r="G135">
            <v>0</v>
          </cell>
        </row>
        <row r="136">
          <cell r="G136">
            <v>0</v>
          </cell>
        </row>
        <row r="137">
          <cell r="G137">
            <v>0</v>
          </cell>
        </row>
        <row r="138">
          <cell r="G138">
            <v>0</v>
          </cell>
        </row>
        <row r="139">
          <cell r="G139">
            <v>0</v>
          </cell>
        </row>
        <row r="140">
          <cell r="G140">
            <v>0</v>
          </cell>
        </row>
        <row r="141">
          <cell r="G141">
            <v>0</v>
          </cell>
        </row>
        <row r="142">
          <cell r="G142">
            <v>0</v>
          </cell>
        </row>
        <row r="143">
          <cell r="G143">
            <v>0</v>
          </cell>
        </row>
        <row r="144">
          <cell r="G144">
            <v>0</v>
          </cell>
        </row>
        <row r="145">
          <cell r="G145">
            <v>0</v>
          </cell>
        </row>
        <row r="146">
          <cell r="G146">
            <v>0</v>
          </cell>
        </row>
        <row r="147">
          <cell r="G147">
            <v>0</v>
          </cell>
        </row>
        <row r="148">
          <cell r="G148">
            <v>0</v>
          </cell>
        </row>
        <row r="149">
          <cell r="G149">
            <v>0</v>
          </cell>
        </row>
      </sheetData>
      <sheetData sheetId="6">
        <row r="2">
          <cell r="G2">
            <v>0</v>
          </cell>
        </row>
        <row r="3">
          <cell r="G3">
            <v>0</v>
          </cell>
        </row>
        <row r="4">
          <cell r="G4">
            <v>0</v>
          </cell>
        </row>
        <row r="5">
          <cell r="G5" t="str">
            <v>Total 
USD (col.5 x col.6)</v>
          </cell>
        </row>
        <row r="6">
          <cell r="G6" t="str">
            <v>7</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0</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row r="43">
          <cell r="G43">
            <v>0</v>
          </cell>
        </row>
        <row r="44">
          <cell r="G44">
            <v>0</v>
          </cell>
        </row>
        <row r="45">
          <cell r="G45">
            <v>0</v>
          </cell>
        </row>
        <row r="46">
          <cell r="G46">
            <v>0</v>
          </cell>
        </row>
        <row r="47">
          <cell r="G47">
            <v>0</v>
          </cell>
        </row>
        <row r="48">
          <cell r="G48">
            <v>0</v>
          </cell>
        </row>
        <row r="49">
          <cell r="G49">
            <v>0</v>
          </cell>
        </row>
        <row r="50">
          <cell r="G50">
            <v>0</v>
          </cell>
        </row>
        <row r="51">
          <cell r="G51">
            <v>0</v>
          </cell>
        </row>
        <row r="52">
          <cell r="G52">
            <v>0</v>
          </cell>
        </row>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sheetData>
      <sheetData sheetId="7">
        <row r="2">
          <cell r="G2">
            <v>0</v>
          </cell>
        </row>
        <row r="3">
          <cell r="G3">
            <v>0</v>
          </cell>
        </row>
        <row r="4">
          <cell r="G4">
            <v>0</v>
          </cell>
        </row>
        <row r="5">
          <cell r="G5" t="str">
            <v>Total 
USD (col.5 x col.6)</v>
          </cell>
        </row>
        <row r="6">
          <cell r="G6" t="str">
            <v>7</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0</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row r="43">
          <cell r="G43">
            <v>0</v>
          </cell>
        </row>
        <row r="44">
          <cell r="G44">
            <v>0</v>
          </cell>
        </row>
        <row r="45">
          <cell r="G45">
            <v>0</v>
          </cell>
        </row>
        <row r="46">
          <cell r="G46">
            <v>0</v>
          </cell>
        </row>
        <row r="47">
          <cell r="G47">
            <v>0</v>
          </cell>
        </row>
        <row r="48">
          <cell r="G48">
            <v>0</v>
          </cell>
        </row>
        <row r="49">
          <cell r="G49">
            <v>0</v>
          </cell>
        </row>
        <row r="50">
          <cell r="G50">
            <v>0</v>
          </cell>
        </row>
        <row r="51">
          <cell r="G51">
            <v>0</v>
          </cell>
        </row>
        <row r="52">
          <cell r="G52">
            <v>0</v>
          </cell>
        </row>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sheetData>
      <sheetData sheetId="8">
        <row r="2">
          <cell r="G2">
            <v>0</v>
          </cell>
        </row>
        <row r="3">
          <cell r="G3">
            <v>0</v>
          </cell>
        </row>
        <row r="4">
          <cell r="G4">
            <v>0</v>
          </cell>
        </row>
        <row r="5">
          <cell r="G5" t="str">
            <v>Total 
USD (col.5 x col.6)</v>
          </cell>
        </row>
        <row r="6">
          <cell r="G6" t="str">
            <v>7</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0</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row r="43">
          <cell r="G43">
            <v>0</v>
          </cell>
        </row>
        <row r="44">
          <cell r="G44">
            <v>0</v>
          </cell>
        </row>
        <row r="45">
          <cell r="G45">
            <v>0</v>
          </cell>
        </row>
        <row r="46">
          <cell r="G46">
            <v>0</v>
          </cell>
        </row>
        <row r="47">
          <cell r="G47">
            <v>0</v>
          </cell>
        </row>
        <row r="48">
          <cell r="G48">
            <v>0</v>
          </cell>
        </row>
        <row r="49">
          <cell r="G49">
            <v>0</v>
          </cell>
        </row>
        <row r="50">
          <cell r="G50">
            <v>0</v>
          </cell>
        </row>
        <row r="51">
          <cell r="G51">
            <v>0</v>
          </cell>
        </row>
        <row r="52">
          <cell r="G52">
            <v>0</v>
          </cell>
        </row>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sheetData>
      <sheetData sheetId="9">
        <row r="2">
          <cell r="G2">
            <v>0</v>
          </cell>
        </row>
        <row r="3">
          <cell r="G3">
            <v>0</v>
          </cell>
        </row>
        <row r="4">
          <cell r="G4">
            <v>0</v>
          </cell>
        </row>
        <row r="5">
          <cell r="G5" t="str">
            <v>Total 
USD (col.5 x col.6)</v>
          </cell>
        </row>
        <row r="6">
          <cell r="G6" t="str">
            <v>7</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sheetData>
      <sheetData sheetId="10">
        <row r="2">
          <cell r="G2">
            <v>0</v>
          </cell>
        </row>
        <row r="3">
          <cell r="G3">
            <v>0</v>
          </cell>
        </row>
        <row r="4">
          <cell r="G4">
            <v>0</v>
          </cell>
        </row>
        <row r="5">
          <cell r="G5" t="str">
            <v>Total 
USD (col.5 x col.6)</v>
          </cell>
        </row>
        <row r="6">
          <cell r="G6" t="str">
            <v>7</v>
          </cell>
        </row>
        <row r="7">
          <cell r="G7">
            <v>0</v>
          </cell>
        </row>
        <row r="8">
          <cell r="G8">
            <v>0</v>
          </cell>
        </row>
        <row r="9">
          <cell r="G9">
            <v>0</v>
          </cell>
        </row>
      </sheetData>
      <sheetData sheetId="11">
        <row r="11">
          <cell r="G11">
            <v>0</v>
          </cell>
        </row>
      </sheetData>
      <sheetData sheetId="12">
        <row r="11">
          <cell r="G11">
            <v>0</v>
          </cell>
        </row>
      </sheetData>
      <sheetData sheetId="13">
        <row r="11">
          <cell r="D11">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E"/>
      <sheetName val="TA"/>
      <sheetName val="TM"/>
      <sheetName val="TMS"/>
      <sheetName val="HV"/>
      <sheetName val="GCW"/>
      <sheetName val="EEF"/>
      <sheetName val="ATM"/>
      <sheetName val="BK"/>
      <sheetName val="SIP"/>
      <sheetName val="FSS"/>
      <sheetName val="Commiss"/>
      <sheetName val="Maintenance"/>
      <sheetName val="Boiler"/>
    </sheetNames>
    <sheetDataSet>
      <sheetData sheetId="0"/>
      <sheetData sheetId="1">
        <row r="5">
          <cell r="D5" t="str">
            <v>Unit of Measure</v>
          </cell>
          <cell r="E5" t="str">
            <v>Quantity</v>
          </cell>
          <cell r="F5" t="str">
            <v>Unit Price
USD (wage inclusive)</v>
          </cell>
          <cell r="G5" t="str">
            <v>Total 
USD (col.5 x col.6)</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id="1" name="Table1" displayName="Table1" ref="A6:G38" totalsRowCount="1" headerRowDxfId="273" dataDxfId="271" totalsRowDxfId="269" headerRowBorderDxfId="272" tableBorderDxfId="270" headerRowCellStyle="1.Style Font">
  <tableColumns count="7">
    <tableColumn id="1" name="1" totalsRowLabel="Total VAT 0 rate" totalsRowDxfId="268"/>
    <tableColumn id="2" name="2" totalsRowDxfId="267"/>
    <tableColumn id="3" name="3" totalsRowDxfId="266"/>
    <tableColumn id="4" name="4" totalsRowDxfId="265"/>
    <tableColumn id="5" name="5" totalsRowDxfId="264" dataCellStyle="2.Number Style"/>
    <tableColumn id="6" name="6" totalsRowDxfId="263" dataCellStyle="2.Number Style"/>
    <tableColumn id="7" name="7" totalsRowFunction="custom" dataDxfId="262" totalsRowDxfId="261" dataCellStyle="Comma">
      <calculatedColumnFormula>Table1[5]*Table1[6]</calculatedColumnFormula>
      <totalsRowFormula>SUBTOTAL(9,Table1[7])</totalsRowFormula>
    </tableColumn>
  </tableColumns>
  <tableStyleInfo name="Table Style 1" showFirstColumn="0" showLastColumn="0" showRowStripes="0" showColumnStripes="0"/>
</table>
</file>

<file path=xl/tables/table10.xml><?xml version="1.0" encoding="utf-8"?>
<table xmlns="http://schemas.openxmlformats.org/spreadsheetml/2006/main" id="2" name="Table1193" displayName="Table1193" ref="A6:G9" totalsRowCount="1" headerRowDxfId="45" dataDxfId="43" totalsRowDxfId="41" headerRowBorderDxfId="44" tableBorderDxfId="42" headerRowCellStyle="1.Style Font">
  <tableColumns count="7">
    <tableColumn id="1" name="1" totalsRowLabel="Total VAT 0 rate" dataDxfId="40" totalsRowDxfId="39"/>
    <tableColumn id="2" name="2" dataDxfId="38" totalsRowDxfId="37"/>
    <tableColumn id="3" name="3" dataDxfId="36" totalsRowDxfId="35"/>
    <tableColumn id="4" name="4" dataDxfId="34" totalsRowDxfId="33"/>
    <tableColumn id="5" name="5" dataDxfId="32" totalsRowDxfId="31" dataCellStyle="2.Number Style"/>
    <tableColumn id="6" name="6" dataDxfId="30" totalsRowDxfId="29" dataCellStyle="2.Number Style"/>
    <tableColumn id="7" name="7" totalsRowFunction="custom" dataDxfId="28" totalsRowDxfId="27" dataCellStyle="Comma">
      <calculatedColumnFormula>Table1193[5]*Table1193[6]</calculatedColumnFormula>
      <totalsRowFormula>SUBTOTAL(9,Table1193[7])</totalsRowFormula>
    </tableColumn>
  </tableColumns>
  <tableStyleInfo name="Table Style 1" showFirstColumn="0" showLastColumn="0" showRowStripes="0" showColumnStripes="0"/>
</table>
</file>

<file path=xl/tables/table2.xml><?xml version="1.0" encoding="utf-8"?>
<table xmlns="http://schemas.openxmlformats.org/spreadsheetml/2006/main" id="11" name="Table112" displayName="Table112" ref="A6:G79" totalsRowCount="1" headerRowDxfId="253" dataDxfId="251" totalsRowDxfId="249" headerRowBorderDxfId="252" tableBorderDxfId="250" headerRowCellStyle="1.Style Font">
  <tableColumns count="7">
    <tableColumn id="1" name="1" totalsRowLabel="Total VAT 0 rate" dataDxfId="248" totalsRowDxfId="247"/>
    <tableColumn id="2" name="2" dataDxfId="246" totalsRowDxfId="245"/>
    <tableColumn id="3" name="3" dataDxfId="244" totalsRowDxfId="243"/>
    <tableColumn id="4" name="4" dataDxfId="242" totalsRowDxfId="241"/>
    <tableColumn id="5" name="5" dataDxfId="240" totalsRowDxfId="239" dataCellStyle="2.Number Style"/>
    <tableColumn id="6" name="6" dataDxfId="238" totalsRowDxfId="237" dataCellStyle="2.Number Style"/>
    <tableColumn id="7" name="7" totalsRowFunction="custom" dataDxfId="236" totalsRowDxfId="235" dataCellStyle="Comma">
      <calculatedColumnFormula>Table112[5]*Table112[6]</calculatedColumnFormula>
      <totalsRowFormula>SUBTOTAL(9,Table112[7])</totalsRowFormula>
    </tableColumn>
  </tableColumns>
  <tableStyleInfo name="Table Style 1" showFirstColumn="0" showLastColumn="0" showRowStripes="0" showColumnStripes="0"/>
</table>
</file>

<file path=xl/tables/table3.xml><?xml version="1.0" encoding="utf-8"?>
<table xmlns="http://schemas.openxmlformats.org/spreadsheetml/2006/main" id="12" name="Table113" displayName="Table113" ref="A6:G9" totalsRowCount="1" headerRowDxfId="227" dataDxfId="225" totalsRowDxfId="223" headerRowBorderDxfId="226" tableBorderDxfId="224" headerRowCellStyle="1.Style Font">
  <tableColumns count="7">
    <tableColumn id="1" name="1" totalsRowLabel="Total VAT 0 rate" dataDxfId="222" totalsRowDxfId="221"/>
    <tableColumn id="2" name="2" dataDxfId="220" totalsRowDxfId="219"/>
    <tableColumn id="3" name="3" dataDxfId="218" totalsRowDxfId="217"/>
    <tableColumn id="4" name="4" dataDxfId="216" totalsRowDxfId="215"/>
    <tableColumn id="5" name="5" dataDxfId="214" totalsRowDxfId="213" dataCellStyle="2.Number Style"/>
    <tableColumn id="6" name="6" dataDxfId="212" totalsRowDxfId="211" dataCellStyle="2.Number Style"/>
    <tableColumn id="7" name="7" totalsRowFunction="custom" dataDxfId="210" totalsRowDxfId="209" dataCellStyle="Comma">
      <calculatedColumnFormula>Table113[5]*Table113[6]</calculatedColumnFormula>
      <totalsRowFormula>SUBTOTAL(9,Table113[7])</totalsRowFormula>
    </tableColumn>
  </tableColumns>
  <tableStyleInfo name="Table Style 1" showFirstColumn="0" showLastColumn="0" showRowStripes="0" showColumnStripes="0"/>
</table>
</file>

<file path=xl/tables/table4.xml><?xml version="1.0" encoding="utf-8"?>
<table xmlns="http://schemas.openxmlformats.org/spreadsheetml/2006/main" id="13" name="Table114" displayName="Table114" ref="A6:G65" totalsRowCount="1" headerRowDxfId="201" dataDxfId="199" totalsRowDxfId="197" headerRowBorderDxfId="200" tableBorderDxfId="198" headerRowCellStyle="1.Style Font">
  <tableColumns count="7">
    <tableColumn id="1" name="1" totalsRowLabel="Total VAT 0 rate" dataDxfId="196" totalsRowDxfId="195"/>
    <tableColumn id="2" name="2" dataDxfId="194" totalsRowDxfId="193"/>
    <tableColumn id="3" name="3" dataDxfId="192" totalsRowDxfId="191"/>
    <tableColumn id="4" name="4" dataDxfId="190" totalsRowDxfId="189"/>
    <tableColumn id="5" name="5" dataDxfId="188" totalsRowDxfId="187" dataCellStyle="2.Number Style"/>
    <tableColumn id="6" name="6" dataDxfId="186" totalsRowDxfId="185" dataCellStyle="2.Number Style"/>
    <tableColumn id="7" name="7" totalsRowFunction="custom" dataDxfId="184" totalsRowDxfId="183" dataCellStyle="Comma">
      <calculatedColumnFormula>Table114[5]*Table114[6]</calculatedColumnFormula>
      <totalsRowFormula>SUBTOTAL(9,Table114[7])</totalsRowFormula>
    </tableColumn>
  </tableColumns>
  <tableStyleInfo name="Table Style 1" showFirstColumn="0" showLastColumn="0" showRowStripes="0" showColumnStripes="0"/>
</table>
</file>

<file path=xl/tables/table5.xml><?xml version="1.0" encoding="utf-8"?>
<table xmlns="http://schemas.openxmlformats.org/spreadsheetml/2006/main" id="14" name="Table115" displayName="Table115" ref="A6:G107" totalsRowCount="1" headerRowDxfId="175" dataDxfId="173" totalsRowDxfId="171" headerRowBorderDxfId="174" tableBorderDxfId="172" headerRowCellStyle="1.Style Font">
  <tableColumns count="7">
    <tableColumn id="1" name="1" totalsRowLabel="Total VAT 0 rate" dataDxfId="170" totalsRowDxfId="169"/>
    <tableColumn id="2" name="2" dataDxfId="168" totalsRowDxfId="167"/>
    <tableColumn id="3" name="3" dataDxfId="166" totalsRowDxfId="165"/>
    <tableColumn id="4" name="4" dataDxfId="164" totalsRowDxfId="163"/>
    <tableColumn id="5" name="5" dataDxfId="162" totalsRowDxfId="161" dataCellStyle="2.Number Style"/>
    <tableColumn id="6" name="6" dataDxfId="160" totalsRowDxfId="159" dataCellStyle="2.Number Style"/>
    <tableColumn id="7" name="7" totalsRowFunction="custom" dataDxfId="158" totalsRowDxfId="157" dataCellStyle="Comma">
      <calculatedColumnFormula>Table115[5]*Table115[6]</calculatedColumnFormula>
      <totalsRowFormula>SUBTOTAL(9,Table115[7])</totalsRowFormula>
    </tableColumn>
  </tableColumns>
  <tableStyleInfo name="Table Style 1" showFirstColumn="0" showLastColumn="0" showRowStripes="0" showColumnStripes="0"/>
</table>
</file>

<file path=xl/tables/table6.xml><?xml version="1.0" encoding="utf-8"?>
<table xmlns="http://schemas.openxmlformats.org/spreadsheetml/2006/main" id="15" name="Table116" displayName="Table116" ref="A6:G41" totalsRowCount="1" headerRowDxfId="149" dataDxfId="147" totalsRowDxfId="145" headerRowBorderDxfId="148" tableBorderDxfId="146" headerRowCellStyle="1.Style Font">
  <tableColumns count="7">
    <tableColumn id="1" name="1" totalsRowLabel="Total VAT 0 rate" dataDxfId="144" totalsRowDxfId="143"/>
    <tableColumn id="2" name="2" dataDxfId="142" totalsRowDxfId="141"/>
    <tableColumn id="3" name="3" dataDxfId="140" totalsRowDxfId="139"/>
    <tableColumn id="4" name="4" dataDxfId="138" totalsRowDxfId="137"/>
    <tableColumn id="5" name="5" dataDxfId="136" totalsRowDxfId="135" dataCellStyle="2.Number Style"/>
    <tableColumn id="6" name="6" dataDxfId="134" totalsRowDxfId="133" dataCellStyle="2.Number Style"/>
    <tableColumn id="7" name="7" totalsRowFunction="custom" dataDxfId="132" totalsRowDxfId="131" dataCellStyle="Comma">
      <calculatedColumnFormula>Table116[5]*Table116[6]</calculatedColumnFormula>
      <totalsRowFormula>SUBTOTAL(9,Table116[7])</totalsRowFormula>
    </tableColumn>
  </tableColumns>
  <tableStyleInfo name="Table Style 1" showFirstColumn="0" showLastColumn="0" showRowStripes="0" showColumnStripes="0"/>
</table>
</file>

<file path=xl/tables/table7.xml><?xml version="1.0" encoding="utf-8"?>
<table xmlns="http://schemas.openxmlformats.org/spreadsheetml/2006/main" id="16" name="Table117" displayName="Table117" ref="A6:G9" totalsRowCount="1" headerRowDxfId="123" dataDxfId="121" totalsRowDxfId="119" headerRowBorderDxfId="122" tableBorderDxfId="120" headerRowCellStyle="1.Style Font">
  <tableColumns count="7">
    <tableColumn id="1" name="1" totalsRowLabel="Total VAT 0 rate" dataDxfId="118" totalsRowDxfId="117"/>
    <tableColumn id="2" name="2" dataDxfId="116" totalsRowDxfId="115"/>
    <tableColumn id="3" name="3" dataDxfId="114" totalsRowDxfId="113"/>
    <tableColumn id="4" name="4" dataDxfId="112" totalsRowDxfId="111"/>
    <tableColumn id="5" name="5" dataDxfId="110" totalsRowDxfId="109" dataCellStyle="2.Number Style"/>
    <tableColumn id="6" name="6" dataDxfId="108" totalsRowDxfId="107" dataCellStyle="2.Number Style"/>
    <tableColumn id="7" name="7" totalsRowFunction="custom" dataDxfId="106" totalsRowDxfId="105" dataCellStyle="Comma">
      <calculatedColumnFormula>Table117[5]*Table117[6]</calculatedColumnFormula>
      <totalsRowFormula>SUBTOTAL(9,Table117[7])</totalsRowFormula>
    </tableColumn>
  </tableColumns>
  <tableStyleInfo name="Table Style 1" showFirstColumn="0" showLastColumn="0" showRowStripes="0" showColumnStripes="0"/>
</table>
</file>

<file path=xl/tables/table8.xml><?xml version="1.0" encoding="utf-8"?>
<table xmlns="http://schemas.openxmlformats.org/spreadsheetml/2006/main" id="17" name="Table118" displayName="Table118" ref="A6:G9" totalsRowCount="1" headerRowDxfId="97" dataDxfId="95" totalsRowDxfId="93" headerRowBorderDxfId="96" tableBorderDxfId="94" headerRowCellStyle="1.Style Font">
  <tableColumns count="7">
    <tableColumn id="1" name="1" totalsRowLabel="Total VAT 0 rate" dataDxfId="92" totalsRowDxfId="91"/>
    <tableColumn id="2" name="2" dataDxfId="90" totalsRowDxfId="89"/>
    <tableColumn id="3" name="3" dataDxfId="88" totalsRowDxfId="87"/>
    <tableColumn id="4" name="4" dataDxfId="86" totalsRowDxfId="85"/>
    <tableColumn id="5" name="5" dataDxfId="84" totalsRowDxfId="83" dataCellStyle="2.Number Style"/>
    <tableColumn id="6" name="6" dataDxfId="82" totalsRowDxfId="81" dataCellStyle="2.Number Style"/>
    <tableColumn id="7" name="7" totalsRowFunction="custom" dataDxfId="80" totalsRowDxfId="79" dataCellStyle="Comma">
      <calculatedColumnFormula>Table118[5]*Table118[6]</calculatedColumnFormula>
      <totalsRowFormula>SUBTOTAL(9,Table118[7])</totalsRowFormula>
    </tableColumn>
  </tableColumns>
  <tableStyleInfo name="Table Style 1" showFirstColumn="0" showLastColumn="0" showRowStripes="0" showColumnStripes="0"/>
</table>
</file>

<file path=xl/tables/table9.xml><?xml version="1.0" encoding="utf-8"?>
<table xmlns="http://schemas.openxmlformats.org/spreadsheetml/2006/main" id="18" name="Table119" displayName="Table119" ref="A6:G45" totalsRowCount="1" headerRowDxfId="71" dataDxfId="69" totalsRowDxfId="67" headerRowBorderDxfId="70" tableBorderDxfId="68" headerRowCellStyle="1.Style Font">
  <tableColumns count="7">
    <tableColumn id="1" name="1" totalsRowLabel="Total VAT 0 rate" dataDxfId="66" totalsRowDxfId="65"/>
    <tableColumn id="2" name="2" dataDxfId="64" totalsRowDxfId="63"/>
    <tableColumn id="3" name="3" dataDxfId="62" totalsRowDxfId="61"/>
    <tableColumn id="4" name="4" dataDxfId="60" totalsRowDxfId="59"/>
    <tableColumn id="5" name="5" dataDxfId="58" totalsRowDxfId="57" dataCellStyle="2.Number Style"/>
    <tableColumn id="6" name="6" dataDxfId="56" totalsRowDxfId="55" dataCellStyle="2.Number Style"/>
    <tableColumn id="7" name="7" totalsRowFunction="custom" dataDxfId="54" totalsRowDxfId="53" dataCellStyle="Comma">
      <calculatedColumnFormula>Table119[5]*Table119[6]</calculatedColumnFormula>
      <totalsRowFormula>SUBTOTAL(9,Table119[7])</totalsRowFormula>
    </tableColumn>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38"/>
  <sheetViews>
    <sheetView view="pageBreakPreview" zoomScale="115" zoomScaleSheetLayoutView="115" workbookViewId="0">
      <selection activeCell="E22" sqref="E22"/>
    </sheetView>
  </sheetViews>
  <sheetFormatPr defaultColWidth="8.85546875" defaultRowHeight="15" x14ac:dyDescent="0.25"/>
  <cols>
    <col min="1" max="1" width="9.42578125" customWidth="1"/>
    <col min="2" max="2" width="7.7109375" customWidth="1"/>
    <col min="3" max="3" width="46.85546875" customWidth="1"/>
    <col min="4" max="4" width="10.42578125" customWidth="1"/>
    <col min="5" max="5" width="18" customWidth="1"/>
  </cols>
  <sheetData>
    <row r="1" spans="1:7" x14ac:dyDescent="0.25">
      <c r="A1" s="58" t="s">
        <v>10</v>
      </c>
      <c r="B1" s="59" t="s">
        <v>11</v>
      </c>
      <c r="C1" s="58"/>
      <c r="D1" s="60"/>
      <c r="E1" s="60"/>
    </row>
    <row r="2" spans="1:7" ht="30" customHeight="1" x14ac:dyDescent="0.25">
      <c r="A2" s="61" t="s">
        <v>0</v>
      </c>
      <c r="B2" s="62" t="s">
        <v>12</v>
      </c>
      <c r="C2" s="137" t="s">
        <v>544</v>
      </c>
      <c r="D2" s="138"/>
      <c r="E2" s="139"/>
      <c r="F2" s="4"/>
      <c r="G2" s="4"/>
    </row>
    <row r="3" spans="1:7" ht="30" customHeight="1" x14ac:dyDescent="0.25">
      <c r="A3" s="61" t="s">
        <v>1</v>
      </c>
      <c r="B3" s="62" t="s">
        <v>13</v>
      </c>
      <c r="C3" s="140"/>
      <c r="D3" s="141"/>
      <c r="E3" s="142"/>
      <c r="F3" s="5"/>
      <c r="G3" s="5"/>
    </row>
    <row r="4" spans="1:7" ht="45" customHeight="1" x14ac:dyDescent="0.25">
      <c r="A4" s="148" t="s">
        <v>545</v>
      </c>
      <c r="B4" s="148"/>
      <c r="C4" s="148"/>
      <c r="D4" s="148"/>
      <c r="E4" s="63" t="s">
        <v>208</v>
      </c>
    </row>
    <row r="5" spans="1:7" ht="16.5" customHeight="1" x14ac:dyDescent="0.25">
      <c r="A5" s="147" t="s">
        <v>209</v>
      </c>
      <c r="B5" s="147"/>
      <c r="C5" s="147"/>
      <c r="D5" s="147"/>
      <c r="E5" s="64"/>
    </row>
    <row r="6" spans="1:7" ht="15.6" customHeight="1" x14ac:dyDescent="0.25">
      <c r="A6" s="65">
        <v>1</v>
      </c>
      <c r="B6" s="124" t="s">
        <v>210</v>
      </c>
      <c r="C6" s="124"/>
      <c r="D6" s="124"/>
      <c r="E6" s="66">
        <f>LOOKUP(2,1/(1-ISBLANK([1]TA!G:G)),[1]TA!G:G)</f>
        <v>0</v>
      </c>
    </row>
    <row r="7" spans="1:7" ht="15.6" customHeight="1" x14ac:dyDescent="0.25">
      <c r="A7" s="65">
        <v>2</v>
      </c>
      <c r="B7" s="126" t="s">
        <v>211</v>
      </c>
      <c r="C7" s="127"/>
      <c r="D7" s="128"/>
      <c r="E7" s="66">
        <f>LOOKUP(2,1/(1-ISBLANK([1]TM!G:G)),[1]TM!G:G)</f>
        <v>0</v>
      </c>
    </row>
    <row r="8" spans="1:7" ht="15.6" customHeight="1" x14ac:dyDescent="0.25">
      <c r="A8" s="65">
        <v>3</v>
      </c>
      <c r="B8" s="126" t="s">
        <v>212</v>
      </c>
      <c r="C8" s="127"/>
      <c r="D8" s="128"/>
      <c r="E8" s="66">
        <f>LOOKUP(2,1/(1-ISBLANK([1]TMS!G:G)),[1]TMS!G:G)</f>
        <v>0</v>
      </c>
    </row>
    <row r="9" spans="1:7" ht="15.6" customHeight="1" x14ac:dyDescent="0.25">
      <c r="A9" s="65">
        <v>4</v>
      </c>
      <c r="B9" s="126" t="s">
        <v>213</v>
      </c>
      <c r="C9" s="127"/>
      <c r="D9" s="128"/>
      <c r="E9" s="66">
        <f>LOOKUP(2,1/(1-ISBLANK([1]HV!G:G)),[1]HV!G:G)</f>
        <v>0</v>
      </c>
    </row>
    <row r="10" spans="1:7" ht="15.6" customHeight="1" x14ac:dyDescent="0.25">
      <c r="A10" s="65">
        <v>5</v>
      </c>
      <c r="B10" s="126" t="s">
        <v>214</v>
      </c>
      <c r="C10" s="127"/>
      <c r="D10" s="128"/>
      <c r="E10" s="66">
        <f>LOOKUP(2,1/(1-ISBLANK([1]GCW!G:G)),[1]GCW!G:G)</f>
        <v>0</v>
      </c>
    </row>
    <row r="11" spans="1:7" ht="15.6" customHeight="1" x14ac:dyDescent="0.25">
      <c r="A11" s="65">
        <v>6</v>
      </c>
      <c r="B11" s="126" t="s">
        <v>215</v>
      </c>
      <c r="C11" s="127"/>
      <c r="D11" s="128"/>
      <c r="E11" s="66">
        <f>LOOKUP(2,1/(1-ISBLANK([1]EEF!G:G)),[1]EEF!G:G)</f>
        <v>0</v>
      </c>
    </row>
    <row r="12" spans="1:7" ht="15.6" customHeight="1" x14ac:dyDescent="0.25">
      <c r="A12" s="65">
        <v>7</v>
      </c>
      <c r="B12" s="126" t="s">
        <v>546</v>
      </c>
      <c r="C12" s="127"/>
      <c r="D12" s="128"/>
      <c r="E12" s="66">
        <f>LOOKUP(2,1/(1-ISBLANK([1]ATM!G:G)),[1]ATM!G:G)</f>
        <v>0</v>
      </c>
    </row>
    <row r="13" spans="1:7" ht="15.6" customHeight="1" x14ac:dyDescent="0.25">
      <c r="A13" s="65">
        <v>8</v>
      </c>
      <c r="B13" s="126" t="s">
        <v>216</v>
      </c>
      <c r="C13" s="127"/>
      <c r="D13" s="128"/>
      <c r="E13" s="66">
        <f>LOOKUP(2,1/(1-ISBLANK([1]BK!G:G)),[1]BK!G:G)</f>
        <v>0</v>
      </c>
    </row>
    <row r="14" spans="1:7" ht="15.6" customHeight="1" x14ac:dyDescent="0.25">
      <c r="A14" s="65">
        <v>9</v>
      </c>
      <c r="B14" s="126" t="s">
        <v>217</v>
      </c>
      <c r="C14" s="127"/>
      <c r="D14" s="128"/>
      <c r="E14" s="66">
        <f>LOOKUP(2,1/(1-ISBLANK([1]SIP!G:G)),[1]SIP!G:G)</f>
        <v>0</v>
      </c>
    </row>
    <row r="15" spans="1:7" ht="15.6" customHeight="1" x14ac:dyDescent="0.25">
      <c r="A15" s="65">
        <v>10</v>
      </c>
      <c r="B15" s="149" t="s">
        <v>218</v>
      </c>
      <c r="C15" s="150"/>
      <c r="D15" s="151"/>
      <c r="E15" s="66">
        <f>LOOKUP(2,1/(1-ISBLANK([1]FSS!G:G)),[1]FSS!G:G)</f>
        <v>0</v>
      </c>
    </row>
    <row r="16" spans="1:7" ht="15.6" customHeight="1" x14ac:dyDescent="0.25">
      <c r="A16" s="65">
        <v>11</v>
      </c>
      <c r="B16" s="126" t="s">
        <v>219</v>
      </c>
      <c r="C16" s="127"/>
      <c r="D16" s="128"/>
      <c r="E16" s="66">
        <f>[1]Commiss!G11</f>
        <v>0</v>
      </c>
    </row>
    <row r="17" spans="1:5" ht="15.6" customHeight="1" x14ac:dyDescent="0.25">
      <c r="A17" s="65">
        <v>12</v>
      </c>
      <c r="B17" s="126" t="s">
        <v>220</v>
      </c>
      <c r="C17" s="127"/>
      <c r="D17" s="128"/>
      <c r="E17" s="66">
        <f>[1]Maintenance!G11</f>
        <v>0</v>
      </c>
    </row>
    <row r="18" spans="1:5" ht="31.5" customHeight="1" x14ac:dyDescent="0.25">
      <c r="A18" s="67"/>
      <c r="B18" s="125" t="s">
        <v>221</v>
      </c>
      <c r="C18" s="125"/>
      <c r="D18" s="125"/>
      <c r="E18" s="68">
        <f>SUM(E6:E17)</f>
        <v>0</v>
      </c>
    </row>
    <row r="19" spans="1:5" x14ac:dyDescent="0.25">
      <c r="A19" s="60"/>
      <c r="B19" s="60"/>
      <c r="C19" s="60"/>
      <c r="D19" s="60"/>
      <c r="E19" s="60"/>
    </row>
    <row r="20" spans="1:5" x14ac:dyDescent="0.25">
      <c r="A20" s="60"/>
      <c r="B20" s="60"/>
      <c r="C20" s="60"/>
      <c r="D20" s="60"/>
      <c r="E20" s="60"/>
    </row>
    <row r="21" spans="1:5" x14ac:dyDescent="0.25">
      <c r="A21" s="69" t="s">
        <v>2</v>
      </c>
      <c r="B21" s="145" t="s">
        <v>3</v>
      </c>
      <c r="C21" s="146"/>
      <c r="D21" s="69" t="s">
        <v>4</v>
      </c>
      <c r="E21" s="69" t="s">
        <v>5</v>
      </c>
    </row>
    <row r="22" spans="1:5" x14ac:dyDescent="0.25">
      <c r="A22" s="70">
        <v>1</v>
      </c>
      <c r="B22" s="129" t="s">
        <v>222</v>
      </c>
      <c r="C22" s="130"/>
      <c r="D22" s="70" t="s">
        <v>6</v>
      </c>
      <c r="E22" s="21">
        <v>204.11</v>
      </c>
    </row>
    <row r="23" spans="1:5" x14ac:dyDescent="0.25">
      <c r="A23" s="70">
        <v>2</v>
      </c>
      <c r="B23" s="129" t="s">
        <v>223</v>
      </c>
      <c r="C23" s="130"/>
      <c r="D23" s="70" t="s">
        <v>224</v>
      </c>
      <c r="E23" s="77">
        <f>[1]Boiler!D11</f>
        <v>0</v>
      </c>
    </row>
    <row r="24" spans="1:5" x14ac:dyDescent="0.25">
      <c r="A24" s="70">
        <v>3</v>
      </c>
      <c r="B24" s="129" t="s">
        <v>225</v>
      </c>
      <c r="C24" s="130"/>
      <c r="D24" s="70" t="s">
        <v>6</v>
      </c>
      <c r="E24" s="78" t="str">
        <f>IFERROR(E22/E23,"")</f>
        <v/>
      </c>
    </row>
    <row r="25" spans="1:5" x14ac:dyDescent="0.25">
      <c r="A25" s="70">
        <v>4</v>
      </c>
      <c r="B25" s="129" t="s">
        <v>547</v>
      </c>
      <c r="C25" s="130"/>
      <c r="D25" s="70" t="s">
        <v>226</v>
      </c>
      <c r="E25" s="79">
        <v>15000</v>
      </c>
    </row>
    <row r="26" spans="1:5" x14ac:dyDescent="0.25">
      <c r="A26" s="70">
        <v>5</v>
      </c>
      <c r="B26" s="129" t="s">
        <v>547</v>
      </c>
      <c r="C26" s="130"/>
      <c r="D26" s="70" t="s">
        <v>227</v>
      </c>
      <c r="E26" s="80">
        <f>E25*0.277778/1000</f>
        <v>4.1666699999999999</v>
      </c>
    </row>
    <row r="27" spans="1:5" x14ac:dyDescent="0.25">
      <c r="A27" s="70">
        <v>6</v>
      </c>
      <c r="B27" s="129" t="s">
        <v>228</v>
      </c>
      <c r="C27" s="130"/>
      <c r="D27" s="70" t="s">
        <v>229</v>
      </c>
      <c r="E27" s="80" t="str">
        <f>IFERROR(E24/E26,"")</f>
        <v/>
      </c>
    </row>
    <row r="28" spans="1:5" x14ac:dyDescent="0.25">
      <c r="A28" s="70">
        <v>7</v>
      </c>
      <c r="B28" s="129" t="s">
        <v>230</v>
      </c>
      <c r="C28" s="130"/>
      <c r="D28" s="70" t="s">
        <v>231</v>
      </c>
      <c r="E28" s="78">
        <v>110</v>
      </c>
    </row>
    <row r="29" spans="1:5" x14ac:dyDescent="0.25">
      <c r="A29" s="71">
        <v>8</v>
      </c>
      <c r="B29" s="143" t="s">
        <v>232</v>
      </c>
      <c r="C29" s="144"/>
      <c r="D29" s="71" t="s">
        <v>7</v>
      </c>
      <c r="E29" s="81" t="str">
        <f>IFERROR(E28*E27,"")</f>
        <v/>
      </c>
    </row>
    <row r="30" spans="1:5" x14ac:dyDescent="0.25">
      <c r="A30" s="70">
        <v>9</v>
      </c>
      <c r="B30" s="129" t="s">
        <v>233</v>
      </c>
      <c r="C30" s="130"/>
      <c r="D30" s="70" t="s">
        <v>224</v>
      </c>
      <c r="E30" s="82">
        <v>0.1</v>
      </c>
    </row>
    <row r="31" spans="1:5" x14ac:dyDescent="0.25">
      <c r="A31" s="70">
        <v>10</v>
      </c>
      <c r="B31" s="129" t="s">
        <v>234</v>
      </c>
      <c r="C31" s="130"/>
      <c r="D31" s="70" t="s">
        <v>235</v>
      </c>
      <c r="E31" s="83">
        <v>10</v>
      </c>
    </row>
    <row r="32" spans="1:5" x14ac:dyDescent="0.25">
      <c r="A32" s="71">
        <v>11</v>
      </c>
      <c r="B32" s="131" t="s">
        <v>548</v>
      </c>
      <c r="C32" s="132"/>
      <c r="D32" s="72" t="s">
        <v>7</v>
      </c>
      <c r="E32" s="84" t="str">
        <f>IFERROR(PV(E30,E31,E29)*(-1),"")</f>
        <v/>
      </c>
    </row>
    <row r="33" spans="1:5" ht="15.75" x14ac:dyDescent="0.25">
      <c r="A33" s="133" t="s">
        <v>236</v>
      </c>
      <c r="B33" s="134"/>
      <c r="C33" s="135"/>
      <c r="D33" s="73" t="s">
        <v>7</v>
      </c>
      <c r="E33" s="85" t="str">
        <f>IFERROR(E18+E32,"")</f>
        <v/>
      </c>
    </row>
    <row r="34" spans="1:5" x14ac:dyDescent="0.25">
      <c r="A34" s="60"/>
      <c r="B34" s="60"/>
      <c r="C34" s="60"/>
      <c r="D34" s="60"/>
      <c r="E34" s="60"/>
    </row>
    <row r="35" spans="1:5" ht="30" customHeight="1" x14ac:dyDescent="0.25">
      <c r="A35" s="136" t="s">
        <v>237</v>
      </c>
      <c r="B35" s="136"/>
      <c r="C35" s="74"/>
      <c r="D35" s="75" t="s">
        <v>238</v>
      </c>
      <c r="E35" s="76"/>
    </row>
    <row r="36" spans="1:5" x14ac:dyDescent="0.25">
      <c r="A36" s="60"/>
      <c r="B36" s="60"/>
      <c r="C36" s="60"/>
      <c r="D36" s="60"/>
      <c r="E36" s="60"/>
    </row>
    <row r="37" spans="1:5" ht="14.45" customHeight="1" x14ac:dyDescent="0.25">
      <c r="A37" s="123" t="s">
        <v>239</v>
      </c>
      <c r="B37" s="123"/>
      <c r="C37" s="123"/>
      <c r="D37" s="123"/>
      <c r="E37" s="123"/>
    </row>
    <row r="38" spans="1:5" x14ac:dyDescent="0.25">
      <c r="A38" s="123"/>
      <c r="B38" s="123"/>
      <c r="C38" s="123"/>
      <c r="D38" s="123"/>
      <c r="E38" s="123"/>
    </row>
  </sheetData>
  <mergeCells count="31">
    <mergeCell ref="A35:B35"/>
    <mergeCell ref="C2:E3"/>
    <mergeCell ref="B26:C26"/>
    <mergeCell ref="B27:C27"/>
    <mergeCell ref="B28:C28"/>
    <mergeCell ref="B29:C29"/>
    <mergeCell ref="B21:C21"/>
    <mergeCell ref="B22:C22"/>
    <mergeCell ref="B23:C23"/>
    <mergeCell ref="B24:C24"/>
    <mergeCell ref="B25:C25"/>
    <mergeCell ref="A5:D5"/>
    <mergeCell ref="A4:D4"/>
    <mergeCell ref="B8:D8"/>
    <mergeCell ref="B15:D15"/>
    <mergeCell ref="A37:E38"/>
    <mergeCell ref="B6:D6"/>
    <mergeCell ref="B18:D18"/>
    <mergeCell ref="B14:D14"/>
    <mergeCell ref="B16:D16"/>
    <mergeCell ref="B17:D17"/>
    <mergeCell ref="B7:D7"/>
    <mergeCell ref="B9:D9"/>
    <mergeCell ref="B10:D10"/>
    <mergeCell ref="B11:D11"/>
    <mergeCell ref="B12:D12"/>
    <mergeCell ref="B13:D13"/>
    <mergeCell ref="B31:C31"/>
    <mergeCell ref="B32:C32"/>
    <mergeCell ref="A33:C33"/>
    <mergeCell ref="B30:C30"/>
  </mergeCells>
  <phoneticPr fontId="17" type="noConversion"/>
  <conditionalFormatting sqref="A1:E3 A39:E1048576">
    <cfRule type="expression" dxfId="298" priority="20">
      <formula>CELL("PROTECT",A1)=0</formula>
    </cfRule>
  </conditionalFormatting>
  <conditionalFormatting sqref="A1:E3">
    <cfRule type="expression" dxfId="297" priority="24">
      <formula>CELL("PROTECT",A1)=0</formula>
    </cfRule>
  </conditionalFormatting>
  <conditionalFormatting sqref="A4:E4 A18:E21 A6:A17 E5:E17 A33:E34 A22:A32 E22:E32">
    <cfRule type="expression" dxfId="296" priority="15">
      <formula>CELL("PROTECT",A4)=0</formula>
    </cfRule>
  </conditionalFormatting>
  <conditionalFormatting sqref="A4:E4 A18:E21 A6:A17 E5:E17 A33:E33 A22:A32 E22:E32">
    <cfRule type="expression" dxfId="295" priority="16">
      <formula>CELL("PROTECT",A4)=0</formula>
    </cfRule>
  </conditionalFormatting>
  <conditionalFormatting sqref="A5:D5">
    <cfRule type="expression" dxfId="294" priority="13">
      <formula>CELL("PROTECT",A5)=0</formula>
    </cfRule>
  </conditionalFormatting>
  <conditionalFormatting sqref="A5:D5">
    <cfRule type="expression" dxfId="293" priority="14">
      <formula>CELL("PROTECT",A5)=0</formula>
    </cfRule>
  </conditionalFormatting>
  <conditionalFormatting sqref="B16:D17 B15 B6:D14">
    <cfRule type="expression" dxfId="292" priority="11">
      <formula>CELL("PROTECT",B6)=0</formula>
    </cfRule>
  </conditionalFormatting>
  <conditionalFormatting sqref="B6:D17">
    <cfRule type="expression" dxfId="291" priority="12">
      <formula>CELL("PROTECT",B6)=0</formula>
    </cfRule>
  </conditionalFormatting>
  <conditionalFormatting sqref="B29:D29 D22:D28 D30:D32">
    <cfRule type="expression" dxfId="290" priority="9">
      <formula>CELL("PROTECT",B22)=0</formula>
    </cfRule>
  </conditionalFormatting>
  <conditionalFormatting sqref="B29:D29 D22:D28 D30:D32">
    <cfRule type="expression" dxfId="289" priority="10">
      <formula>CELL("PROTECT",B22)=0</formula>
    </cfRule>
  </conditionalFormatting>
  <conditionalFormatting sqref="B22:C28">
    <cfRule type="expression" dxfId="288" priority="8">
      <formula>CELL("PROTECT",B22)=0</formula>
    </cfRule>
  </conditionalFormatting>
  <conditionalFormatting sqref="B22:C28">
    <cfRule type="expression" dxfId="287" priority="7">
      <formula>CELL("PROTECT",B22)=0</formula>
    </cfRule>
  </conditionalFormatting>
  <conditionalFormatting sqref="B32:C32">
    <cfRule type="expression" dxfId="286" priority="5">
      <formula>CELL("PROTECT",B32)=0</formula>
    </cfRule>
  </conditionalFormatting>
  <conditionalFormatting sqref="B32:C32">
    <cfRule type="expression" dxfId="285" priority="6">
      <formula>CELL("PROTECT",B32)=0</formula>
    </cfRule>
  </conditionalFormatting>
  <conditionalFormatting sqref="B30:C31">
    <cfRule type="expression" dxfId="284" priority="4">
      <formula>CELL("PROTECT",B30)=0</formula>
    </cfRule>
  </conditionalFormatting>
  <conditionalFormatting sqref="B30:C31">
    <cfRule type="expression" dxfId="283" priority="3">
      <formula>CELL("PROTECT",B30)=0</formula>
    </cfRule>
  </conditionalFormatting>
  <conditionalFormatting sqref="A35:E38">
    <cfRule type="expression" dxfId="282" priority="1">
      <formula>CELL("PROTECT",A35)=0</formula>
    </cfRule>
  </conditionalFormatting>
  <conditionalFormatting sqref="C35">
    <cfRule type="containsBlanks" dxfId="281" priority="2">
      <formula>LEN(TRIM(C35))=0</formula>
    </cfRule>
  </conditionalFormatting>
  <pageMargins left="0.59055118110236227" right="0.59055118110236227" top="0.59055118110236227" bottom="0.39370078740157483" header="0.27559055118110237" footer="0.27559055118110237"/>
  <pageSetup paperSize="9" scale="97" fitToHeight="0" orientation="portrait" r:id="rId1"/>
  <headerFooter>
    <oddHeader>&amp;L&amp;A - Page &amp;P of &amp;N</oddHead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45"/>
  <sheetViews>
    <sheetView view="pageBreakPreview" topLeftCell="A32" zoomScaleNormal="90" zoomScaleSheetLayoutView="100" zoomScalePageLayoutView="90" workbookViewId="0">
      <selection activeCell="C31" sqref="C31"/>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52" t="str">
        <f>SITE!C2</f>
        <v>Install solid biomass heating system in the kindergarten of Calugar village, Falesti district</v>
      </c>
      <c r="D2" s="152"/>
      <c r="E2" s="152"/>
      <c r="F2" s="152"/>
      <c r="G2" s="152"/>
    </row>
    <row r="3" spans="1:7" s="22" customFormat="1" ht="18.75" x14ac:dyDescent="0.3">
      <c r="A3" s="26" t="str">
        <f>SITE!A3</f>
        <v>Site:</v>
      </c>
      <c r="B3" s="27" t="str">
        <f>IF(SITE!B3=0,"",SITE!B3)</f>
        <v>y</v>
      </c>
      <c r="C3" s="152"/>
      <c r="D3" s="152"/>
      <c r="E3" s="152"/>
      <c r="F3" s="152"/>
      <c r="G3" s="152"/>
    </row>
    <row r="4" spans="1:7" s="22" customFormat="1" ht="18.75" x14ac:dyDescent="0.25">
      <c r="A4" s="155" t="s">
        <v>273</v>
      </c>
      <c r="B4" s="155"/>
      <c r="C4" s="29" t="str">
        <f>SITE!B14</f>
        <v xml:space="preserve">Anti fire system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 e)</v>
      </c>
      <c r="G5" s="8" t="str">
        <f>TA!G5</f>
        <v>Total 
USD (col.5 x col.6)</v>
      </c>
    </row>
    <row r="6" spans="1:7" s="22" customFormat="1" ht="15.75" x14ac:dyDescent="0.25">
      <c r="A6" s="9" t="s">
        <v>14</v>
      </c>
      <c r="B6" s="9" t="s">
        <v>15</v>
      </c>
      <c r="C6" s="9" t="s">
        <v>16</v>
      </c>
      <c r="D6" s="9" t="s">
        <v>17</v>
      </c>
      <c r="E6" s="9" t="s">
        <v>18</v>
      </c>
      <c r="F6" s="9" t="s">
        <v>19</v>
      </c>
      <c r="G6" s="9" t="s">
        <v>20</v>
      </c>
    </row>
    <row r="7" spans="1:7" x14ac:dyDescent="0.25">
      <c r="A7" s="38"/>
      <c r="B7" s="38"/>
      <c r="C7" s="39" t="s">
        <v>285</v>
      </c>
      <c r="D7" s="38"/>
      <c r="E7" s="44"/>
      <c r="F7" s="43"/>
      <c r="G7" s="87">
        <f>Table119[5]*Table119[6]</f>
        <v>0</v>
      </c>
    </row>
    <row r="8" spans="1:7" x14ac:dyDescent="0.25">
      <c r="A8" s="38">
        <v>1</v>
      </c>
      <c r="B8" s="38" t="s">
        <v>136</v>
      </c>
      <c r="C8" s="106" t="s">
        <v>482</v>
      </c>
      <c r="D8" s="38" t="s">
        <v>287</v>
      </c>
      <c r="E8" s="44">
        <v>1</v>
      </c>
      <c r="F8" s="43"/>
      <c r="G8" s="89">
        <f>Table119[5]*Table119[6]</f>
        <v>0</v>
      </c>
    </row>
    <row r="9" spans="1:7" x14ac:dyDescent="0.25">
      <c r="A9" s="35">
        <v>2</v>
      </c>
      <c r="B9" s="25" t="s">
        <v>137</v>
      </c>
      <c r="C9" s="25" t="s">
        <v>483</v>
      </c>
      <c r="D9" s="25" t="s">
        <v>287</v>
      </c>
      <c r="E9" s="25">
        <v>1</v>
      </c>
      <c r="F9" s="96"/>
      <c r="G9" s="97">
        <f>Table119[5]*Table119[6]</f>
        <v>0</v>
      </c>
    </row>
    <row r="10" spans="1:7" x14ac:dyDescent="0.25">
      <c r="A10" s="40">
        <v>3</v>
      </c>
      <c r="B10" s="41" t="s">
        <v>138</v>
      </c>
      <c r="C10" s="41" t="s">
        <v>484</v>
      </c>
      <c r="D10" s="41" t="s">
        <v>287</v>
      </c>
      <c r="E10" s="42">
        <v>1</v>
      </c>
      <c r="F10" s="96"/>
      <c r="G10" s="98">
        <f>Table119[5]*Table119[6]</f>
        <v>0</v>
      </c>
    </row>
    <row r="11" spans="1:7" ht="30" x14ac:dyDescent="0.25">
      <c r="A11" s="40">
        <v>4</v>
      </c>
      <c r="B11" s="41" t="s">
        <v>139</v>
      </c>
      <c r="C11" s="41" t="s">
        <v>507</v>
      </c>
      <c r="D11" s="41" t="s">
        <v>287</v>
      </c>
      <c r="E11" s="42">
        <v>1</v>
      </c>
      <c r="F11" s="96"/>
      <c r="G11" s="98">
        <f>Table119[5]*Table119[6]</f>
        <v>0</v>
      </c>
    </row>
    <row r="12" spans="1:7" x14ac:dyDescent="0.25">
      <c r="A12" s="40">
        <v>5</v>
      </c>
      <c r="B12" s="41" t="s">
        <v>140</v>
      </c>
      <c r="C12" s="41" t="s">
        <v>485</v>
      </c>
      <c r="D12" s="41" t="s">
        <v>287</v>
      </c>
      <c r="E12" s="42">
        <v>1</v>
      </c>
      <c r="F12" s="96"/>
      <c r="G12" s="98">
        <f>Table119[5]*Table119[6]</f>
        <v>0</v>
      </c>
    </row>
    <row r="13" spans="1:7" x14ac:dyDescent="0.25">
      <c r="A13" s="40">
        <v>6</v>
      </c>
      <c r="B13" s="41" t="s">
        <v>141</v>
      </c>
      <c r="C13" s="41" t="s">
        <v>502</v>
      </c>
      <c r="D13" s="41" t="s">
        <v>287</v>
      </c>
      <c r="E13" s="42">
        <v>1</v>
      </c>
      <c r="F13" s="96"/>
      <c r="G13" s="98">
        <f>Table119[5]*Table119[6]</f>
        <v>0</v>
      </c>
    </row>
    <row r="14" spans="1:7" x14ac:dyDescent="0.25">
      <c r="A14" s="40">
        <v>7</v>
      </c>
      <c r="B14" s="41" t="s">
        <v>142</v>
      </c>
      <c r="C14" s="41" t="s">
        <v>486</v>
      </c>
      <c r="D14" s="41" t="s">
        <v>44</v>
      </c>
      <c r="E14" s="42">
        <v>1</v>
      </c>
      <c r="F14" s="96"/>
      <c r="G14" s="98">
        <f>Table119[5]*Table119[6]</f>
        <v>0</v>
      </c>
    </row>
    <row r="15" spans="1:7" ht="20.100000000000001" customHeight="1" x14ac:dyDescent="0.25">
      <c r="A15" s="40">
        <v>8</v>
      </c>
      <c r="B15" s="41" t="s">
        <v>143</v>
      </c>
      <c r="C15" s="41" t="s">
        <v>506</v>
      </c>
      <c r="D15" s="41" t="s">
        <v>287</v>
      </c>
      <c r="E15" s="42">
        <v>2</v>
      </c>
      <c r="F15" s="96"/>
      <c r="G15" s="98">
        <f>Table119[5]*Table119[6]</f>
        <v>0</v>
      </c>
    </row>
    <row r="16" spans="1:7" x14ac:dyDescent="0.25">
      <c r="A16" s="40">
        <v>9</v>
      </c>
      <c r="B16" s="41" t="s">
        <v>144</v>
      </c>
      <c r="C16" s="41" t="s">
        <v>487</v>
      </c>
      <c r="D16" s="41" t="s">
        <v>287</v>
      </c>
      <c r="E16" s="42">
        <v>1</v>
      </c>
      <c r="F16" s="96"/>
      <c r="G16" s="98">
        <f>Table119[5]*Table119[6]</f>
        <v>0</v>
      </c>
    </row>
    <row r="17" spans="1:7" ht="30" x14ac:dyDescent="0.25">
      <c r="A17" s="40">
        <v>10</v>
      </c>
      <c r="B17" s="41" t="s">
        <v>145</v>
      </c>
      <c r="C17" s="122" t="s">
        <v>590</v>
      </c>
      <c r="D17" s="41" t="s">
        <v>146</v>
      </c>
      <c r="E17" s="42">
        <v>0.06</v>
      </c>
      <c r="F17" s="96"/>
      <c r="G17" s="98">
        <f>Table119[5]*Table119[6]</f>
        <v>0</v>
      </c>
    </row>
    <row r="18" spans="1:7" x14ac:dyDescent="0.25">
      <c r="A18" s="40">
        <v>11</v>
      </c>
      <c r="B18" s="41" t="s">
        <v>147</v>
      </c>
      <c r="C18" s="41" t="s">
        <v>488</v>
      </c>
      <c r="D18" s="41" t="s">
        <v>451</v>
      </c>
      <c r="E18" s="42">
        <v>0.01</v>
      </c>
      <c r="F18" s="96"/>
      <c r="G18" s="98">
        <f>Table119[5]*Table119[6]</f>
        <v>0</v>
      </c>
    </row>
    <row r="19" spans="1:7" x14ac:dyDescent="0.25">
      <c r="A19" s="40">
        <v>12</v>
      </c>
      <c r="B19" s="41" t="s">
        <v>148</v>
      </c>
      <c r="C19" s="41" t="s">
        <v>489</v>
      </c>
      <c r="D19" s="41" t="s">
        <v>287</v>
      </c>
      <c r="E19" s="42">
        <v>2</v>
      </c>
      <c r="F19" s="96"/>
      <c r="G19" s="98">
        <f>Table119[5]*Table119[6]</f>
        <v>0</v>
      </c>
    </row>
    <row r="20" spans="1:7" x14ac:dyDescent="0.25">
      <c r="A20" s="40">
        <v>13</v>
      </c>
      <c r="B20" s="41" t="s">
        <v>149</v>
      </c>
      <c r="C20" s="41" t="s">
        <v>490</v>
      </c>
      <c r="D20" s="41" t="s">
        <v>150</v>
      </c>
      <c r="E20" s="42">
        <v>0.09</v>
      </c>
      <c r="F20" s="96"/>
      <c r="G20" s="98">
        <f>Table119[5]*Table119[6]</f>
        <v>0</v>
      </c>
    </row>
    <row r="21" spans="1:7" x14ac:dyDescent="0.25">
      <c r="A21" s="40">
        <v>14</v>
      </c>
      <c r="B21" s="41" t="s">
        <v>149</v>
      </c>
      <c r="C21" s="41" t="s">
        <v>491</v>
      </c>
      <c r="D21" s="41" t="s">
        <v>150</v>
      </c>
      <c r="E21" s="42">
        <v>0.06</v>
      </c>
      <c r="F21" s="96"/>
      <c r="G21" s="98">
        <f>Table119[5]*Table119[6]</f>
        <v>0</v>
      </c>
    </row>
    <row r="22" spans="1:7" x14ac:dyDescent="0.25">
      <c r="A22" s="40">
        <v>15</v>
      </c>
      <c r="B22" s="41" t="s">
        <v>151</v>
      </c>
      <c r="C22" s="41" t="s">
        <v>492</v>
      </c>
      <c r="D22" s="41" t="s">
        <v>30</v>
      </c>
      <c r="E22" s="42">
        <v>5</v>
      </c>
      <c r="F22" s="96"/>
      <c r="G22" s="98">
        <f>Table119[5]*Table119[6]</f>
        <v>0</v>
      </c>
    </row>
    <row r="23" spans="1:7" ht="30" x14ac:dyDescent="0.25">
      <c r="A23" s="40">
        <v>16</v>
      </c>
      <c r="B23" s="41" t="s">
        <v>152</v>
      </c>
      <c r="C23" s="41" t="s">
        <v>473</v>
      </c>
      <c r="D23" s="41" t="s">
        <v>150</v>
      </c>
      <c r="E23" s="42">
        <v>5.0000000000000001E-3</v>
      </c>
      <c r="F23" s="96"/>
      <c r="G23" s="98">
        <f>Table119[5]*Table119[6]</f>
        <v>0</v>
      </c>
    </row>
    <row r="24" spans="1:7" x14ac:dyDescent="0.25">
      <c r="A24" s="40">
        <v>17</v>
      </c>
      <c r="B24" s="41"/>
      <c r="C24" s="41" t="s">
        <v>493</v>
      </c>
      <c r="D24" s="41" t="s">
        <v>287</v>
      </c>
      <c r="E24" s="42">
        <v>0</v>
      </c>
      <c r="F24" s="96"/>
      <c r="G24" s="98">
        <f>Table119[5]*Table119[6]</f>
        <v>0</v>
      </c>
    </row>
    <row r="25" spans="1:7" ht="16.5" customHeight="1" x14ac:dyDescent="0.25">
      <c r="A25" s="40">
        <v>18</v>
      </c>
      <c r="B25" s="41" t="s">
        <v>334</v>
      </c>
      <c r="C25" s="41" t="s">
        <v>494</v>
      </c>
      <c r="D25" s="41" t="s">
        <v>287</v>
      </c>
      <c r="E25" s="42">
        <v>1</v>
      </c>
      <c r="F25" s="96"/>
      <c r="G25" s="98">
        <f>Table119[5]*Table119[6]</f>
        <v>0</v>
      </c>
    </row>
    <row r="26" spans="1:7" ht="18.95" customHeight="1" x14ac:dyDescent="0.25">
      <c r="A26" s="40">
        <v>19</v>
      </c>
      <c r="B26" s="41" t="s">
        <v>334</v>
      </c>
      <c r="C26" s="41" t="s">
        <v>495</v>
      </c>
      <c r="D26" s="41" t="s">
        <v>287</v>
      </c>
      <c r="E26" s="42">
        <v>2</v>
      </c>
      <c r="F26" s="96"/>
      <c r="G26" s="98">
        <f>Table119[5]*Table119[6]</f>
        <v>0</v>
      </c>
    </row>
    <row r="27" spans="1:7" ht="18" customHeight="1" x14ac:dyDescent="0.25">
      <c r="A27" s="40">
        <v>20</v>
      </c>
      <c r="B27" s="41" t="s">
        <v>334</v>
      </c>
      <c r="C27" s="41" t="s">
        <v>496</v>
      </c>
      <c r="D27" s="41" t="s">
        <v>287</v>
      </c>
      <c r="E27" s="42">
        <v>1</v>
      </c>
      <c r="F27" s="96"/>
      <c r="G27" s="98">
        <f>Table119[5]*Table119[6]</f>
        <v>0</v>
      </c>
    </row>
    <row r="28" spans="1:7" ht="19.5" customHeight="1" x14ac:dyDescent="0.25">
      <c r="A28" s="40">
        <v>21</v>
      </c>
      <c r="B28" s="41" t="s">
        <v>334</v>
      </c>
      <c r="C28" s="41" t="s">
        <v>497</v>
      </c>
      <c r="D28" s="41" t="s">
        <v>287</v>
      </c>
      <c r="E28" s="42">
        <v>1</v>
      </c>
      <c r="F28" s="96"/>
      <c r="G28" s="98">
        <f>Table119[5]*Table119[6]</f>
        <v>0</v>
      </c>
    </row>
    <row r="29" spans="1:7" ht="30" x14ac:dyDescent="0.25">
      <c r="A29" s="40">
        <v>22</v>
      </c>
      <c r="B29" s="41" t="s">
        <v>334</v>
      </c>
      <c r="C29" s="41" t="s">
        <v>463</v>
      </c>
      <c r="D29" s="41" t="s">
        <v>287</v>
      </c>
      <c r="E29" s="42">
        <v>2</v>
      </c>
      <c r="F29" s="96"/>
      <c r="G29" s="98">
        <f>Table119[5]*Table119[6]</f>
        <v>0</v>
      </c>
    </row>
    <row r="30" spans="1:7" x14ac:dyDescent="0.25">
      <c r="A30" s="40">
        <v>23</v>
      </c>
      <c r="B30" s="41" t="s">
        <v>153</v>
      </c>
      <c r="C30" s="122" t="s">
        <v>591</v>
      </c>
      <c r="D30" s="41" t="s">
        <v>30</v>
      </c>
      <c r="E30" s="42">
        <v>6</v>
      </c>
      <c r="F30" s="96"/>
      <c r="G30" s="98">
        <f>Table119[5]*Table119[6]</f>
        <v>0</v>
      </c>
    </row>
    <row r="31" spans="1:7" x14ac:dyDescent="0.25">
      <c r="A31" s="40">
        <v>24</v>
      </c>
      <c r="B31" s="41" t="s">
        <v>154</v>
      </c>
      <c r="C31" s="122" t="s">
        <v>592</v>
      </c>
      <c r="D31" s="41" t="s">
        <v>30</v>
      </c>
      <c r="E31" s="42">
        <v>3</v>
      </c>
      <c r="F31" s="96"/>
      <c r="G31" s="98">
        <f>Table119[5]*Table119[6]</f>
        <v>0</v>
      </c>
    </row>
    <row r="32" spans="1:7" x14ac:dyDescent="0.25">
      <c r="A32" s="40">
        <v>25</v>
      </c>
      <c r="B32" s="41" t="s">
        <v>155</v>
      </c>
      <c r="C32" s="41" t="s">
        <v>469</v>
      </c>
      <c r="D32" s="41" t="s">
        <v>30</v>
      </c>
      <c r="E32" s="42">
        <v>3</v>
      </c>
      <c r="F32" s="96"/>
      <c r="G32" s="98">
        <f>Table119[5]*Table119[6]</f>
        <v>0</v>
      </c>
    </row>
    <row r="33" spans="1:7" x14ac:dyDescent="0.25">
      <c r="A33" s="40">
        <v>26</v>
      </c>
      <c r="B33" s="41" t="s">
        <v>156</v>
      </c>
      <c r="C33" s="41" t="s">
        <v>470</v>
      </c>
      <c r="D33" s="41" t="s">
        <v>30</v>
      </c>
      <c r="E33" s="42">
        <v>3</v>
      </c>
      <c r="F33" s="96"/>
      <c r="G33" s="98">
        <f>Table119[5]*Table119[6]</f>
        <v>0</v>
      </c>
    </row>
    <row r="34" spans="1:7" x14ac:dyDescent="0.25">
      <c r="A34" s="40">
        <v>27</v>
      </c>
      <c r="B34" s="41">
        <v>3470003</v>
      </c>
      <c r="C34" s="41" t="s">
        <v>492</v>
      </c>
      <c r="D34" s="41" t="s">
        <v>30</v>
      </c>
      <c r="E34" s="42">
        <v>5</v>
      </c>
      <c r="F34" s="96"/>
      <c r="G34" s="98">
        <f>Table119[5]*Table119[6]</f>
        <v>0</v>
      </c>
    </row>
    <row r="35" spans="1:7" x14ac:dyDescent="0.25">
      <c r="A35" s="40">
        <v>28</v>
      </c>
      <c r="B35" s="41">
        <v>3470005</v>
      </c>
      <c r="C35" s="41" t="s">
        <v>498</v>
      </c>
      <c r="D35" s="41" t="s">
        <v>30</v>
      </c>
      <c r="E35" s="42">
        <v>0.5</v>
      </c>
      <c r="F35" s="96"/>
      <c r="G35" s="98">
        <f>Table119[5]*Table119[6]</f>
        <v>0</v>
      </c>
    </row>
    <row r="36" spans="1:7" x14ac:dyDescent="0.25">
      <c r="A36" s="40" t="s">
        <v>49</v>
      </c>
      <c r="B36" s="41"/>
      <c r="C36" s="41" t="s">
        <v>267</v>
      </c>
      <c r="D36" s="41"/>
      <c r="E36" s="42"/>
      <c r="F36" s="96"/>
      <c r="G36" s="98">
        <f>Table119[5]*Table119[6]</f>
        <v>0</v>
      </c>
    </row>
    <row r="37" spans="1:7" ht="30" x14ac:dyDescent="0.25">
      <c r="A37" s="112" t="s">
        <v>200</v>
      </c>
      <c r="B37" s="112" t="s">
        <v>334</v>
      </c>
      <c r="C37" s="118" t="s">
        <v>505</v>
      </c>
      <c r="D37" s="120" t="s">
        <v>44</v>
      </c>
      <c r="E37" s="113">
        <v>1</v>
      </c>
      <c r="F37" s="114"/>
      <c r="G37" s="115">
        <f>Table119[5]*Table119[6]</f>
        <v>0</v>
      </c>
    </row>
    <row r="38" spans="1:7" ht="20.100000000000001" customHeight="1" x14ac:dyDescent="0.25">
      <c r="A38" s="112" t="s">
        <v>199</v>
      </c>
      <c r="B38" s="112" t="s">
        <v>334</v>
      </c>
      <c r="C38" s="118" t="s">
        <v>499</v>
      </c>
      <c r="D38" s="112" t="s">
        <v>287</v>
      </c>
      <c r="E38" s="113">
        <v>2</v>
      </c>
      <c r="F38" s="114"/>
      <c r="G38" s="115">
        <f>Table119[5]*Table119[6]</f>
        <v>0</v>
      </c>
    </row>
    <row r="39" spans="1:7" ht="26.45" customHeight="1" x14ac:dyDescent="0.25">
      <c r="A39" s="40">
        <v>29</v>
      </c>
      <c r="B39" s="41" t="s">
        <v>334</v>
      </c>
      <c r="C39" s="41" t="s">
        <v>500</v>
      </c>
      <c r="D39" s="41" t="s">
        <v>287</v>
      </c>
      <c r="E39" s="42">
        <v>1</v>
      </c>
      <c r="F39" s="96"/>
      <c r="G39" s="98">
        <f>Table119[5]*Table119[6]</f>
        <v>0</v>
      </c>
    </row>
    <row r="40" spans="1:7" ht="30" x14ac:dyDescent="0.25">
      <c r="A40" s="40">
        <v>30</v>
      </c>
      <c r="B40" s="41" t="s">
        <v>334</v>
      </c>
      <c r="C40" s="41" t="s">
        <v>483</v>
      </c>
      <c r="D40" s="41" t="s">
        <v>287</v>
      </c>
      <c r="E40" s="42">
        <v>1</v>
      </c>
      <c r="F40" s="96"/>
      <c r="G40" s="98">
        <f>Table119[5]*Table119[6]</f>
        <v>0</v>
      </c>
    </row>
    <row r="41" spans="1:7" ht="30" x14ac:dyDescent="0.25">
      <c r="A41" s="40">
        <v>31</v>
      </c>
      <c r="B41" s="41" t="s">
        <v>334</v>
      </c>
      <c r="C41" s="41" t="s">
        <v>503</v>
      </c>
      <c r="D41" s="41" t="s">
        <v>287</v>
      </c>
      <c r="E41" s="42">
        <v>1</v>
      </c>
      <c r="F41" s="96"/>
      <c r="G41" s="98">
        <f>Table119[5]*Table119[6]</f>
        <v>0</v>
      </c>
    </row>
    <row r="42" spans="1:7" ht="30" x14ac:dyDescent="0.25">
      <c r="A42" s="40">
        <v>32</v>
      </c>
      <c r="B42" s="41" t="s">
        <v>334</v>
      </c>
      <c r="C42" s="41" t="s">
        <v>485</v>
      </c>
      <c r="D42" s="41" t="s">
        <v>287</v>
      </c>
      <c r="E42" s="42">
        <v>1</v>
      </c>
      <c r="F42" s="96"/>
      <c r="G42" s="98">
        <f>Table119[5]*Table119[6]</f>
        <v>0</v>
      </c>
    </row>
    <row r="43" spans="1:7" ht="30" x14ac:dyDescent="0.25">
      <c r="A43" s="40">
        <v>33</v>
      </c>
      <c r="B43" s="41" t="s">
        <v>334</v>
      </c>
      <c r="C43" s="41" t="s">
        <v>504</v>
      </c>
      <c r="D43" s="41" t="s">
        <v>287</v>
      </c>
      <c r="E43" s="42">
        <v>1</v>
      </c>
      <c r="F43" s="96"/>
      <c r="G43" s="98">
        <f>Table119[5]*Table119[6]</f>
        <v>0</v>
      </c>
    </row>
    <row r="44" spans="1:7" ht="30" x14ac:dyDescent="0.25">
      <c r="A44" s="40">
        <v>34</v>
      </c>
      <c r="B44" s="41" t="s">
        <v>334</v>
      </c>
      <c r="C44" s="41" t="s">
        <v>501</v>
      </c>
      <c r="D44" s="41" t="s">
        <v>287</v>
      </c>
      <c r="E44" s="42">
        <v>1</v>
      </c>
      <c r="F44" s="96"/>
      <c r="G44" s="98">
        <f>Table119[5]*Table119[6]</f>
        <v>0</v>
      </c>
    </row>
    <row r="45" spans="1:7" x14ac:dyDescent="0.25">
      <c r="A45" s="40" t="s">
        <v>272</v>
      </c>
      <c r="B45" s="41"/>
      <c r="C45" s="41"/>
      <c r="D45" s="41"/>
      <c r="E45" s="42"/>
      <c r="F45" s="42"/>
      <c r="G45" s="87">
        <f>SUBTOTAL(9,Table119[7])</f>
        <v>0</v>
      </c>
    </row>
  </sheetData>
  <mergeCells count="2">
    <mergeCell ref="C2:G3"/>
    <mergeCell ref="A4:B4"/>
  </mergeCells>
  <phoneticPr fontId="17" type="noConversion"/>
  <conditionalFormatting sqref="A7:G45">
    <cfRule type="expression" dxfId="78" priority="3">
      <formula>CELL("PROTECT",A7)=0</formula>
    </cfRule>
    <cfRule type="expression" dxfId="77" priority="4">
      <formula>$C7="Subtotal"</formula>
    </cfRule>
    <cfRule type="expression" priority="5" stopIfTrue="1">
      <formula>OR($C7="Subtotal",$A7="Total TVA Cota 0")</formula>
    </cfRule>
    <cfRule type="expression" dxfId="76" priority="7">
      <formula>$E7=""</formula>
    </cfRule>
  </conditionalFormatting>
  <conditionalFormatting sqref="G7:G45">
    <cfRule type="expression" dxfId="75" priority="1">
      <formula>AND($C7="Subtotal",$G7="")</formula>
    </cfRule>
    <cfRule type="expression" dxfId="74" priority="2">
      <formula>AND($C7="Subtotal",_xlfn.FORMULATEXT($G7)="=[5]*[6]")</formula>
    </cfRule>
    <cfRule type="expression" dxfId="73" priority="6">
      <formula>AND($C7&lt;&gt;"Subtotal",_xlfn.FORMULATEXT($G7)&lt;&gt;"=[5]*[6]")</formula>
    </cfRule>
  </conditionalFormatting>
  <conditionalFormatting sqref="E7:G45">
    <cfRule type="notContainsBlanks" priority="8" stopIfTrue="1">
      <formula>LEN(TRIM(E7))&gt;0</formula>
    </cfRule>
    <cfRule type="expression" dxfId="72" priority="9">
      <formula>$E7&lt;&gt;""</formula>
    </cfRule>
  </conditionalFormatting>
  <dataValidations count="1">
    <dataValidation type="decimal" operator="greaterThan" allowBlank="1" showInputMessage="1" showErrorMessage="1" sqref="F7:F44">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9"/>
  <sheetViews>
    <sheetView view="pageBreakPreview" zoomScaleNormal="90" zoomScaleSheetLayoutView="100" zoomScalePageLayoutView="90" workbookViewId="0">
      <selection activeCell="A7" sqref="A7"/>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52" t="str">
        <f>SITE!C2</f>
        <v>Install solid biomass heating system in the kindergarten of Calugar village, Falesti district</v>
      </c>
      <c r="D2" s="152"/>
      <c r="E2" s="152"/>
      <c r="F2" s="152"/>
      <c r="G2" s="152"/>
    </row>
    <row r="3" spans="1:7" s="22" customFormat="1" ht="18.75" x14ac:dyDescent="0.3">
      <c r="A3" s="26" t="str">
        <f>SITE!A3</f>
        <v>Site:</v>
      </c>
      <c r="B3" s="27" t="str">
        <f>IF(SITE!B3=0,"",SITE!B3)</f>
        <v>y</v>
      </c>
      <c r="C3" s="152"/>
      <c r="D3" s="152"/>
      <c r="E3" s="152"/>
      <c r="F3" s="152"/>
      <c r="G3" s="152"/>
    </row>
    <row r="4" spans="1:7" s="22" customFormat="1" ht="18.75" x14ac:dyDescent="0.25">
      <c r="A4" s="155" t="s">
        <v>273</v>
      </c>
      <c r="B4" s="155"/>
      <c r="C4" s="29" t="str">
        <f>SITE!B15</f>
        <v xml:space="preserve">Fuel system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 e)</v>
      </c>
      <c r="G5" s="8" t="str">
        <f>TA!G5</f>
        <v>Total 
USD (col.5 x col.6)</v>
      </c>
    </row>
    <row r="6" spans="1:7" s="22" customFormat="1" ht="15.75" x14ac:dyDescent="0.25">
      <c r="A6" s="9" t="s">
        <v>14</v>
      </c>
      <c r="B6" s="9" t="s">
        <v>15</v>
      </c>
      <c r="C6" s="9" t="s">
        <v>16</v>
      </c>
      <c r="D6" s="9" t="s">
        <v>17</v>
      </c>
      <c r="E6" s="9" t="s">
        <v>18</v>
      </c>
      <c r="F6" s="9" t="s">
        <v>19</v>
      </c>
      <c r="G6" s="9" t="s">
        <v>20</v>
      </c>
    </row>
    <row r="7" spans="1:7" x14ac:dyDescent="0.25">
      <c r="A7" s="38"/>
      <c r="B7" s="38"/>
      <c r="C7" s="39"/>
      <c r="D7" s="38"/>
      <c r="E7" s="44"/>
      <c r="F7" s="43"/>
      <c r="G7" s="87">
        <f>Table1193[5]*Table1193[6]</f>
        <v>0</v>
      </c>
    </row>
    <row r="8" spans="1:7" x14ac:dyDescent="0.25">
      <c r="A8" s="38"/>
      <c r="B8" s="38"/>
      <c r="C8" s="39"/>
      <c r="D8" s="38"/>
      <c r="E8" s="44"/>
      <c r="F8" s="43"/>
      <c r="G8" s="89">
        <f>Table1193[5]*Table1193[6]</f>
        <v>0</v>
      </c>
    </row>
    <row r="9" spans="1:7" x14ac:dyDescent="0.25">
      <c r="A9" s="40" t="s">
        <v>272</v>
      </c>
      <c r="B9" s="41"/>
      <c r="C9" s="41"/>
      <c r="D9" s="41"/>
      <c r="E9" s="42"/>
      <c r="F9" s="42"/>
      <c r="G9" s="87">
        <f>SUBTOTAL(9,Table1193[7])</f>
        <v>0</v>
      </c>
    </row>
  </sheetData>
  <mergeCells count="2">
    <mergeCell ref="C2:G3"/>
    <mergeCell ref="A4:B4"/>
  </mergeCells>
  <conditionalFormatting sqref="G7:G9">
    <cfRule type="expression" dxfId="52" priority="1">
      <formula>AND($C7="Subtotal",$G7="")</formula>
    </cfRule>
    <cfRule type="expression" dxfId="51" priority="2">
      <formula>AND($C7="Subtotal",_xlfn.FORMULATEXT($G7)="=[5]*[6]")</formula>
    </cfRule>
    <cfRule type="expression" dxfId="50" priority="6">
      <formula>AND($C7&lt;&gt;"Subtotal",_xlfn.FORMULATEXT($G7)&lt;&gt;"=[5]*[6]")</formula>
    </cfRule>
  </conditionalFormatting>
  <conditionalFormatting sqref="A7:G9">
    <cfRule type="expression" dxfId="49" priority="3">
      <formula>CELL("PROTECT",A7)=0</formula>
    </cfRule>
    <cfRule type="expression" dxfId="48" priority="4">
      <formula>$C7="Subtotal"</formula>
    </cfRule>
    <cfRule type="expression" priority="5" stopIfTrue="1">
      <formula>OR($C7="Subtotal",$A7="Total TVA Cota 0")</formula>
    </cfRule>
    <cfRule type="expression" dxfId="47" priority="7">
      <formula>$E7=""</formula>
    </cfRule>
  </conditionalFormatting>
  <conditionalFormatting sqref="E7:G9">
    <cfRule type="notContainsBlanks" priority="8" stopIfTrue="1">
      <formula>LEN(TRIM(E7))&gt;0</formula>
    </cfRule>
    <cfRule type="expression" dxfId="46"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3"/>
  <sheetViews>
    <sheetView view="pageBreakPreview" topLeftCell="A6" zoomScaleNormal="90" zoomScaleSheetLayoutView="100" zoomScalePageLayoutView="90" workbookViewId="0">
      <selection activeCell="A13" sqref="A13"/>
    </sheetView>
  </sheetViews>
  <sheetFormatPr defaultColWidth="8.85546875" defaultRowHeight="15" x14ac:dyDescent="0.25"/>
  <cols>
    <col min="1" max="1" width="9.42578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52" t="str">
        <f>SITE!C2</f>
        <v>Install solid biomass heating system in the kindergarten of Calugar village, Falesti district</v>
      </c>
      <c r="D2" s="152"/>
      <c r="E2" s="152"/>
      <c r="F2" s="152"/>
      <c r="G2" s="152"/>
    </row>
    <row r="3" spans="1:7" ht="18.75" x14ac:dyDescent="0.3">
      <c r="A3" s="26" t="str">
        <f>SITE!A3</f>
        <v>Site:</v>
      </c>
      <c r="B3" s="27" t="str">
        <f>IF(SITE!B3=0,"",SITE!B3)</f>
        <v>y</v>
      </c>
      <c r="C3" s="152"/>
      <c r="D3" s="152"/>
      <c r="E3" s="152"/>
      <c r="F3" s="152"/>
      <c r="G3" s="152"/>
    </row>
    <row r="4" spans="1:7" ht="18.75" x14ac:dyDescent="0.25">
      <c r="A4" s="159" t="str">
        <f>SITE!B16</f>
        <v xml:space="preserve">Commissioning </v>
      </c>
      <c r="B4" s="159"/>
      <c r="C4" s="159"/>
      <c r="D4" s="159"/>
      <c r="E4" s="159"/>
      <c r="F4" s="159"/>
      <c r="G4" s="159"/>
    </row>
    <row r="5" spans="1:7" ht="47.25" x14ac:dyDescent="0.25">
      <c r="A5" s="6" t="s">
        <v>240</v>
      </c>
      <c r="B5" s="6" t="s">
        <v>8</v>
      </c>
      <c r="C5" s="6" t="s">
        <v>508</v>
      </c>
      <c r="D5" s="8" t="str">
        <f>[2]TA!D5</f>
        <v>Unit of Measure</v>
      </c>
      <c r="E5" s="8" t="str">
        <f>[2]TA!E5</f>
        <v>Quantity</v>
      </c>
      <c r="F5" s="8" t="str">
        <f>[2]TA!F5</f>
        <v>Unit Price
USD (wage inclusive)</v>
      </c>
      <c r="G5" s="8" t="str">
        <f>[2]TA!G5</f>
        <v>Total 
USD (col.5 x col.6)</v>
      </c>
    </row>
    <row r="6" spans="1:7" ht="15.75" x14ac:dyDescent="0.25">
      <c r="A6" s="6">
        <v>1</v>
      </c>
      <c r="B6" s="6">
        <v>2</v>
      </c>
      <c r="C6" s="6">
        <v>3</v>
      </c>
      <c r="D6" s="6">
        <v>4</v>
      </c>
      <c r="E6" s="6">
        <v>5</v>
      </c>
      <c r="F6" s="6">
        <v>6</v>
      </c>
      <c r="G6" s="6">
        <v>7</v>
      </c>
    </row>
    <row r="7" spans="1:7" ht="15.75" x14ac:dyDescent="0.25">
      <c r="A7" s="51">
        <v>1</v>
      </c>
      <c r="B7" s="52"/>
      <c r="C7" s="53" t="s">
        <v>509</v>
      </c>
      <c r="D7" s="54" t="s">
        <v>510</v>
      </c>
      <c r="E7" s="55">
        <v>1</v>
      </c>
      <c r="F7" s="24"/>
      <c r="G7" s="18">
        <f t="shared" ref="G7:G10" si="0">$E7*F7</f>
        <v>0</v>
      </c>
    </row>
    <row r="8" spans="1:7" ht="15.75" x14ac:dyDescent="0.25">
      <c r="A8" s="48">
        <v>2</v>
      </c>
      <c r="B8" s="48"/>
      <c r="C8" s="56" t="s">
        <v>511</v>
      </c>
      <c r="D8" s="57" t="s">
        <v>22</v>
      </c>
      <c r="E8" s="55">
        <v>1</v>
      </c>
      <c r="F8" s="24"/>
      <c r="G8" s="18">
        <f t="shared" si="0"/>
        <v>0</v>
      </c>
    </row>
    <row r="9" spans="1:7" ht="15.75" x14ac:dyDescent="0.25">
      <c r="A9" s="48">
        <v>3</v>
      </c>
      <c r="B9" s="48"/>
      <c r="C9" s="56" t="s">
        <v>512</v>
      </c>
      <c r="D9" s="57" t="s">
        <v>22</v>
      </c>
      <c r="E9" s="55">
        <v>1</v>
      </c>
      <c r="F9" s="24"/>
      <c r="G9" s="18">
        <f t="shared" si="0"/>
        <v>0</v>
      </c>
    </row>
    <row r="10" spans="1:7" ht="16.5" thickBot="1" x14ac:dyDescent="0.3">
      <c r="A10" s="48">
        <v>4</v>
      </c>
      <c r="B10" s="48"/>
      <c r="C10" s="56" t="s">
        <v>513</v>
      </c>
      <c r="D10" s="57" t="s">
        <v>514</v>
      </c>
      <c r="E10" s="55">
        <v>1</v>
      </c>
      <c r="F10" s="24"/>
      <c r="G10" s="18">
        <f t="shared" si="0"/>
        <v>0</v>
      </c>
    </row>
    <row r="11" spans="1:7" ht="20.25" thickTop="1" thickBot="1" x14ac:dyDescent="0.3">
      <c r="A11" s="14" t="s">
        <v>515</v>
      </c>
      <c r="B11" s="14"/>
      <c r="C11" s="14"/>
      <c r="D11" s="14"/>
      <c r="E11" s="14"/>
      <c r="F11" s="14"/>
      <c r="G11" s="1">
        <f>SUM(G7:G10)</f>
        <v>0</v>
      </c>
    </row>
    <row r="13" spans="1:7" x14ac:dyDescent="0.25">
      <c r="A13" s="13" t="s">
        <v>593</v>
      </c>
    </row>
  </sheetData>
  <mergeCells count="2">
    <mergeCell ref="C2:G3"/>
    <mergeCell ref="A4:G4"/>
  </mergeCells>
  <phoneticPr fontId="17" type="noConversion"/>
  <conditionalFormatting sqref="F7:F10">
    <cfRule type="containsBlanks" dxfId="26" priority="16">
      <formula>LEN(TRIM(F7))=0</formula>
    </cfRule>
  </conditionalFormatting>
  <conditionalFormatting sqref="A4:G4 C1:G3 F7:G10 A11:G12 A6:G6 F13:G13">
    <cfRule type="expression" dxfId="25" priority="15">
      <formula>CELL("PROTECT",A1)=0</formula>
    </cfRule>
  </conditionalFormatting>
  <conditionalFormatting sqref="E7:E10">
    <cfRule type="containsBlanks" dxfId="24" priority="9">
      <formula>LEN(TRIM(E7))=0</formula>
    </cfRule>
  </conditionalFormatting>
  <conditionalFormatting sqref="A7:B10 E7:E10">
    <cfRule type="expression" dxfId="23" priority="8">
      <formula>CELL("PROTECT",A7)=0</formula>
    </cfRule>
  </conditionalFormatting>
  <conditionalFormatting sqref="A5:B5">
    <cfRule type="expression" dxfId="22" priority="7">
      <formula>CELL("PROTECT",A5)=0</formula>
    </cfRule>
  </conditionalFormatting>
  <conditionalFormatting sqref="C5">
    <cfRule type="expression" dxfId="21" priority="6">
      <formula>CELL("PROTECT",C5)=0</formula>
    </cfRule>
  </conditionalFormatting>
  <conditionalFormatting sqref="C7:C10">
    <cfRule type="containsBlanks" dxfId="20" priority="5">
      <formula>LEN(TRIM(C7))=0</formula>
    </cfRule>
  </conditionalFormatting>
  <conditionalFormatting sqref="C7:C10">
    <cfRule type="expression" dxfId="19" priority="4">
      <formula>CELL("PROTECT",C7)=0</formula>
    </cfRule>
  </conditionalFormatting>
  <conditionalFormatting sqref="D7:D10">
    <cfRule type="containsBlanks" dxfId="18" priority="3">
      <formula>LEN(TRIM(D7))=0</formula>
    </cfRule>
  </conditionalFormatting>
  <conditionalFormatting sqref="D7:D10">
    <cfRule type="expression" dxfId="17" priority="2">
      <formula>CELL("PROTECT",D7)=0</formula>
    </cfRule>
  </conditionalFormatting>
  <conditionalFormatting sqref="A13:E13">
    <cfRule type="expression" dxfId="16" priority="1">
      <formula>CELL("PROTECT",A13)=0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4"/>
  <sheetViews>
    <sheetView view="pageBreakPreview" topLeftCell="A8" zoomScaleNormal="90" zoomScaleSheetLayoutView="100" zoomScalePageLayoutView="90" workbookViewId="0">
      <selection activeCell="A2" sqref="A2"/>
    </sheetView>
  </sheetViews>
  <sheetFormatPr defaultColWidth="8.85546875" defaultRowHeight="15" x14ac:dyDescent="0.25"/>
  <cols>
    <col min="1" max="1" width="9.42578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52" t="str">
        <f>SITE!C2</f>
        <v>Install solid biomass heating system in the kindergarten of Calugar village, Falesti district</v>
      </c>
      <c r="D2" s="152"/>
      <c r="E2" s="152"/>
      <c r="F2" s="152"/>
      <c r="G2" s="152"/>
    </row>
    <row r="3" spans="1:7" ht="18.75" x14ac:dyDescent="0.3">
      <c r="A3" s="26" t="str">
        <f>SITE!A3</f>
        <v>Site:</v>
      </c>
      <c r="B3" s="27" t="str">
        <f>IF(SITE!B3=0,"",SITE!B3)</f>
        <v>y</v>
      </c>
      <c r="C3" s="156"/>
      <c r="D3" s="156"/>
      <c r="E3" s="156"/>
      <c r="F3" s="156"/>
      <c r="G3" s="156"/>
    </row>
    <row r="4" spans="1:7" ht="18.75" x14ac:dyDescent="0.25">
      <c r="A4" s="10" t="str">
        <f>SITE!B17</f>
        <v>Service and Maintenance works for 3-years of operation</v>
      </c>
      <c r="B4" s="11"/>
      <c r="C4" s="11"/>
      <c r="D4" s="11"/>
      <c r="E4" s="11"/>
      <c r="F4" s="11"/>
      <c r="G4" s="12"/>
    </row>
    <row r="5" spans="1:7" ht="47.25" x14ac:dyDescent="0.25">
      <c r="A5" s="6" t="s">
        <v>240</v>
      </c>
      <c r="B5" s="6" t="s">
        <v>8</v>
      </c>
      <c r="C5" s="6" t="s">
        <v>508</v>
      </c>
      <c r="D5" s="8" t="str">
        <f>[2]TA!D5</f>
        <v>Unit of Measure</v>
      </c>
      <c r="E5" s="8" t="str">
        <f>[2]TA!E5</f>
        <v>Quantity</v>
      </c>
      <c r="F5" s="8" t="str">
        <f>[2]TA!F5</f>
        <v>Unit Price
USD (wage inclusive)</v>
      </c>
      <c r="G5" s="8" t="str">
        <f>[2]TA!G5</f>
        <v>Total 
USD (col.5 x col.6)</v>
      </c>
    </row>
    <row r="6" spans="1:7" ht="15.75" x14ac:dyDescent="0.25">
      <c r="A6" s="6">
        <v>1</v>
      </c>
      <c r="B6" s="6">
        <v>2</v>
      </c>
      <c r="C6" s="6">
        <v>3</v>
      </c>
      <c r="D6" s="6">
        <v>4</v>
      </c>
      <c r="E6" s="6">
        <v>5</v>
      </c>
      <c r="F6" s="6">
        <v>6</v>
      </c>
      <c r="G6" s="6">
        <v>7</v>
      </c>
    </row>
    <row r="7" spans="1:7" ht="31.5" x14ac:dyDescent="0.25">
      <c r="A7" s="7">
        <v>1</v>
      </c>
      <c r="B7" s="7"/>
      <c r="C7" s="7" t="s">
        <v>517</v>
      </c>
      <c r="D7" s="49" t="s">
        <v>518</v>
      </c>
      <c r="E7" s="50">
        <v>3</v>
      </c>
      <c r="F7" s="20"/>
      <c r="G7" s="19">
        <f>$E7*F7</f>
        <v>0</v>
      </c>
    </row>
    <row r="8" spans="1:7" ht="15.75" x14ac:dyDescent="0.25">
      <c r="A8" s="7">
        <v>2</v>
      </c>
      <c r="B8" s="7"/>
      <c r="C8" s="7" t="s">
        <v>519</v>
      </c>
      <c r="D8" s="49" t="s">
        <v>518</v>
      </c>
      <c r="E8" s="50">
        <v>3</v>
      </c>
      <c r="F8" s="20"/>
      <c r="G8" s="19">
        <f t="shared" ref="G8:G10" si="0">$E8*F8</f>
        <v>0</v>
      </c>
    </row>
    <row r="9" spans="1:7" ht="15.75" x14ac:dyDescent="0.25">
      <c r="A9" s="7">
        <v>3</v>
      </c>
      <c r="B9" s="7"/>
      <c r="C9" s="7" t="s">
        <v>520</v>
      </c>
      <c r="D9" s="49" t="s">
        <v>521</v>
      </c>
      <c r="E9" s="50">
        <v>3</v>
      </c>
      <c r="F9" s="20"/>
      <c r="G9" s="19">
        <f t="shared" si="0"/>
        <v>0</v>
      </c>
    </row>
    <row r="10" spans="1:7" ht="16.5" thickBot="1" x14ac:dyDescent="0.3">
      <c r="A10" s="7">
        <v>4</v>
      </c>
      <c r="B10" s="7"/>
      <c r="C10" s="7" t="s">
        <v>522</v>
      </c>
      <c r="D10" s="49" t="s">
        <v>23</v>
      </c>
      <c r="E10" s="50">
        <v>1</v>
      </c>
      <c r="F10" s="20"/>
      <c r="G10" s="19">
        <f t="shared" si="0"/>
        <v>0</v>
      </c>
    </row>
    <row r="11" spans="1:7" ht="20.25" thickTop="1" thickBot="1" x14ac:dyDescent="0.3">
      <c r="A11" s="14" t="s">
        <v>516</v>
      </c>
      <c r="B11" s="14"/>
      <c r="C11" s="14"/>
      <c r="D11" s="14"/>
      <c r="E11" s="1"/>
      <c r="F11" s="1"/>
      <c r="G11" s="1">
        <f>SUM(G7:G10)</f>
        <v>0</v>
      </c>
    </row>
    <row r="13" spans="1:7" ht="15" customHeight="1" x14ac:dyDescent="0.25">
      <c r="A13" s="160" t="s">
        <v>9</v>
      </c>
      <c r="B13" s="160"/>
      <c r="C13" s="160"/>
      <c r="D13" s="160"/>
      <c r="E13" s="160"/>
      <c r="F13" s="160"/>
      <c r="G13" s="160"/>
    </row>
    <row r="14" spans="1:7" x14ac:dyDescent="0.25">
      <c r="A14" s="160"/>
      <c r="B14" s="160"/>
      <c r="C14" s="160"/>
      <c r="D14" s="160"/>
      <c r="E14" s="160"/>
      <c r="F14" s="160"/>
      <c r="G14" s="160"/>
    </row>
  </sheetData>
  <mergeCells count="2">
    <mergeCell ref="C2:G3"/>
    <mergeCell ref="A13:G14"/>
  </mergeCells>
  <phoneticPr fontId="17" type="noConversion"/>
  <conditionalFormatting sqref="F7:F10">
    <cfRule type="containsBlanks" dxfId="15" priority="13">
      <formula>LEN(TRIM(F7))=0</formula>
    </cfRule>
  </conditionalFormatting>
  <conditionalFormatting sqref="A4:G4 C1:G3 F7:G10 A11:G14 A6:G6">
    <cfRule type="expression" dxfId="14" priority="12">
      <formula>CELL("PROTECT",A1)=0</formula>
    </cfRule>
  </conditionalFormatting>
  <conditionalFormatting sqref="E7:E10">
    <cfRule type="containsBlanks" dxfId="13" priority="6">
      <formula>LEN(TRIM(E7))=0</formula>
    </cfRule>
  </conditionalFormatting>
  <conditionalFormatting sqref="A7:B10 E7:E10">
    <cfRule type="expression" dxfId="12" priority="5">
      <formula>CELL("PROTECT",A7)=0</formula>
    </cfRule>
  </conditionalFormatting>
  <conditionalFormatting sqref="A5:B5">
    <cfRule type="expression" dxfId="11" priority="4">
      <formula>CELL("PROTECT",A5)=0</formula>
    </cfRule>
  </conditionalFormatting>
  <conditionalFormatting sqref="C5">
    <cfRule type="expression" dxfId="10" priority="3">
      <formula>CELL("PROTECT",C5)=0</formula>
    </cfRule>
  </conditionalFormatting>
  <conditionalFormatting sqref="C7:D10">
    <cfRule type="containsBlanks" dxfId="9" priority="2">
      <formula>LEN(TRIM(C7))=0</formula>
    </cfRule>
  </conditionalFormatting>
  <conditionalFormatting sqref="C7:D10">
    <cfRule type="expression" dxfId="8" priority="1">
      <formula>CELL("PROTECT",C7)=0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pageSetUpPr fitToPage="1"/>
  </sheetPr>
  <dimension ref="A1:G27"/>
  <sheetViews>
    <sheetView tabSelected="1" view="pageBreakPreview" zoomScaleSheetLayoutView="100" workbookViewId="0">
      <selection activeCell="C18" sqref="C18"/>
    </sheetView>
  </sheetViews>
  <sheetFormatPr defaultColWidth="8.85546875" defaultRowHeight="15" x14ac:dyDescent="0.25"/>
  <cols>
    <col min="1" max="1" width="9.42578125" customWidth="1"/>
    <col min="2" max="2" width="12.28515625" customWidth="1"/>
    <col min="3" max="4" width="42.710937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63" t="str">
        <f>SITE!C2</f>
        <v>Install solid biomass heating system in the kindergarten of Calugar village, Falesti district</v>
      </c>
      <c r="D2" s="163"/>
      <c r="E2" s="163"/>
      <c r="F2" s="163"/>
      <c r="G2" s="163"/>
    </row>
    <row r="3" spans="1:7" ht="18.75" x14ac:dyDescent="0.3">
      <c r="A3" s="26" t="str">
        <f>SITE!A3</f>
        <v>Site:</v>
      </c>
      <c r="B3" s="27" t="str">
        <f>IF(SITE!B3=0,"",SITE!B3)</f>
        <v>y</v>
      </c>
      <c r="C3" s="163"/>
      <c r="D3" s="163"/>
      <c r="E3" s="163"/>
      <c r="F3" s="163"/>
      <c r="G3" s="163"/>
    </row>
    <row r="4" spans="1:7" ht="18.75" x14ac:dyDescent="0.25">
      <c r="A4" s="164" t="s">
        <v>526</v>
      </c>
      <c r="B4" s="164"/>
      <c r="C4" s="164"/>
      <c r="D4" s="164"/>
      <c r="E4" s="164"/>
      <c r="F4" s="164"/>
      <c r="G4" s="164"/>
    </row>
    <row r="5" spans="1:7" ht="31.5" x14ac:dyDescent="0.25">
      <c r="A5" s="8" t="s">
        <v>2</v>
      </c>
      <c r="B5" s="8" t="s">
        <v>8</v>
      </c>
      <c r="C5" s="8" t="s">
        <v>527</v>
      </c>
      <c r="D5" s="8" t="s">
        <v>528</v>
      </c>
      <c r="E5" s="8" t="s">
        <v>529</v>
      </c>
      <c r="F5" s="8" t="s">
        <v>530</v>
      </c>
      <c r="G5" s="8" t="s">
        <v>21</v>
      </c>
    </row>
    <row r="6" spans="1:7" ht="15.75" x14ac:dyDescent="0.25">
      <c r="A6" s="8">
        <v>1</v>
      </c>
      <c r="B6" s="8">
        <v>2</v>
      </c>
      <c r="C6" s="8">
        <v>3</v>
      </c>
      <c r="D6" s="8">
        <v>4</v>
      </c>
      <c r="E6" s="8">
        <v>5</v>
      </c>
      <c r="F6" s="8">
        <v>6</v>
      </c>
      <c r="G6" s="8">
        <v>7</v>
      </c>
    </row>
    <row r="7" spans="1:7" ht="15.75" x14ac:dyDescent="0.25">
      <c r="A7" s="167">
        <v>1</v>
      </c>
      <c r="B7" s="168" t="s">
        <v>531</v>
      </c>
      <c r="C7" s="36" t="s">
        <v>532</v>
      </c>
      <c r="D7" s="15"/>
      <c r="E7" s="165">
        <v>2</v>
      </c>
      <c r="F7" s="166">
        <v>1</v>
      </c>
      <c r="G7" s="165">
        <f>E7*F7</f>
        <v>2</v>
      </c>
    </row>
    <row r="8" spans="1:7" ht="45" x14ac:dyDescent="0.25">
      <c r="A8" s="167"/>
      <c r="B8" s="168"/>
      <c r="C8" s="86" t="s">
        <v>533</v>
      </c>
      <c r="D8" s="15"/>
      <c r="E8" s="165"/>
      <c r="F8" s="166"/>
      <c r="G8" s="165"/>
    </row>
    <row r="9" spans="1:7" ht="15.75" x14ac:dyDescent="0.25">
      <c r="A9" s="167"/>
      <c r="B9" s="168"/>
      <c r="C9" s="36" t="s">
        <v>534</v>
      </c>
      <c r="D9" s="15"/>
      <c r="E9" s="165"/>
      <c r="F9" s="166"/>
      <c r="G9" s="165"/>
    </row>
    <row r="10" spans="1:7" ht="15.75" x14ac:dyDescent="0.25">
      <c r="A10" s="167"/>
      <c r="B10" s="168"/>
      <c r="C10" s="37" t="s">
        <v>596</v>
      </c>
      <c r="D10" s="15"/>
      <c r="E10" s="165"/>
      <c r="F10" s="166"/>
      <c r="G10" s="165"/>
    </row>
    <row r="11" spans="1:7" ht="15.75" x14ac:dyDescent="0.25">
      <c r="A11" s="167"/>
      <c r="B11" s="168"/>
      <c r="C11" s="16" t="s">
        <v>535</v>
      </c>
      <c r="D11" s="17"/>
      <c r="E11" s="165"/>
      <c r="F11" s="166"/>
      <c r="G11" s="165"/>
    </row>
    <row r="12" spans="1:7" ht="15.75" x14ac:dyDescent="0.25">
      <c r="A12" s="167"/>
      <c r="B12" s="168"/>
      <c r="C12" s="16" t="s">
        <v>536</v>
      </c>
      <c r="D12" s="15"/>
      <c r="E12" s="165"/>
      <c r="F12" s="166"/>
      <c r="G12" s="165"/>
    </row>
    <row r="13" spans="1:7" ht="31.5" x14ac:dyDescent="0.25">
      <c r="A13" s="167"/>
      <c r="B13" s="168"/>
      <c r="C13" s="16" t="s">
        <v>537</v>
      </c>
      <c r="D13" s="15"/>
      <c r="E13" s="165"/>
      <c r="F13" s="166"/>
      <c r="G13" s="165"/>
    </row>
    <row r="14" spans="1:7" ht="15.75" x14ac:dyDescent="0.25">
      <c r="A14" s="167"/>
      <c r="B14" s="168"/>
      <c r="C14" s="37" t="s">
        <v>538</v>
      </c>
      <c r="D14" s="15"/>
      <c r="E14" s="165"/>
      <c r="F14" s="166"/>
      <c r="G14" s="165"/>
    </row>
    <row r="15" spans="1:7" ht="15.75" x14ac:dyDescent="0.25">
      <c r="A15" s="167"/>
      <c r="B15" s="168"/>
      <c r="C15" s="16" t="s">
        <v>539</v>
      </c>
      <c r="D15" s="15"/>
      <c r="E15" s="165"/>
      <c r="F15" s="166"/>
      <c r="G15" s="165"/>
    </row>
    <row r="16" spans="1:7" ht="15.75" x14ac:dyDescent="0.25">
      <c r="A16" s="167"/>
      <c r="B16" s="168"/>
      <c r="C16" s="16" t="s">
        <v>540</v>
      </c>
      <c r="D16" s="15"/>
      <c r="E16" s="165"/>
      <c r="F16" s="166"/>
      <c r="G16" s="165"/>
    </row>
    <row r="17" spans="1:7" ht="31.5" x14ac:dyDescent="0.25">
      <c r="A17" s="167"/>
      <c r="B17" s="168"/>
      <c r="C17" s="16" t="s">
        <v>541</v>
      </c>
      <c r="D17" s="15"/>
      <c r="E17" s="165"/>
      <c r="F17" s="166"/>
      <c r="G17" s="165"/>
    </row>
    <row r="18" spans="1:7" ht="31.5" x14ac:dyDescent="0.25">
      <c r="A18" s="167"/>
      <c r="B18" s="168"/>
      <c r="C18" s="16" t="s">
        <v>597</v>
      </c>
      <c r="D18" s="15"/>
      <c r="E18" s="165"/>
      <c r="F18" s="166"/>
      <c r="G18" s="165"/>
    </row>
    <row r="19" spans="1:7" ht="15.75" x14ac:dyDescent="0.25">
      <c r="A19" s="167"/>
      <c r="B19" s="168"/>
      <c r="C19" s="37" t="s">
        <v>542</v>
      </c>
      <c r="D19" s="15"/>
      <c r="E19" s="165"/>
      <c r="F19" s="166"/>
      <c r="G19" s="165"/>
    </row>
    <row r="20" spans="1:7" ht="48" thickBot="1" x14ac:dyDescent="0.3">
      <c r="A20" s="167"/>
      <c r="B20" s="168"/>
      <c r="C20" s="37" t="s">
        <v>543</v>
      </c>
      <c r="D20" s="15"/>
      <c r="E20" s="165"/>
      <c r="F20" s="166"/>
      <c r="G20" s="165"/>
    </row>
    <row r="21" spans="1:7" ht="19.5" customHeight="1" thickTop="1" thickBot="1" x14ac:dyDescent="0.3">
      <c r="A21" s="14" t="s">
        <v>516</v>
      </c>
      <c r="B21" s="14"/>
      <c r="C21" s="14"/>
      <c r="D21" s="14"/>
      <c r="E21" s="1"/>
      <c r="F21" s="1"/>
      <c r="G21" s="1">
        <f>SUM(G7:G20)</f>
        <v>2</v>
      </c>
    </row>
    <row r="22" spans="1:7" ht="16.5" thickTop="1" x14ac:dyDescent="0.25">
      <c r="A22" s="3"/>
      <c r="B22" s="3"/>
      <c r="C22" s="3"/>
      <c r="D22" s="3"/>
      <c r="E22" s="3"/>
      <c r="F22" s="3"/>
      <c r="G22" s="3"/>
    </row>
    <row r="23" spans="1:7" x14ac:dyDescent="0.25">
      <c r="A23" s="161" t="s">
        <v>523</v>
      </c>
      <c r="B23" s="161"/>
      <c r="C23" s="161"/>
      <c r="D23" s="161"/>
      <c r="E23" s="161"/>
      <c r="F23" s="161"/>
      <c r="G23" s="161"/>
    </row>
    <row r="24" spans="1:7" x14ac:dyDescent="0.25">
      <c r="A24" s="161" t="s">
        <v>594</v>
      </c>
      <c r="B24" s="161"/>
      <c r="C24" s="161"/>
      <c r="D24" s="161"/>
      <c r="E24" s="161"/>
      <c r="F24" s="161"/>
      <c r="G24" s="161"/>
    </row>
    <row r="25" spans="1:7" ht="31.5" customHeight="1" x14ac:dyDescent="0.25">
      <c r="A25" s="162" t="s">
        <v>595</v>
      </c>
      <c r="B25" s="162"/>
      <c r="C25" s="162"/>
      <c r="D25" s="162"/>
      <c r="E25" s="162"/>
      <c r="F25" s="162"/>
      <c r="G25" s="162"/>
    </row>
    <row r="26" spans="1:7" x14ac:dyDescent="0.25">
      <c r="A26" s="161" t="s">
        <v>524</v>
      </c>
      <c r="B26" s="161"/>
      <c r="C26" s="161"/>
      <c r="D26" s="161"/>
      <c r="E26" s="161"/>
      <c r="F26" s="161"/>
      <c r="G26" s="161"/>
    </row>
    <row r="27" spans="1:7" x14ac:dyDescent="0.25">
      <c r="A27" s="161" t="s">
        <v>525</v>
      </c>
      <c r="B27" s="161"/>
      <c r="C27" s="161"/>
      <c r="D27" s="161"/>
      <c r="E27" s="161"/>
      <c r="F27" s="161"/>
      <c r="G27" s="161"/>
    </row>
  </sheetData>
  <sheetProtection formatRows="0"/>
  <mergeCells count="12">
    <mergeCell ref="C2:G3"/>
    <mergeCell ref="A4:G4"/>
    <mergeCell ref="E7:E20"/>
    <mergeCell ref="F7:F20"/>
    <mergeCell ref="G7:G20"/>
    <mergeCell ref="A7:A20"/>
    <mergeCell ref="B7:B20"/>
    <mergeCell ref="A27:G27"/>
    <mergeCell ref="A23:G23"/>
    <mergeCell ref="A24:G24"/>
    <mergeCell ref="A25:G25"/>
    <mergeCell ref="A26:G26"/>
  </mergeCells>
  <phoneticPr fontId="17" type="noConversion"/>
  <conditionalFormatting sqref="D7:D20 F7">
    <cfRule type="containsBlanks" dxfId="7" priority="20">
      <formula>LEN(TRIM(D7))=0</formula>
    </cfRule>
  </conditionalFormatting>
  <conditionalFormatting sqref="A6:G6 C1:G3 A21:G22 A7:A20 D7:G20">
    <cfRule type="expression" dxfId="6" priority="13">
      <formula>CELL("PROTECT",A1)=0</formula>
    </cfRule>
  </conditionalFormatting>
  <conditionalFormatting sqref="E7:E20">
    <cfRule type="containsBlanks" dxfId="5" priority="7">
      <formula>LEN(TRIM(E7))=0</formula>
    </cfRule>
  </conditionalFormatting>
  <conditionalFormatting sqref="A23:G26">
    <cfRule type="expression" dxfId="4" priority="5">
      <formula>CELL("PROTECT",A23)=0</formula>
    </cfRule>
  </conditionalFormatting>
  <conditionalFormatting sqref="A27:G27">
    <cfRule type="expression" dxfId="3" priority="4">
      <formula>CELL("PROTECT",A27)=0</formula>
    </cfRule>
  </conditionalFormatting>
  <conditionalFormatting sqref="A4:G5">
    <cfRule type="expression" dxfId="2" priority="3">
      <formula>CELL("PROTECT",A4)=0</formula>
    </cfRule>
  </conditionalFormatting>
  <conditionalFormatting sqref="B7:B20">
    <cfRule type="expression" dxfId="1" priority="2">
      <formula>CELL("PROTECT",B7)=0</formula>
    </cfRule>
  </conditionalFormatting>
  <conditionalFormatting sqref="C7:C20">
    <cfRule type="expression" dxfId="0" priority="1">
      <formula>CELL("PROTECT",C7)=0</formula>
    </cfRule>
  </conditionalFormatting>
  <dataValidations count="1">
    <dataValidation type="decimal" allowBlank="1" showInputMessage="1" showErrorMessage="1" sqref="D11">
      <formula1>0.8</formula1>
      <formula2>0.99</formula2>
    </dataValidation>
  </dataValidations>
  <pageMargins left="0.59055118110236227" right="0.59055118110236227" top="0.59055118110236227" bottom="0.39370078740157483" header="0.27559055118110237" footer="0.27559055118110237"/>
  <pageSetup paperSize="9" scale="59" fitToHeight="0" orientation="portrait" r:id="rId1"/>
  <headerFooter>
    <oddHeader>&amp;L&amp;A - Page &amp;P of &amp;N</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54"/>
  <sheetViews>
    <sheetView view="pageBreakPreview" topLeftCell="A33" zoomScaleNormal="90" zoomScaleSheetLayoutView="100" zoomScalePageLayoutView="90" workbookViewId="0">
      <selection activeCell="C34" sqref="C34"/>
    </sheetView>
  </sheetViews>
  <sheetFormatPr defaultColWidth="8.85546875" defaultRowHeight="15" x14ac:dyDescent="0.25"/>
  <cols>
    <col min="1" max="1" width="9.42578125" style="46" customWidth="1"/>
    <col min="2" max="2" width="12.28515625" style="47" customWidth="1"/>
    <col min="3" max="3" width="70.7109375" style="47" customWidth="1"/>
    <col min="4" max="4" width="13.42578125" style="47" customWidth="1"/>
    <col min="5" max="5" width="12" style="47" customWidth="1"/>
    <col min="6" max="6" width="14.7109375" style="47" customWidth="1"/>
    <col min="7" max="7" width="18.28515625" style="47"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52" t="str">
        <f>SITE!C2</f>
        <v>Install solid biomass heating system in the kindergarten of Calugar village, Falesti district</v>
      </c>
      <c r="D2" s="152"/>
      <c r="E2" s="152"/>
      <c r="F2" s="152"/>
      <c r="G2" s="152"/>
    </row>
    <row r="3" spans="1:7" s="22" customFormat="1" ht="18.75" x14ac:dyDescent="0.3">
      <c r="A3" s="26" t="str">
        <f>SITE!A3</f>
        <v>Site:</v>
      </c>
      <c r="B3" s="27" t="str">
        <f>IF(SITE!B3=0,"",SITE!B3)</f>
        <v>y</v>
      </c>
      <c r="C3" s="152"/>
      <c r="D3" s="152"/>
      <c r="E3" s="152"/>
      <c r="F3" s="152"/>
      <c r="G3" s="152"/>
    </row>
    <row r="4" spans="1:7" s="22" customFormat="1" ht="18.75" x14ac:dyDescent="0.25">
      <c r="A4" s="153" t="s">
        <v>273</v>
      </c>
      <c r="B4" s="154"/>
      <c r="C4" s="29" t="str">
        <f>SITE!B6</f>
        <v>Territory development</v>
      </c>
      <c r="D4" s="30"/>
      <c r="E4" s="30"/>
      <c r="F4" s="30"/>
      <c r="G4" s="31"/>
    </row>
    <row r="5" spans="1:7" s="22" customFormat="1" ht="47.25" x14ac:dyDescent="0.25">
      <c r="A5" s="8" t="s">
        <v>240</v>
      </c>
      <c r="B5" s="8" t="s">
        <v>241</v>
      </c>
      <c r="C5" s="8" t="s">
        <v>242</v>
      </c>
      <c r="D5" s="8" t="s">
        <v>243</v>
      </c>
      <c r="E5" s="8" t="s">
        <v>244</v>
      </c>
      <c r="F5" s="9" t="s">
        <v>288</v>
      </c>
      <c r="G5" s="6" t="s">
        <v>245</v>
      </c>
    </row>
    <row r="6" spans="1:7" s="22" customFormat="1" ht="15.75" x14ac:dyDescent="0.25">
      <c r="A6" s="9" t="s">
        <v>14</v>
      </c>
      <c r="B6" s="9" t="s">
        <v>15</v>
      </c>
      <c r="C6" s="9" t="s">
        <v>16</v>
      </c>
      <c r="D6" s="9" t="s">
        <v>17</v>
      </c>
      <c r="E6" s="9" t="s">
        <v>18</v>
      </c>
      <c r="F6" s="9" t="s">
        <v>19</v>
      </c>
      <c r="G6" s="9" t="s">
        <v>20</v>
      </c>
    </row>
    <row r="7" spans="1:7" s="45" customFormat="1" x14ac:dyDescent="0.25">
      <c r="A7" s="38"/>
      <c r="B7" s="38"/>
      <c r="C7" s="106" t="s">
        <v>246</v>
      </c>
      <c r="D7" s="38"/>
      <c r="E7" s="44"/>
      <c r="F7" s="43"/>
      <c r="G7" s="87">
        <f>Table1[5]*Table1[6]</f>
        <v>0</v>
      </c>
    </row>
    <row r="8" spans="1:7" s="45" customFormat="1" x14ac:dyDescent="0.25">
      <c r="A8" s="38"/>
      <c r="B8" s="38"/>
      <c r="C8" s="106" t="s">
        <v>248</v>
      </c>
      <c r="D8" s="38"/>
      <c r="E8" s="44"/>
      <c r="F8" s="43"/>
      <c r="G8" s="87">
        <f>Table1[5]*Table1[6]</f>
        <v>0</v>
      </c>
    </row>
    <row r="9" spans="1:7" ht="35.450000000000003" customHeight="1" x14ac:dyDescent="0.25">
      <c r="A9" s="46" t="s">
        <v>14</v>
      </c>
      <c r="B9" s="47" t="s">
        <v>24</v>
      </c>
      <c r="C9" s="121" t="s">
        <v>549</v>
      </c>
      <c r="D9" s="47" t="s">
        <v>25</v>
      </c>
      <c r="E9" s="90">
        <v>3.6</v>
      </c>
      <c r="F9" s="90"/>
      <c r="G9" s="92">
        <f>Table1[5]*Table1[6]</f>
        <v>0</v>
      </c>
    </row>
    <row r="10" spans="1:7" ht="45" x14ac:dyDescent="0.25">
      <c r="A10" s="40">
        <v>2</v>
      </c>
      <c r="B10" s="41" t="s">
        <v>26</v>
      </c>
      <c r="C10" s="122" t="s">
        <v>550</v>
      </c>
      <c r="D10" s="41" t="s">
        <v>25</v>
      </c>
      <c r="E10" s="91">
        <v>3.6</v>
      </c>
      <c r="F10" s="91"/>
      <c r="G10" s="87">
        <f>Table1[5]*Table1[6]</f>
        <v>0</v>
      </c>
    </row>
    <row r="11" spans="1:7" ht="45" x14ac:dyDescent="0.25">
      <c r="A11" s="40">
        <v>3</v>
      </c>
      <c r="B11" s="41" t="s">
        <v>27</v>
      </c>
      <c r="C11" s="122" t="s">
        <v>551</v>
      </c>
      <c r="D11" s="41" t="s">
        <v>28</v>
      </c>
      <c r="E11" s="91">
        <v>36</v>
      </c>
      <c r="F11" s="91"/>
      <c r="G11" s="87">
        <f>Table1[5]*Table1[6]</f>
        <v>0</v>
      </c>
    </row>
    <row r="12" spans="1:7" ht="35.1" customHeight="1" x14ac:dyDescent="0.25">
      <c r="A12" s="40">
        <v>4</v>
      </c>
      <c r="B12" s="41" t="s">
        <v>29</v>
      </c>
      <c r="C12" s="41" t="s">
        <v>251</v>
      </c>
      <c r="D12" s="41" t="s">
        <v>30</v>
      </c>
      <c r="E12" s="91">
        <v>24</v>
      </c>
      <c r="F12" s="91"/>
      <c r="G12" s="87">
        <f>Table1[5]*Table1[6]</f>
        <v>0</v>
      </c>
    </row>
    <row r="13" spans="1:7" x14ac:dyDescent="0.25">
      <c r="A13" s="40"/>
      <c r="B13" s="41"/>
      <c r="C13" s="41" t="s">
        <v>252</v>
      </c>
      <c r="D13" s="41"/>
      <c r="E13" s="91"/>
      <c r="F13" s="91"/>
      <c r="G13" s="87">
        <f>Table1[5]*Table1[6]</f>
        <v>0</v>
      </c>
    </row>
    <row r="14" spans="1:7" ht="60" x14ac:dyDescent="0.25">
      <c r="A14" s="40">
        <v>5</v>
      </c>
      <c r="B14" s="41" t="s">
        <v>31</v>
      </c>
      <c r="C14" s="41" t="s">
        <v>253</v>
      </c>
      <c r="D14" s="41" t="s">
        <v>30</v>
      </c>
      <c r="E14" s="91">
        <v>23</v>
      </c>
      <c r="F14" s="91"/>
      <c r="G14" s="87">
        <f>Table1[5]*Table1[6]</f>
        <v>0</v>
      </c>
    </row>
    <row r="15" spans="1:7" ht="60" x14ac:dyDescent="0.25">
      <c r="A15" s="40">
        <v>6</v>
      </c>
      <c r="B15" s="41" t="s">
        <v>32</v>
      </c>
      <c r="C15" s="41" t="s">
        <v>258</v>
      </c>
      <c r="D15" s="41" t="s">
        <v>25</v>
      </c>
      <c r="E15" s="91">
        <v>0.43</v>
      </c>
      <c r="F15" s="91"/>
      <c r="G15" s="87">
        <f>Table1[5]*Table1[6]</f>
        <v>0</v>
      </c>
    </row>
    <row r="16" spans="1:7" x14ac:dyDescent="0.25">
      <c r="A16" s="40"/>
      <c r="B16" s="41"/>
      <c r="C16" s="41" t="s">
        <v>254</v>
      </c>
      <c r="D16" s="41"/>
      <c r="E16" s="91"/>
      <c r="F16" s="91"/>
      <c r="G16" s="87">
        <f>Table1[5]*Table1[6]</f>
        <v>0</v>
      </c>
    </row>
    <row r="17" spans="1:7" ht="45" x14ac:dyDescent="0.25">
      <c r="A17" s="40">
        <v>7</v>
      </c>
      <c r="B17" s="41" t="s">
        <v>33</v>
      </c>
      <c r="C17" s="41" t="s">
        <v>255</v>
      </c>
      <c r="D17" s="41" t="s">
        <v>28</v>
      </c>
      <c r="E17" s="91">
        <v>1.8</v>
      </c>
      <c r="F17" s="91"/>
      <c r="G17" s="87">
        <f>Table1[5]*Table1[6]</f>
        <v>0</v>
      </c>
    </row>
    <row r="18" spans="1:7" x14ac:dyDescent="0.25">
      <c r="A18" s="40"/>
      <c r="B18" s="41"/>
      <c r="C18" s="41" t="s">
        <v>256</v>
      </c>
      <c r="D18" s="41"/>
      <c r="E18" s="91"/>
      <c r="F18" s="91"/>
      <c r="G18" s="87">
        <f>Table1[5]*Table1[6]</f>
        <v>0</v>
      </c>
    </row>
    <row r="19" spans="1:7" ht="46.5" customHeight="1" x14ac:dyDescent="0.25">
      <c r="A19" s="40">
        <v>8</v>
      </c>
      <c r="B19" s="41" t="s">
        <v>34</v>
      </c>
      <c r="C19" s="41" t="s">
        <v>257</v>
      </c>
      <c r="D19" s="41" t="s">
        <v>25</v>
      </c>
      <c r="E19" s="91">
        <v>2.6</v>
      </c>
      <c r="F19" s="91"/>
      <c r="G19" s="87">
        <f>Table1[5]*Table1[6]</f>
        <v>0</v>
      </c>
    </row>
    <row r="20" spans="1:7" ht="33.6" customHeight="1" x14ac:dyDescent="0.25">
      <c r="A20" s="40">
        <v>9</v>
      </c>
      <c r="B20" s="41" t="s">
        <v>35</v>
      </c>
      <c r="C20" s="41" t="s">
        <v>395</v>
      </c>
      <c r="D20" s="41" t="s">
        <v>25</v>
      </c>
      <c r="E20" s="91">
        <v>1.45</v>
      </c>
      <c r="F20" s="91"/>
      <c r="G20" s="87">
        <f>Table1[5]*Table1[6]</f>
        <v>0</v>
      </c>
    </row>
    <row r="21" spans="1:7" ht="35.450000000000003" customHeight="1" x14ac:dyDescent="0.25">
      <c r="A21" s="40">
        <v>10</v>
      </c>
      <c r="B21" s="41" t="s">
        <v>36</v>
      </c>
      <c r="C21" s="41" t="s">
        <v>396</v>
      </c>
      <c r="D21" s="41" t="s">
        <v>25</v>
      </c>
      <c r="E21" s="91">
        <v>1.45</v>
      </c>
      <c r="F21" s="91"/>
      <c r="G21" s="87">
        <f>Table1[5]*Table1[6]</f>
        <v>0</v>
      </c>
    </row>
    <row r="22" spans="1:7" ht="30" x14ac:dyDescent="0.25">
      <c r="A22" s="40">
        <v>11</v>
      </c>
      <c r="B22" s="41" t="s">
        <v>37</v>
      </c>
      <c r="C22" s="41" t="s">
        <v>397</v>
      </c>
      <c r="D22" s="41" t="s">
        <v>38</v>
      </c>
      <c r="E22" s="91">
        <v>413.6</v>
      </c>
      <c r="F22" s="91"/>
      <c r="G22" s="87">
        <f>Table1[5]*Table1[6]</f>
        <v>0</v>
      </c>
    </row>
    <row r="23" spans="1:7" ht="60" x14ac:dyDescent="0.25">
      <c r="A23" s="40">
        <v>14</v>
      </c>
      <c r="B23" s="41" t="s">
        <v>32</v>
      </c>
      <c r="C23" s="41" t="s">
        <v>258</v>
      </c>
      <c r="D23" s="41" t="s">
        <v>25</v>
      </c>
      <c r="E23" s="91">
        <v>1.04</v>
      </c>
      <c r="F23" s="91"/>
      <c r="G23" s="87">
        <f>Table1[5]*Table1[6]</f>
        <v>0</v>
      </c>
    </row>
    <row r="24" spans="1:7" x14ac:dyDescent="0.25">
      <c r="A24" s="40">
        <v>15</v>
      </c>
      <c r="B24" s="41" t="s">
        <v>39</v>
      </c>
      <c r="C24" s="41" t="s">
        <v>260</v>
      </c>
      <c r="D24" s="41" t="s">
        <v>25</v>
      </c>
      <c r="E24" s="91">
        <v>0.16</v>
      </c>
      <c r="F24" s="91"/>
      <c r="G24" s="87">
        <f>Table1[5]*Table1[6]</f>
        <v>0</v>
      </c>
    </row>
    <row r="25" spans="1:7" x14ac:dyDescent="0.25">
      <c r="A25" s="40"/>
      <c r="B25" s="41"/>
      <c r="C25" s="41" t="s">
        <v>262</v>
      </c>
      <c r="D25" s="41"/>
      <c r="E25" s="91"/>
      <c r="F25" s="91"/>
      <c r="G25" s="87">
        <f>Table1[5]*Table1[6]</f>
        <v>0</v>
      </c>
    </row>
    <row r="26" spans="1:7" ht="30" x14ac:dyDescent="0.25">
      <c r="A26" s="40">
        <v>17</v>
      </c>
      <c r="B26" s="41" t="s">
        <v>37</v>
      </c>
      <c r="C26" s="122" t="s">
        <v>552</v>
      </c>
      <c r="D26" s="41" t="s">
        <v>38</v>
      </c>
      <c r="E26" s="91">
        <v>27.95</v>
      </c>
      <c r="F26" s="91"/>
      <c r="G26" s="87">
        <f>Table1[5]*Table1[6]</f>
        <v>0</v>
      </c>
    </row>
    <row r="27" spans="1:7" ht="15.95" customHeight="1" x14ac:dyDescent="0.25">
      <c r="A27" s="40">
        <v>18</v>
      </c>
      <c r="B27" s="41" t="s">
        <v>40</v>
      </c>
      <c r="C27" s="41" t="s">
        <v>263</v>
      </c>
      <c r="D27" s="41" t="s">
        <v>41</v>
      </c>
      <c r="E27" s="91">
        <v>0.02</v>
      </c>
      <c r="F27" s="91"/>
      <c r="G27" s="87">
        <f>Table1[5]*Table1[6]</f>
        <v>0</v>
      </c>
    </row>
    <row r="28" spans="1:7" ht="45" x14ac:dyDescent="0.25">
      <c r="A28" s="40">
        <v>19</v>
      </c>
      <c r="B28" s="41" t="s">
        <v>42</v>
      </c>
      <c r="C28" s="41" t="s">
        <v>398</v>
      </c>
      <c r="D28" s="41" t="s">
        <v>41</v>
      </c>
      <c r="E28" s="91">
        <v>0.02</v>
      </c>
      <c r="F28" s="91"/>
      <c r="G28" s="87">
        <f>Table1[5]*Table1[6]</f>
        <v>0</v>
      </c>
    </row>
    <row r="29" spans="1:7" x14ac:dyDescent="0.25">
      <c r="A29" s="40"/>
      <c r="B29" s="41"/>
      <c r="C29" s="41" t="s">
        <v>265</v>
      </c>
      <c r="D29" s="41"/>
      <c r="E29" s="91"/>
      <c r="F29" s="91"/>
      <c r="G29" s="87">
        <f>Table1[5]*Table1[6]</f>
        <v>0</v>
      </c>
    </row>
    <row r="30" spans="1:7" ht="45" x14ac:dyDescent="0.25">
      <c r="A30" s="40">
        <v>20</v>
      </c>
      <c r="B30" s="41" t="s">
        <v>43</v>
      </c>
      <c r="C30" s="41" t="s">
        <v>266</v>
      </c>
      <c r="D30" s="41" t="s">
        <v>38</v>
      </c>
      <c r="E30" s="91">
        <v>336</v>
      </c>
      <c r="F30" s="91"/>
      <c r="G30" s="87">
        <f>Table1[5]*Table1[6]</f>
        <v>0</v>
      </c>
    </row>
    <row r="31" spans="1:7" ht="20.100000000000001" customHeight="1" x14ac:dyDescent="0.25">
      <c r="A31" s="40">
        <v>21</v>
      </c>
      <c r="B31" s="41" t="s">
        <v>40</v>
      </c>
      <c r="C31" s="41" t="s">
        <v>264</v>
      </c>
      <c r="D31" s="41" t="s">
        <v>41</v>
      </c>
      <c r="E31" s="91">
        <v>0.33600000000000002</v>
      </c>
      <c r="F31" s="91"/>
      <c r="G31" s="87">
        <f>Table1[5]*Table1[6]</f>
        <v>0</v>
      </c>
    </row>
    <row r="32" spans="1:7" ht="45" x14ac:dyDescent="0.25">
      <c r="A32" s="40">
        <v>22</v>
      </c>
      <c r="B32" s="41" t="s">
        <v>42</v>
      </c>
      <c r="C32" s="41" t="s">
        <v>399</v>
      </c>
      <c r="D32" s="41" t="s">
        <v>41</v>
      </c>
      <c r="E32" s="91">
        <v>0.33600000000000002</v>
      </c>
      <c r="F32" s="91"/>
      <c r="G32" s="87">
        <f>Table1[5]*Table1[6]</f>
        <v>0</v>
      </c>
    </row>
    <row r="33" spans="1:7" x14ac:dyDescent="0.25">
      <c r="A33" s="40"/>
      <c r="B33" s="41"/>
      <c r="C33" s="41" t="s">
        <v>267</v>
      </c>
      <c r="D33" s="41"/>
      <c r="E33" s="91"/>
      <c r="F33" s="91"/>
      <c r="G33" s="87">
        <f>Table1[5]*Table1[6]</f>
        <v>0</v>
      </c>
    </row>
    <row r="34" spans="1:7" x14ac:dyDescent="0.25">
      <c r="A34" s="40">
        <v>23</v>
      </c>
      <c r="B34" s="41"/>
      <c r="C34" s="41" t="s">
        <v>270</v>
      </c>
      <c r="D34" s="41" t="s">
        <v>44</v>
      </c>
      <c r="E34" s="91">
        <v>1</v>
      </c>
      <c r="F34" s="91"/>
      <c r="G34" s="87">
        <f>Table1[5]*Table1[6]</f>
        <v>0</v>
      </c>
    </row>
    <row r="35" spans="1:7" x14ac:dyDescent="0.25">
      <c r="A35" s="40"/>
      <c r="B35" s="41"/>
      <c r="C35" s="41" t="s">
        <v>271</v>
      </c>
      <c r="D35" s="41"/>
      <c r="E35" s="91"/>
      <c r="F35" s="91"/>
      <c r="G35" s="87">
        <f>Table1[5]*Table1[6]</f>
        <v>0</v>
      </c>
    </row>
    <row r="36" spans="1:7" ht="45" x14ac:dyDescent="0.25">
      <c r="A36" s="40">
        <v>34</v>
      </c>
      <c r="B36" s="41" t="s">
        <v>24</v>
      </c>
      <c r="C36" s="41" t="s">
        <v>249</v>
      </c>
      <c r="D36" s="41" t="s">
        <v>25</v>
      </c>
      <c r="E36" s="91">
        <v>9</v>
      </c>
      <c r="F36" s="91"/>
      <c r="G36" s="87">
        <f>Table1[5]*Table1[6]</f>
        <v>0</v>
      </c>
    </row>
    <row r="37" spans="1:7" ht="42.6" customHeight="1" x14ac:dyDescent="0.25">
      <c r="A37" s="40">
        <v>35</v>
      </c>
      <c r="B37" s="41" t="s">
        <v>26</v>
      </c>
      <c r="C37" s="41" t="s">
        <v>250</v>
      </c>
      <c r="D37" s="41" t="s">
        <v>25</v>
      </c>
      <c r="E37" s="91">
        <v>9</v>
      </c>
      <c r="F37" s="91"/>
      <c r="G37" s="87">
        <f>Table1[5]*Table1[6]</f>
        <v>0</v>
      </c>
    </row>
    <row r="38" spans="1:7" x14ac:dyDescent="0.25">
      <c r="A38" s="116" t="s">
        <v>272</v>
      </c>
      <c r="B38" s="94"/>
      <c r="C38" s="94"/>
      <c r="D38" s="94"/>
      <c r="E38" s="95"/>
      <c r="F38" s="95"/>
      <c r="G38" s="95">
        <f>SUBTOTAL(9,Table1[7])</f>
        <v>0</v>
      </c>
    </row>
    <row r="39" spans="1:7" x14ac:dyDescent="0.25">
      <c r="A39" s="33"/>
      <c r="B39" s="34"/>
      <c r="C39" s="34"/>
      <c r="D39" s="34"/>
      <c r="E39" s="34"/>
      <c r="F39" s="34"/>
      <c r="G39" s="34"/>
    </row>
    <row r="40" spans="1:7" x14ac:dyDescent="0.25">
      <c r="A40" s="33"/>
      <c r="B40" s="34"/>
      <c r="C40" s="34"/>
      <c r="D40" s="34"/>
      <c r="E40" s="34"/>
      <c r="F40" s="34"/>
      <c r="G40" s="34"/>
    </row>
    <row r="41" spans="1:7" x14ac:dyDescent="0.25">
      <c r="A41" s="33"/>
      <c r="B41" s="34"/>
      <c r="C41" s="34"/>
      <c r="D41" s="34"/>
      <c r="E41" s="34"/>
      <c r="F41" s="34"/>
      <c r="G41" s="34"/>
    </row>
    <row r="42" spans="1:7" x14ac:dyDescent="0.25">
      <c r="A42" s="33"/>
      <c r="B42" s="34"/>
      <c r="C42" s="34"/>
      <c r="D42" s="34"/>
      <c r="E42" s="34"/>
      <c r="F42" s="34"/>
      <c r="G42" s="34"/>
    </row>
    <row r="43" spans="1:7" x14ac:dyDescent="0.25">
      <c r="A43" s="33"/>
      <c r="B43" s="34"/>
      <c r="C43" s="34"/>
      <c r="D43" s="34"/>
      <c r="E43" s="34"/>
      <c r="F43" s="34"/>
      <c r="G43" s="34"/>
    </row>
    <row r="44" spans="1:7" x14ac:dyDescent="0.25">
      <c r="A44" s="33"/>
      <c r="B44" s="34"/>
      <c r="C44" s="34"/>
      <c r="D44" s="34"/>
      <c r="E44" s="34"/>
      <c r="F44" s="34"/>
      <c r="G44" s="34"/>
    </row>
    <row r="45" spans="1:7" x14ac:dyDescent="0.25">
      <c r="A45" s="33"/>
      <c r="B45" s="34"/>
      <c r="C45" s="34"/>
      <c r="D45" s="34"/>
      <c r="E45" s="34"/>
      <c r="F45" s="34"/>
      <c r="G45" s="34"/>
    </row>
    <row r="46" spans="1:7" x14ac:dyDescent="0.25">
      <c r="A46" s="33"/>
      <c r="B46" s="34"/>
      <c r="C46" s="34"/>
      <c r="D46" s="34"/>
      <c r="E46" s="34"/>
      <c r="F46" s="34"/>
      <c r="G46" s="34"/>
    </row>
    <row r="47" spans="1:7" x14ac:dyDescent="0.25">
      <c r="A47" s="33"/>
      <c r="B47" s="34"/>
      <c r="C47" s="34"/>
      <c r="D47" s="34"/>
      <c r="E47" s="34"/>
      <c r="F47" s="34"/>
      <c r="G47" s="34"/>
    </row>
    <row r="48" spans="1:7" x14ac:dyDescent="0.25">
      <c r="A48" s="33"/>
      <c r="B48" s="34"/>
      <c r="C48" s="34"/>
      <c r="D48" s="34"/>
      <c r="E48" s="34"/>
      <c r="F48" s="34"/>
      <c r="G48" s="34"/>
    </row>
    <row r="49" spans="1:7" x14ac:dyDescent="0.25">
      <c r="A49" s="33"/>
      <c r="B49" s="34"/>
      <c r="C49" s="34"/>
      <c r="D49" s="34"/>
      <c r="E49" s="34"/>
      <c r="F49" s="34"/>
      <c r="G49" s="34"/>
    </row>
    <row r="50" spans="1:7" x14ac:dyDescent="0.25">
      <c r="A50" s="33"/>
      <c r="B50" s="34"/>
      <c r="C50" s="34"/>
      <c r="D50" s="34"/>
      <c r="E50" s="34"/>
      <c r="F50" s="34"/>
      <c r="G50" s="34"/>
    </row>
    <row r="51" spans="1:7" x14ac:dyDescent="0.25">
      <c r="A51" s="33"/>
      <c r="B51" s="34"/>
      <c r="C51" s="34"/>
      <c r="D51" s="34"/>
      <c r="E51" s="34"/>
      <c r="F51" s="34"/>
      <c r="G51" s="34"/>
    </row>
    <row r="52" spans="1:7" x14ac:dyDescent="0.25">
      <c r="A52" s="33"/>
      <c r="B52" s="34"/>
      <c r="C52" s="34"/>
      <c r="D52" s="34"/>
      <c r="E52" s="34"/>
      <c r="F52" s="34"/>
      <c r="G52" s="34"/>
    </row>
    <row r="53" spans="1:7" x14ac:dyDescent="0.25">
      <c r="A53" s="33"/>
      <c r="B53" s="34"/>
      <c r="C53" s="34"/>
      <c r="D53" s="34"/>
      <c r="E53" s="34"/>
      <c r="F53" s="34"/>
      <c r="G53" s="34"/>
    </row>
    <row r="54" spans="1:7" x14ac:dyDescent="0.25">
      <c r="A54" s="33"/>
      <c r="B54" s="34"/>
      <c r="C54" s="34"/>
      <c r="D54" s="34"/>
      <c r="E54" s="34"/>
      <c r="F54" s="34"/>
      <c r="G54" s="34"/>
    </row>
  </sheetData>
  <mergeCells count="2">
    <mergeCell ref="C2:G3"/>
    <mergeCell ref="A4:B4"/>
  </mergeCells>
  <phoneticPr fontId="17" type="noConversion"/>
  <conditionalFormatting sqref="E7:G38">
    <cfRule type="notContainsBlanks" priority="8" stopIfTrue="1">
      <formula>LEN(TRIM(E7))&gt;0</formula>
    </cfRule>
    <cfRule type="expression" dxfId="280" priority="9">
      <formula>$E7&lt;&gt;""</formula>
    </cfRule>
  </conditionalFormatting>
  <conditionalFormatting sqref="G7:G38">
    <cfRule type="expression" dxfId="279" priority="1">
      <formula>AND($C7="Subtotal",$G7="")</formula>
    </cfRule>
    <cfRule type="expression" dxfId="278" priority="2">
      <formula>AND($C7="Subtotal",_xlfn.FORMULATEXT($G7)="=[5]*[6]")</formula>
    </cfRule>
    <cfRule type="expression" dxfId="277" priority="6">
      <formula>AND($C7&lt;&gt;"Subtotal",_xlfn.FORMULATEXT($G7)&lt;&gt;"=[5]*[6]")</formula>
    </cfRule>
  </conditionalFormatting>
  <conditionalFormatting sqref="A7:G38">
    <cfRule type="expression" dxfId="276" priority="3">
      <formula>CELL("PROTECT",A7)=0</formula>
    </cfRule>
    <cfRule type="expression" dxfId="275" priority="4">
      <formula>$C7="Subtotal"</formula>
    </cfRule>
    <cfRule type="expression" priority="5" stopIfTrue="1">
      <formula>OR($C7="Subtotal",$A7="Total TVA Cota 0")</formula>
    </cfRule>
    <cfRule type="expression" dxfId="274" priority="7">
      <formula>$E7=""</formula>
    </cfRule>
  </conditionalFormatting>
  <dataValidations disablePrompts="1" count="1">
    <dataValidation type="decimal" operator="greaterThan" allowBlank="1" showInputMessage="1" showErrorMessage="1" sqref="F7:F37">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79"/>
  <sheetViews>
    <sheetView view="pageBreakPreview" topLeftCell="A28" zoomScaleNormal="90" zoomScaleSheetLayoutView="100" zoomScalePageLayoutView="90" workbookViewId="0">
      <selection activeCell="C75" sqref="C75"/>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52" t="str">
        <f>SITE!C2</f>
        <v>Install solid biomass heating system in the kindergarten of Calugar village, Falesti district</v>
      </c>
      <c r="D2" s="152"/>
      <c r="E2" s="152"/>
      <c r="F2" s="152"/>
      <c r="G2" s="152"/>
    </row>
    <row r="3" spans="1:7" s="22" customFormat="1" ht="18.75" x14ac:dyDescent="0.3">
      <c r="A3" s="26" t="str">
        <f>SITE!A3</f>
        <v>Site:</v>
      </c>
      <c r="B3" s="27" t="str">
        <f>IF(SITE!B3=0,"",SITE!B3)</f>
        <v>y</v>
      </c>
      <c r="C3" s="152"/>
      <c r="D3" s="152"/>
      <c r="E3" s="152"/>
      <c r="F3" s="152"/>
      <c r="G3" s="152"/>
    </row>
    <row r="4" spans="1:7" s="22" customFormat="1" ht="18.75" x14ac:dyDescent="0.25">
      <c r="A4" s="155" t="s">
        <v>273</v>
      </c>
      <c r="B4" s="155"/>
      <c r="C4" s="29" t="str">
        <f>SITE!B7</f>
        <v>Thermomecanics</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 e)</v>
      </c>
      <c r="G5" s="8" t="str">
        <f>TA!G5</f>
        <v>Total 
USD (col.5 x col.6)</v>
      </c>
    </row>
    <row r="6" spans="1:7" s="22" customFormat="1" ht="15.75" x14ac:dyDescent="0.25">
      <c r="A6" s="9" t="s">
        <v>14</v>
      </c>
      <c r="B6" s="9" t="s">
        <v>15</v>
      </c>
      <c r="C6" s="9" t="s">
        <v>16</v>
      </c>
      <c r="D6" s="9" t="s">
        <v>17</v>
      </c>
      <c r="E6" s="9" t="s">
        <v>18</v>
      </c>
      <c r="F6" s="9" t="s">
        <v>19</v>
      </c>
      <c r="G6" s="9" t="s">
        <v>20</v>
      </c>
    </row>
    <row r="7" spans="1:7" x14ac:dyDescent="0.25">
      <c r="A7" s="38"/>
      <c r="B7" s="38"/>
      <c r="C7" s="39" t="s">
        <v>268</v>
      </c>
      <c r="D7" s="38"/>
      <c r="E7" s="44"/>
      <c r="F7" s="43"/>
      <c r="G7" s="87">
        <f>Table112[5]*Table112[6]</f>
        <v>0</v>
      </c>
    </row>
    <row r="8" spans="1:7" ht="30" x14ac:dyDescent="0.25">
      <c r="A8" s="38">
        <v>1</v>
      </c>
      <c r="B8" s="105" t="s">
        <v>334</v>
      </c>
      <c r="C8" s="118" t="s">
        <v>553</v>
      </c>
      <c r="D8" s="105" t="s">
        <v>287</v>
      </c>
      <c r="E8" s="44">
        <v>2</v>
      </c>
      <c r="F8" s="43"/>
      <c r="G8" s="88">
        <f>Table112[5]*Table112[6]</f>
        <v>0</v>
      </c>
    </row>
    <row r="9" spans="1:7" ht="30" x14ac:dyDescent="0.25">
      <c r="A9" s="35">
        <v>2</v>
      </c>
      <c r="B9" s="25" t="s">
        <v>334</v>
      </c>
      <c r="C9" s="25" t="s">
        <v>336</v>
      </c>
      <c r="D9" s="25" t="s">
        <v>287</v>
      </c>
      <c r="E9" s="25">
        <v>2</v>
      </c>
      <c r="F9" s="96"/>
      <c r="G9" s="97">
        <f>Table112[5]*Table112[6]</f>
        <v>0</v>
      </c>
    </row>
    <row r="10" spans="1:7" ht="30" x14ac:dyDescent="0.25">
      <c r="A10" s="40">
        <v>3</v>
      </c>
      <c r="B10" s="41" t="s">
        <v>334</v>
      </c>
      <c r="C10" s="41" t="s">
        <v>274</v>
      </c>
      <c r="D10" s="41" t="s">
        <v>287</v>
      </c>
      <c r="E10" s="42">
        <v>2</v>
      </c>
      <c r="F10" s="96"/>
      <c r="G10" s="98">
        <f>Table112[5]*Table112[6]</f>
        <v>0</v>
      </c>
    </row>
    <row r="11" spans="1:7" x14ac:dyDescent="0.25">
      <c r="A11" s="40">
        <v>4</v>
      </c>
      <c r="B11" s="41" t="s">
        <v>335</v>
      </c>
      <c r="C11" s="41" t="s">
        <v>275</v>
      </c>
      <c r="D11" s="41" t="s">
        <v>287</v>
      </c>
      <c r="E11" s="42">
        <v>2</v>
      </c>
      <c r="F11" s="96"/>
      <c r="G11" s="98">
        <f>Table112[5]*Table112[6]</f>
        <v>0</v>
      </c>
    </row>
    <row r="12" spans="1:7" ht="17.45" customHeight="1" x14ac:dyDescent="0.25">
      <c r="A12" s="40">
        <v>5</v>
      </c>
      <c r="B12" s="41" t="s">
        <v>334</v>
      </c>
      <c r="C12" s="41" t="s">
        <v>276</v>
      </c>
      <c r="D12" s="41" t="s">
        <v>287</v>
      </c>
      <c r="E12" s="42">
        <v>1</v>
      </c>
      <c r="F12" s="96"/>
      <c r="G12" s="98">
        <f>Table112[5]*Table112[6]</f>
        <v>0</v>
      </c>
    </row>
    <row r="13" spans="1:7" ht="30" x14ac:dyDescent="0.25">
      <c r="A13" s="40">
        <v>6</v>
      </c>
      <c r="B13" s="41" t="s">
        <v>334</v>
      </c>
      <c r="C13" s="41" t="s">
        <v>277</v>
      </c>
      <c r="D13" s="41" t="s">
        <v>287</v>
      </c>
      <c r="E13" s="42">
        <v>2</v>
      </c>
      <c r="F13" s="96"/>
      <c r="G13" s="98">
        <f>Table112[5]*Table112[6]</f>
        <v>0</v>
      </c>
    </row>
    <row r="14" spans="1:7" ht="30" x14ac:dyDescent="0.25">
      <c r="A14" s="40">
        <v>7</v>
      </c>
      <c r="B14" s="41" t="s">
        <v>334</v>
      </c>
      <c r="C14" s="41" t="s">
        <v>278</v>
      </c>
      <c r="D14" s="41" t="s">
        <v>287</v>
      </c>
      <c r="E14" s="42">
        <v>1</v>
      </c>
      <c r="F14" s="96"/>
      <c r="G14" s="98">
        <f>Table112[5]*Table112[6]</f>
        <v>0</v>
      </c>
    </row>
    <row r="15" spans="1:7" x14ac:dyDescent="0.25">
      <c r="A15" s="40">
        <v>8</v>
      </c>
      <c r="B15" s="41" t="s">
        <v>335</v>
      </c>
      <c r="C15" s="41" t="s">
        <v>279</v>
      </c>
      <c r="D15" s="41" t="s">
        <v>287</v>
      </c>
      <c r="E15" s="42">
        <v>1</v>
      </c>
      <c r="F15" s="96"/>
      <c r="G15" s="98">
        <f>Table112[5]*Table112[6]</f>
        <v>0</v>
      </c>
    </row>
    <row r="16" spans="1:7" x14ac:dyDescent="0.25">
      <c r="A16" s="40">
        <v>9</v>
      </c>
      <c r="B16" s="41" t="s">
        <v>335</v>
      </c>
      <c r="C16" s="41" t="s">
        <v>280</v>
      </c>
      <c r="D16" s="41" t="s">
        <v>287</v>
      </c>
      <c r="E16" s="42">
        <v>1</v>
      </c>
      <c r="F16" s="96"/>
      <c r="G16" s="98">
        <f>Table112[5]*Table112[6]</f>
        <v>0</v>
      </c>
    </row>
    <row r="17" spans="1:7" x14ac:dyDescent="0.25">
      <c r="A17" s="40">
        <v>10</v>
      </c>
      <c r="B17" s="41" t="s">
        <v>335</v>
      </c>
      <c r="C17" s="41" t="s">
        <v>281</v>
      </c>
      <c r="D17" s="41" t="s">
        <v>287</v>
      </c>
      <c r="E17" s="42">
        <v>1</v>
      </c>
      <c r="F17" s="96"/>
      <c r="G17" s="98">
        <f>Table112[5]*Table112[6]</f>
        <v>0</v>
      </c>
    </row>
    <row r="18" spans="1:7" ht="30" x14ac:dyDescent="0.25">
      <c r="A18" s="40">
        <v>11</v>
      </c>
      <c r="B18" s="41" t="s">
        <v>334</v>
      </c>
      <c r="C18" s="41" t="s">
        <v>282</v>
      </c>
      <c r="D18" s="41" t="s">
        <v>287</v>
      </c>
      <c r="E18" s="42">
        <v>1</v>
      </c>
      <c r="F18" s="96"/>
      <c r="G18" s="98">
        <f>Table112[5]*Table112[6]</f>
        <v>0</v>
      </c>
    </row>
    <row r="19" spans="1:7" ht="30" x14ac:dyDescent="0.25">
      <c r="A19" s="40">
        <v>12</v>
      </c>
      <c r="B19" s="41" t="s">
        <v>334</v>
      </c>
      <c r="C19" s="41" t="s">
        <v>283</v>
      </c>
      <c r="D19" s="41" t="s">
        <v>287</v>
      </c>
      <c r="E19" s="42">
        <v>1</v>
      </c>
      <c r="F19" s="96"/>
      <c r="G19" s="98">
        <f>Table112[5]*Table112[6]</f>
        <v>0</v>
      </c>
    </row>
    <row r="20" spans="1:7" x14ac:dyDescent="0.25">
      <c r="A20" s="40" t="s">
        <v>49</v>
      </c>
      <c r="B20" s="41"/>
      <c r="C20" s="41" t="s">
        <v>284</v>
      </c>
      <c r="D20" s="41"/>
      <c r="E20" s="42"/>
      <c r="F20" s="96"/>
      <c r="G20" s="98">
        <f>Table112[5]*Table112[6]</f>
        <v>0</v>
      </c>
    </row>
    <row r="21" spans="1:7" ht="30" x14ac:dyDescent="0.25">
      <c r="A21" s="40">
        <v>14</v>
      </c>
      <c r="B21" s="41" t="s">
        <v>101</v>
      </c>
      <c r="C21" s="41" t="s">
        <v>286</v>
      </c>
      <c r="D21" s="41" t="s">
        <v>287</v>
      </c>
      <c r="E21" s="42">
        <v>2</v>
      </c>
      <c r="F21" s="96"/>
      <c r="G21" s="98">
        <f>Table112[5]*Table112[6]</f>
        <v>0</v>
      </c>
    </row>
    <row r="22" spans="1:7" ht="30" x14ac:dyDescent="0.25">
      <c r="A22" s="40">
        <v>15</v>
      </c>
      <c r="B22" s="41" t="s">
        <v>102</v>
      </c>
      <c r="C22" s="41" t="s">
        <v>289</v>
      </c>
      <c r="D22" s="41" t="s">
        <v>287</v>
      </c>
      <c r="E22" s="42">
        <v>4</v>
      </c>
      <c r="F22" s="96"/>
      <c r="G22" s="98">
        <f>Table112[5]*Table112[6]</f>
        <v>0</v>
      </c>
    </row>
    <row r="23" spans="1:7" ht="45" x14ac:dyDescent="0.25">
      <c r="A23" s="40">
        <v>16</v>
      </c>
      <c r="B23" s="41" t="s">
        <v>103</v>
      </c>
      <c r="C23" s="41" t="s">
        <v>290</v>
      </c>
      <c r="D23" s="41" t="s">
        <v>287</v>
      </c>
      <c r="E23" s="42">
        <v>2</v>
      </c>
      <c r="F23" s="96"/>
      <c r="G23" s="98">
        <f>Table112[5]*Table112[6]</f>
        <v>0</v>
      </c>
    </row>
    <row r="24" spans="1:7" ht="45" x14ac:dyDescent="0.25">
      <c r="A24" s="40">
        <v>17</v>
      </c>
      <c r="B24" s="41" t="s">
        <v>103</v>
      </c>
      <c r="C24" s="41" t="s">
        <v>291</v>
      </c>
      <c r="D24" s="41" t="s">
        <v>287</v>
      </c>
      <c r="E24" s="42">
        <v>1</v>
      </c>
      <c r="F24" s="96"/>
      <c r="G24" s="98">
        <f>Table112[5]*Table112[6]</f>
        <v>0</v>
      </c>
    </row>
    <row r="25" spans="1:7" ht="30" x14ac:dyDescent="0.25">
      <c r="A25" s="40">
        <v>18</v>
      </c>
      <c r="B25" s="41" t="s">
        <v>104</v>
      </c>
      <c r="C25" s="41" t="s">
        <v>333</v>
      </c>
      <c r="D25" s="41" t="s">
        <v>287</v>
      </c>
      <c r="E25" s="42">
        <v>2</v>
      </c>
      <c r="F25" s="96"/>
      <c r="G25" s="98">
        <f>Table112[5]*Table112[6]</f>
        <v>0</v>
      </c>
    </row>
    <row r="26" spans="1:7" x14ac:dyDescent="0.25">
      <c r="A26" s="40">
        <v>19</v>
      </c>
      <c r="B26" s="41" t="s">
        <v>105</v>
      </c>
      <c r="C26" s="41" t="s">
        <v>292</v>
      </c>
      <c r="D26" s="41" t="s">
        <v>287</v>
      </c>
      <c r="E26" s="42">
        <v>1</v>
      </c>
      <c r="F26" s="96"/>
      <c r="G26" s="98">
        <f>Table112[5]*Table112[6]</f>
        <v>0</v>
      </c>
    </row>
    <row r="27" spans="1:7" x14ac:dyDescent="0.25">
      <c r="A27" s="40">
        <v>20</v>
      </c>
      <c r="B27" s="41" t="s">
        <v>106</v>
      </c>
      <c r="C27" s="41" t="s">
        <v>293</v>
      </c>
      <c r="D27" s="41" t="s">
        <v>287</v>
      </c>
      <c r="E27" s="42">
        <v>1</v>
      </c>
      <c r="F27" s="96"/>
      <c r="G27" s="98">
        <f>Table112[5]*Table112[6]</f>
        <v>0</v>
      </c>
    </row>
    <row r="28" spans="1:7" x14ac:dyDescent="0.25">
      <c r="A28" s="40">
        <v>21</v>
      </c>
      <c r="B28" s="41" t="s">
        <v>107</v>
      </c>
      <c r="C28" s="41" t="s">
        <v>294</v>
      </c>
      <c r="D28" s="41" t="s">
        <v>287</v>
      </c>
      <c r="E28" s="42">
        <v>1</v>
      </c>
      <c r="F28" s="96"/>
      <c r="G28" s="98">
        <f>Table112[5]*Table112[6]</f>
        <v>0</v>
      </c>
    </row>
    <row r="29" spans="1:7" ht="30" x14ac:dyDescent="0.25">
      <c r="A29" s="40">
        <v>22</v>
      </c>
      <c r="B29" s="41" t="s">
        <v>108</v>
      </c>
      <c r="C29" s="41" t="s">
        <v>295</v>
      </c>
      <c r="D29" s="41" t="s">
        <v>287</v>
      </c>
      <c r="E29" s="42">
        <v>1</v>
      </c>
      <c r="F29" s="96"/>
      <c r="G29" s="98">
        <f>Table112[5]*Table112[6]</f>
        <v>0</v>
      </c>
    </row>
    <row r="30" spans="1:7" ht="30" x14ac:dyDescent="0.25">
      <c r="A30" s="40">
        <v>23</v>
      </c>
      <c r="B30" s="41" t="s">
        <v>109</v>
      </c>
      <c r="C30" s="41" t="s">
        <v>337</v>
      </c>
      <c r="D30" s="41" t="s">
        <v>287</v>
      </c>
      <c r="E30" s="42">
        <v>2</v>
      </c>
      <c r="F30" s="96"/>
      <c r="G30" s="98">
        <f>Table112[5]*Table112[6]</f>
        <v>0</v>
      </c>
    </row>
    <row r="31" spans="1:7" x14ac:dyDescent="0.25">
      <c r="A31" s="40" t="s">
        <v>49</v>
      </c>
      <c r="B31" s="41"/>
      <c r="C31" s="41" t="s">
        <v>296</v>
      </c>
      <c r="D31" s="41"/>
      <c r="E31" s="42"/>
      <c r="F31" s="96"/>
      <c r="G31" s="98">
        <f>Table112[5]*Table112[6]</f>
        <v>0</v>
      </c>
    </row>
    <row r="32" spans="1:7" ht="30" x14ac:dyDescent="0.25">
      <c r="A32" s="40">
        <v>24</v>
      </c>
      <c r="B32" s="41" t="s">
        <v>110</v>
      </c>
      <c r="C32" s="41" t="s">
        <v>297</v>
      </c>
      <c r="D32" s="41" t="s">
        <v>287</v>
      </c>
      <c r="E32" s="42">
        <v>1</v>
      </c>
      <c r="F32" s="96"/>
      <c r="G32" s="98">
        <f>Table112[5]*Table112[6]</f>
        <v>0</v>
      </c>
    </row>
    <row r="33" spans="1:7" ht="30" x14ac:dyDescent="0.25">
      <c r="A33" s="40">
        <v>25</v>
      </c>
      <c r="B33" s="41" t="s">
        <v>111</v>
      </c>
      <c r="C33" s="41" t="s">
        <v>298</v>
      </c>
      <c r="D33" s="41" t="s">
        <v>287</v>
      </c>
      <c r="E33" s="42">
        <v>4</v>
      </c>
      <c r="F33" s="96"/>
      <c r="G33" s="98">
        <f>Table112[5]*Table112[6]</f>
        <v>0</v>
      </c>
    </row>
    <row r="34" spans="1:7" ht="30" x14ac:dyDescent="0.25">
      <c r="A34" s="40">
        <v>26</v>
      </c>
      <c r="B34" s="41" t="s">
        <v>112</v>
      </c>
      <c r="C34" s="41" t="s">
        <v>302</v>
      </c>
      <c r="D34" s="41" t="s">
        <v>287</v>
      </c>
      <c r="E34" s="42">
        <v>6</v>
      </c>
      <c r="F34" s="96"/>
      <c r="G34" s="98">
        <f>Table112[5]*Table112[6]</f>
        <v>0</v>
      </c>
    </row>
    <row r="35" spans="1:7" ht="30" x14ac:dyDescent="0.25">
      <c r="A35" s="40">
        <v>27</v>
      </c>
      <c r="B35" s="41" t="s">
        <v>112</v>
      </c>
      <c r="C35" s="41" t="s">
        <v>299</v>
      </c>
      <c r="D35" s="41" t="s">
        <v>287</v>
      </c>
      <c r="E35" s="42">
        <v>3</v>
      </c>
      <c r="F35" s="96"/>
      <c r="G35" s="98">
        <f>Table112[5]*Table112[6]</f>
        <v>0</v>
      </c>
    </row>
    <row r="36" spans="1:7" ht="30" x14ac:dyDescent="0.25">
      <c r="A36" s="40">
        <v>28</v>
      </c>
      <c r="B36" s="41" t="s">
        <v>104</v>
      </c>
      <c r="C36" s="41" t="s">
        <v>300</v>
      </c>
      <c r="D36" s="41" t="s">
        <v>287</v>
      </c>
      <c r="E36" s="42">
        <v>6</v>
      </c>
      <c r="F36" s="96"/>
      <c r="G36" s="98">
        <f>Table112[5]*Table112[6]</f>
        <v>0</v>
      </c>
    </row>
    <row r="37" spans="1:7" ht="30" x14ac:dyDescent="0.25">
      <c r="A37" s="40">
        <v>29</v>
      </c>
      <c r="B37" s="41" t="s">
        <v>104</v>
      </c>
      <c r="C37" s="41" t="s">
        <v>301</v>
      </c>
      <c r="D37" s="41" t="s">
        <v>287</v>
      </c>
      <c r="E37" s="42">
        <v>6</v>
      </c>
      <c r="F37" s="96"/>
      <c r="G37" s="98">
        <f>Table112[5]*Table112[6]</f>
        <v>0</v>
      </c>
    </row>
    <row r="38" spans="1:7" x14ac:dyDescent="0.25">
      <c r="A38" s="40">
        <v>30</v>
      </c>
      <c r="B38" s="41" t="s">
        <v>113</v>
      </c>
      <c r="C38" s="41" t="s">
        <v>303</v>
      </c>
      <c r="D38" s="41" t="s">
        <v>287</v>
      </c>
      <c r="E38" s="42">
        <v>1</v>
      </c>
      <c r="F38" s="96"/>
      <c r="G38" s="98">
        <f>Table112[5]*Table112[6]</f>
        <v>0</v>
      </c>
    </row>
    <row r="39" spans="1:7" ht="30" x14ac:dyDescent="0.25">
      <c r="A39" s="40">
        <v>31</v>
      </c>
      <c r="B39" s="41" t="s">
        <v>112</v>
      </c>
      <c r="C39" s="41" t="s">
        <v>305</v>
      </c>
      <c r="D39" s="41" t="s">
        <v>287</v>
      </c>
      <c r="E39" s="42">
        <v>2</v>
      </c>
      <c r="F39" s="96"/>
      <c r="G39" s="98">
        <f>Table112[5]*Table112[6]</f>
        <v>0</v>
      </c>
    </row>
    <row r="40" spans="1:7" ht="30" x14ac:dyDescent="0.25">
      <c r="A40" s="40">
        <v>32</v>
      </c>
      <c r="B40" s="41" t="s">
        <v>104</v>
      </c>
      <c r="C40" s="41" t="s">
        <v>306</v>
      </c>
      <c r="D40" s="41" t="s">
        <v>287</v>
      </c>
      <c r="E40" s="42">
        <v>2</v>
      </c>
      <c r="F40" s="96"/>
      <c r="G40" s="98">
        <f>Table112[5]*Table112[6]</f>
        <v>0</v>
      </c>
    </row>
    <row r="41" spans="1:7" ht="30" x14ac:dyDescent="0.25">
      <c r="A41" s="40">
        <v>33</v>
      </c>
      <c r="B41" s="41" t="s">
        <v>104</v>
      </c>
      <c r="C41" s="41" t="s">
        <v>307</v>
      </c>
      <c r="D41" s="41" t="s">
        <v>287</v>
      </c>
      <c r="E41" s="42">
        <v>2</v>
      </c>
      <c r="F41" s="96"/>
      <c r="G41" s="98">
        <f>Table112[5]*Table112[6]</f>
        <v>0</v>
      </c>
    </row>
    <row r="42" spans="1:7" ht="30" x14ac:dyDescent="0.25">
      <c r="A42" s="40">
        <v>34</v>
      </c>
      <c r="B42" s="41" t="s">
        <v>114</v>
      </c>
      <c r="C42" s="41" t="s">
        <v>308</v>
      </c>
      <c r="D42" s="41" t="s">
        <v>287</v>
      </c>
      <c r="E42" s="42">
        <v>3</v>
      </c>
      <c r="F42" s="96"/>
      <c r="G42" s="98">
        <f>Table112[5]*Table112[6]</f>
        <v>0</v>
      </c>
    </row>
    <row r="43" spans="1:7" ht="30" x14ac:dyDescent="0.25">
      <c r="A43" s="40">
        <v>35</v>
      </c>
      <c r="B43" s="41" t="s">
        <v>104</v>
      </c>
      <c r="C43" s="41" t="s">
        <v>309</v>
      </c>
      <c r="D43" s="41" t="s">
        <v>287</v>
      </c>
      <c r="E43" s="42">
        <v>1</v>
      </c>
      <c r="F43" s="96"/>
      <c r="G43" s="98">
        <f>Table112[5]*Table112[6]</f>
        <v>0</v>
      </c>
    </row>
    <row r="44" spans="1:7" x14ac:dyDescent="0.25">
      <c r="A44" s="40">
        <v>36</v>
      </c>
      <c r="B44" s="41" t="s">
        <v>113</v>
      </c>
      <c r="C44" s="41" t="s">
        <v>304</v>
      </c>
      <c r="D44" s="41" t="s">
        <v>287</v>
      </c>
      <c r="E44" s="42">
        <v>1</v>
      </c>
      <c r="F44" s="96"/>
      <c r="G44" s="98">
        <f>Table112[5]*Table112[6]</f>
        <v>0</v>
      </c>
    </row>
    <row r="45" spans="1:7" ht="30" x14ac:dyDescent="0.25">
      <c r="A45" s="40">
        <v>37</v>
      </c>
      <c r="B45" s="41" t="s">
        <v>115</v>
      </c>
      <c r="C45" s="41" t="s">
        <v>310</v>
      </c>
      <c r="D45" s="41" t="s">
        <v>287</v>
      </c>
      <c r="E45" s="42">
        <v>2</v>
      </c>
      <c r="F45" s="96"/>
      <c r="G45" s="98">
        <f>Table112[5]*Table112[6]</f>
        <v>0</v>
      </c>
    </row>
    <row r="46" spans="1:7" ht="30" x14ac:dyDescent="0.25">
      <c r="A46" s="40">
        <v>38</v>
      </c>
      <c r="B46" s="41" t="s">
        <v>97</v>
      </c>
      <c r="C46" s="41" t="s">
        <v>311</v>
      </c>
      <c r="D46" s="41" t="s">
        <v>41</v>
      </c>
      <c r="E46" s="42">
        <v>0.127</v>
      </c>
      <c r="F46" s="96"/>
      <c r="G46" s="98">
        <f>Table112[5]*Table112[6]</f>
        <v>0</v>
      </c>
    </row>
    <row r="47" spans="1:7" ht="60" x14ac:dyDescent="0.25">
      <c r="A47" s="40">
        <v>39</v>
      </c>
      <c r="B47" s="41" t="s">
        <v>116</v>
      </c>
      <c r="C47" s="122" t="s">
        <v>554</v>
      </c>
      <c r="D47" s="41" t="s">
        <v>30</v>
      </c>
      <c r="E47" s="42">
        <v>11.3</v>
      </c>
      <c r="F47" s="96"/>
      <c r="G47" s="98">
        <f>Table112[5]*Table112[6]</f>
        <v>0</v>
      </c>
    </row>
    <row r="48" spans="1:7" ht="60" x14ac:dyDescent="0.25">
      <c r="A48" s="40">
        <v>40</v>
      </c>
      <c r="B48" s="41" t="s">
        <v>117</v>
      </c>
      <c r="C48" s="122" t="s">
        <v>555</v>
      </c>
      <c r="D48" s="41" t="s">
        <v>30</v>
      </c>
      <c r="E48" s="42">
        <v>8.4</v>
      </c>
      <c r="F48" s="96"/>
      <c r="G48" s="98">
        <f>Table112[5]*Table112[6]</f>
        <v>0</v>
      </c>
    </row>
    <row r="49" spans="1:7" ht="45" x14ac:dyDescent="0.25">
      <c r="A49" s="40">
        <v>41</v>
      </c>
      <c r="B49" s="41" t="s">
        <v>118</v>
      </c>
      <c r="C49" s="122" t="s">
        <v>556</v>
      </c>
      <c r="D49" s="41" t="s">
        <v>30</v>
      </c>
      <c r="E49" s="42">
        <v>1.7</v>
      </c>
      <c r="F49" s="96"/>
      <c r="G49" s="98">
        <f>Table112[5]*Table112[6]</f>
        <v>0</v>
      </c>
    </row>
    <row r="50" spans="1:7" ht="45" x14ac:dyDescent="0.25">
      <c r="A50" s="40">
        <v>42</v>
      </c>
      <c r="B50" s="41" t="s">
        <v>119</v>
      </c>
      <c r="C50" s="122" t="s">
        <v>557</v>
      </c>
      <c r="D50" s="41" t="s">
        <v>30</v>
      </c>
      <c r="E50" s="42">
        <v>28.1</v>
      </c>
      <c r="F50" s="96"/>
      <c r="G50" s="98">
        <f>Table112[5]*Table112[6]</f>
        <v>0</v>
      </c>
    </row>
    <row r="51" spans="1:7" ht="45" x14ac:dyDescent="0.25">
      <c r="A51" s="40">
        <v>43</v>
      </c>
      <c r="B51" s="41" t="s">
        <v>120</v>
      </c>
      <c r="C51" s="122" t="s">
        <v>558</v>
      </c>
      <c r="D51" s="41" t="s">
        <v>30</v>
      </c>
      <c r="E51" s="42">
        <v>12</v>
      </c>
      <c r="F51" s="96"/>
      <c r="G51" s="98">
        <f>Table112[5]*Table112[6]</f>
        <v>0</v>
      </c>
    </row>
    <row r="52" spans="1:7" ht="45" x14ac:dyDescent="0.25">
      <c r="A52" s="40">
        <v>44</v>
      </c>
      <c r="B52" s="41" t="s">
        <v>121</v>
      </c>
      <c r="C52" s="122" t="s">
        <v>559</v>
      </c>
      <c r="D52" s="41" t="s">
        <v>30</v>
      </c>
      <c r="E52" s="42">
        <v>14</v>
      </c>
      <c r="F52" s="96"/>
      <c r="G52" s="98">
        <f>Table112[5]*Table112[6]</f>
        <v>0</v>
      </c>
    </row>
    <row r="53" spans="1:7" ht="45" x14ac:dyDescent="0.25">
      <c r="A53" s="40">
        <v>45</v>
      </c>
      <c r="B53" s="41" t="s">
        <v>122</v>
      </c>
      <c r="C53" s="122" t="s">
        <v>560</v>
      </c>
      <c r="D53" s="41" t="s">
        <v>30</v>
      </c>
      <c r="E53" s="42">
        <v>6.3</v>
      </c>
      <c r="F53" s="96"/>
      <c r="G53" s="98">
        <f>Table112[5]*Table112[6]</f>
        <v>0</v>
      </c>
    </row>
    <row r="54" spans="1:7" ht="45" x14ac:dyDescent="0.25">
      <c r="A54" s="40">
        <v>46</v>
      </c>
      <c r="B54" s="41" t="s">
        <v>123</v>
      </c>
      <c r="C54" s="41" t="s">
        <v>312</v>
      </c>
      <c r="D54" s="41" t="s">
        <v>30</v>
      </c>
      <c r="E54" s="42">
        <v>32.299999999999997</v>
      </c>
      <c r="F54" s="96"/>
      <c r="G54" s="98">
        <f>Table112[5]*Table112[6]</f>
        <v>0</v>
      </c>
    </row>
    <row r="55" spans="1:7" ht="45" x14ac:dyDescent="0.25">
      <c r="A55" s="40">
        <v>47</v>
      </c>
      <c r="B55" s="41" t="s">
        <v>124</v>
      </c>
      <c r="C55" s="41" t="s">
        <v>313</v>
      </c>
      <c r="D55" s="41" t="s">
        <v>30</v>
      </c>
      <c r="E55" s="42">
        <v>29.8</v>
      </c>
      <c r="F55" s="96"/>
      <c r="G55" s="98">
        <f>Table112[5]*Table112[6]</f>
        <v>0</v>
      </c>
    </row>
    <row r="56" spans="1:7" ht="45" x14ac:dyDescent="0.25">
      <c r="A56" s="40">
        <v>48</v>
      </c>
      <c r="B56" s="41" t="s">
        <v>125</v>
      </c>
      <c r="C56" s="41" t="s">
        <v>314</v>
      </c>
      <c r="D56" s="41" t="s">
        <v>30</v>
      </c>
      <c r="E56" s="42">
        <v>19.7</v>
      </c>
      <c r="F56" s="96"/>
      <c r="G56" s="98">
        <f>Table112[5]*Table112[6]</f>
        <v>0</v>
      </c>
    </row>
    <row r="57" spans="1:7" ht="32.1" customHeight="1" x14ac:dyDescent="0.25">
      <c r="A57" s="40">
        <v>49</v>
      </c>
      <c r="B57" s="41" t="s">
        <v>126</v>
      </c>
      <c r="C57" s="41" t="s">
        <v>315</v>
      </c>
      <c r="D57" s="41" t="s">
        <v>28</v>
      </c>
      <c r="E57" s="42">
        <v>15.84</v>
      </c>
      <c r="F57" s="96"/>
      <c r="G57" s="98">
        <f>Table112[5]*Table112[6]</f>
        <v>0</v>
      </c>
    </row>
    <row r="58" spans="1:7" ht="30" x14ac:dyDescent="0.25">
      <c r="A58" s="40">
        <v>50</v>
      </c>
      <c r="B58" s="41" t="s">
        <v>127</v>
      </c>
      <c r="C58" s="122" t="s">
        <v>561</v>
      </c>
      <c r="D58" s="41" t="s">
        <v>28</v>
      </c>
      <c r="E58" s="42">
        <v>8.1</v>
      </c>
      <c r="F58" s="96"/>
      <c r="G58" s="98">
        <f>Table112[5]*Table112[6]</f>
        <v>0</v>
      </c>
    </row>
    <row r="59" spans="1:7" ht="60" x14ac:dyDescent="0.25">
      <c r="A59" s="40">
        <v>51</v>
      </c>
      <c r="B59" s="41" t="s">
        <v>98</v>
      </c>
      <c r="C59" s="122" t="s">
        <v>562</v>
      </c>
      <c r="D59" s="41" t="s">
        <v>28</v>
      </c>
      <c r="E59" s="42">
        <v>3.31</v>
      </c>
      <c r="F59" s="96"/>
      <c r="G59" s="98">
        <f>Table112[5]*Table112[6]</f>
        <v>0</v>
      </c>
    </row>
    <row r="60" spans="1:7" ht="60" x14ac:dyDescent="0.25">
      <c r="A60" s="40">
        <v>52</v>
      </c>
      <c r="B60" s="41" t="s">
        <v>99</v>
      </c>
      <c r="C60" s="122" t="s">
        <v>563</v>
      </c>
      <c r="D60" s="41" t="s">
        <v>28</v>
      </c>
      <c r="E60" s="42">
        <v>3.97</v>
      </c>
      <c r="F60" s="96"/>
      <c r="G60" s="98">
        <f>Table112[5]*Table112[6]</f>
        <v>0</v>
      </c>
    </row>
    <row r="61" spans="1:7" ht="45" x14ac:dyDescent="0.25">
      <c r="A61" s="40">
        <v>53</v>
      </c>
      <c r="B61" s="41" t="s">
        <v>100</v>
      </c>
      <c r="C61" s="122" t="s">
        <v>564</v>
      </c>
      <c r="D61" s="41" t="s">
        <v>28</v>
      </c>
      <c r="E61" s="42">
        <v>3.97</v>
      </c>
      <c r="F61" s="96"/>
      <c r="G61" s="98">
        <f>Table112[5]*Table112[6]</f>
        <v>0</v>
      </c>
    </row>
    <row r="62" spans="1:7" ht="30" x14ac:dyDescent="0.25">
      <c r="A62" s="40">
        <v>54</v>
      </c>
      <c r="B62" s="41" t="s">
        <v>128</v>
      </c>
      <c r="C62" s="41" t="s">
        <v>316</v>
      </c>
      <c r="D62" s="41" t="s">
        <v>287</v>
      </c>
      <c r="E62" s="42">
        <v>2</v>
      </c>
      <c r="F62" s="96"/>
      <c r="G62" s="98">
        <f>Table112[5]*Table112[6]</f>
        <v>0</v>
      </c>
    </row>
    <row r="63" spans="1:7" x14ac:dyDescent="0.25">
      <c r="A63" s="40">
        <v>55</v>
      </c>
      <c r="B63" s="41" t="s">
        <v>129</v>
      </c>
      <c r="C63" s="41" t="s">
        <v>317</v>
      </c>
      <c r="D63" s="41" t="s">
        <v>287</v>
      </c>
      <c r="E63" s="42">
        <v>9</v>
      </c>
      <c r="F63" s="96"/>
      <c r="G63" s="98">
        <f>Table112[5]*Table112[6]</f>
        <v>0</v>
      </c>
    </row>
    <row r="64" spans="1:7" ht="15.6" customHeight="1" x14ac:dyDescent="0.25">
      <c r="A64" s="40">
        <v>56</v>
      </c>
      <c r="B64" s="41" t="s">
        <v>129</v>
      </c>
      <c r="C64" s="41" t="s">
        <v>318</v>
      </c>
      <c r="D64" s="41" t="s">
        <v>287</v>
      </c>
      <c r="E64" s="42">
        <v>6</v>
      </c>
      <c r="F64" s="96"/>
      <c r="G64" s="98">
        <f>Table112[5]*Table112[6]</f>
        <v>0</v>
      </c>
    </row>
    <row r="65" spans="1:7" ht="13.5" customHeight="1" x14ac:dyDescent="0.25">
      <c r="A65" s="40">
        <v>57</v>
      </c>
      <c r="B65" s="41" t="s">
        <v>129</v>
      </c>
      <c r="C65" s="41" t="s">
        <v>319</v>
      </c>
      <c r="D65" s="41" t="s">
        <v>287</v>
      </c>
      <c r="E65" s="42">
        <v>3</v>
      </c>
      <c r="F65" s="96"/>
      <c r="G65" s="98">
        <f>Table112[5]*Table112[6]</f>
        <v>0</v>
      </c>
    </row>
    <row r="66" spans="1:7" ht="18.600000000000001" customHeight="1" x14ac:dyDescent="0.25">
      <c r="A66" s="40">
        <v>58</v>
      </c>
      <c r="B66" s="41" t="s">
        <v>129</v>
      </c>
      <c r="C66" s="41" t="s">
        <v>320</v>
      </c>
      <c r="D66" s="41" t="s">
        <v>287</v>
      </c>
      <c r="E66" s="42">
        <v>8</v>
      </c>
      <c r="F66" s="96"/>
      <c r="G66" s="98">
        <f>Table112[5]*Table112[6]</f>
        <v>0</v>
      </c>
    </row>
    <row r="67" spans="1:7" ht="17.45" customHeight="1" x14ac:dyDescent="0.25">
      <c r="A67" s="40">
        <v>59</v>
      </c>
      <c r="B67" s="41" t="s">
        <v>129</v>
      </c>
      <c r="C67" s="41" t="s">
        <v>321</v>
      </c>
      <c r="D67" s="41" t="s">
        <v>287</v>
      </c>
      <c r="E67" s="42">
        <v>4</v>
      </c>
      <c r="F67" s="96"/>
      <c r="G67" s="98">
        <f>Table112[5]*Table112[6]</f>
        <v>0</v>
      </c>
    </row>
    <row r="68" spans="1:7" ht="20.45" customHeight="1" x14ac:dyDescent="0.25">
      <c r="A68" s="40">
        <v>60</v>
      </c>
      <c r="B68" s="41" t="s">
        <v>129</v>
      </c>
      <c r="C68" s="41" t="s">
        <v>322</v>
      </c>
      <c r="D68" s="41" t="s">
        <v>287</v>
      </c>
      <c r="E68" s="42">
        <v>5</v>
      </c>
      <c r="F68" s="96"/>
      <c r="G68" s="98">
        <f>Table112[5]*Table112[6]</f>
        <v>0</v>
      </c>
    </row>
    <row r="69" spans="1:7" ht="18" customHeight="1" x14ac:dyDescent="0.25">
      <c r="A69" s="40">
        <v>61</v>
      </c>
      <c r="B69" s="41" t="s">
        <v>129</v>
      </c>
      <c r="C69" s="41" t="s">
        <v>323</v>
      </c>
      <c r="D69" s="41" t="s">
        <v>287</v>
      </c>
      <c r="E69" s="42">
        <v>4</v>
      </c>
      <c r="F69" s="96"/>
      <c r="G69" s="98">
        <f>Table112[5]*Table112[6]</f>
        <v>0</v>
      </c>
    </row>
    <row r="70" spans="1:7" ht="30" x14ac:dyDescent="0.25">
      <c r="A70" s="40">
        <v>62</v>
      </c>
      <c r="B70" s="41" t="s">
        <v>130</v>
      </c>
      <c r="C70" s="41" t="s">
        <v>324</v>
      </c>
      <c r="D70" s="41" t="s">
        <v>287</v>
      </c>
      <c r="E70" s="42">
        <v>4</v>
      </c>
      <c r="F70" s="96"/>
      <c r="G70" s="98">
        <f>Table112[5]*Table112[6]</f>
        <v>0</v>
      </c>
    </row>
    <row r="71" spans="1:7" ht="30" x14ac:dyDescent="0.25">
      <c r="A71" s="40">
        <v>63</v>
      </c>
      <c r="B71" s="41" t="s">
        <v>131</v>
      </c>
      <c r="C71" s="41" t="s">
        <v>325</v>
      </c>
      <c r="D71" s="41" t="s">
        <v>287</v>
      </c>
      <c r="E71" s="42">
        <v>6</v>
      </c>
      <c r="F71" s="96"/>
      <c r="G71" s="98">
        <f>Table112[5]*Table112[6]</f>
        <v>0</v>
      </c>
    </row>
    <row r="72" spans="1:7" ht="30" x14ac:dyDescent="0.25">
      <c r="A72" s="40">
        <v>64</v>
      </c>
      <c r="B72" s="41" t="s">
        <v>132</v>
      </c>
      <c r="C72" s="41" t="s">
        <v>326</v>
      </c>
      <c r="D72" s="41" t="s">
        <v>287</v>
      </c>
      <c r="E72" s="42">
        <v>2</v>
      </c>
      <c r="F72" s="96"/>
      <c r="G72" s="98">
        <f>Table112[5]*Table112[6]</f>
        <v>0</v>
      </c>
    </row>
    <row r="73" spans="1:7" ht="30" x14ac:dyDescent="0.25">
      <c r="A73" s="40">
        <v>65</v>
      </c>
      <c r="B73" s="41" t="s">
        <v>133</v>
      </c>
      <c r="C73" s="41" t="s">
        <v>327</v>
      </c>
      <c r="D73" s="41" t="s">
        <v>287</v>
      </c>
      <c r="E73" s="42">
        <v>6</v>
      </c>
      <c r="F73" s="96"/>
      <c r="G73" s="98">
        <f>Table112[5]*Table112[6]</f>
        <v>0</v>
      </c>
    </row>
    <row r="74" spans="1:7" ht="45" x14ac:dyDescent="0.25">
      <c r="A74" s="40">
        <v>66</v>
      </c>
      <c r="B74" s="41" t="s">
        <v>43</v>
      </c>
      <c r="C74" s="41" t="s">
        <v>329</v>
      </c>
      <c r="D74" s="41" t="s">
        <v>38</v>
      </c>
      <c r="E74" s="42">
        <v>23</v>
      </c>
      <c r="F74" s="96"/>
      <c r="G74" s="98">
        <f>Table112[5]*Table112[6]</f>
        <v>0</v>
      </c>
    </row>
    <row r="75" spans="1:7" ht="60" x14ac:dyDescent="0.25">
      <c r="A75" s="40">
        <v>67</v>
      </c>
      <c r="B75" s="41" t="s">
        <v>92</v>
      </c>
      <c r="C75" s="122" t="s">
        <v>565</v>
      </c>
      <c r="D75" s="41" t="s">
        <v>41</v>
      </c>
      <c r="E75" s="42">
        <v>2.3E-2</v>
      </c>
      <c r="F75" s="96"/>
      <c r="G75" s="98">
        <f>Table112[5]*Table112[6]</f>
        <v>0</v>
      </c>
    </row>
    <row r="76" spans="1:7" x14ac:dyDescent="0.25">
      <c r="A76" s="40">
        <v>68</v>
      </c>
      <c r="B76" s="41" t="s">
        <v>134</v>
      </c>
      <c r="C76" s="41" t="s">
        <v>330</v>
      </c>
      <c r="D76" s="41" t="s">
        <v>287</v>
      </c>
      <c r="E76" s="42">
        <v>8</v>
      </c>
      <c r="F76" s="96"/>
      <c r="G76" s="98">
        <f>Table112[5]*Table112[6]</f>
        <v>0</v>
      </c>
    </row>
    <row r="77" spans="1:7" ht="30" x14ac:dyDescent="0.25">
      <c r="A77" s="40">
        <v>69</v>
      </c>
      <c r="B77" s="41" t="s">
        <v>135</v>
      </c>
      <c r="C77" s="41" t="s">
        <v>331</v>
      </c>
      <c r="D77" s="41" t="s">
        <v>287</v>
      </c>
      <c r="E77" s="42">
        <v>3</v>
      </c>
      <c r="F77" s="96"/>
      <c r="G77" s="98">
        <f>Table112[5]*Table112[6]</f>
        <v>0</v>
      </c>
    </row>
    <row r="78" spans="1:7" ht="30" x14ac:dyDescent="0.25">
      <c r="A78" s="40">
        <v>70</v>
      </c>
      <c r="B78" s="41" t="s">
        <v>111</v>
      </c>
      <c r="C78" s="41" t="s">
        <v>332</v>
      </c>
      <c r="D78" s="41" t="s">
        <v>287</v>
      </c>
      <c r="E78" s="42">
        <v>4</v>
      </c>
      <c r="F78" s="96"/>
      <c r="G78" s="98">
        <f>Table112[5]*Table112[6]</f>
        <v>0</v>
      </c>
    </row>
    <row r="79" spans="1:7" x14ac:dyDescent="0.25">
      <c r="A79" s="40" t="s">
        <v>272</v>
      </c>
      <c r="B79" s="41"/>
      <c r="C79" s="41"/>
      <c r="D79" s="41"/>
      <c r="E79" s="42"/>
      <c r="F79" s="42"/>
      <c r="G79" s="87">
        <f>SUBTOTAL(9,Table112[7])</f>
        <v>0</v>
      </c>
    </row>
  </sheetData>
  <mergeCells count="2">
    <mergeCell ref="C2:G3"/>
    <mergeCell ref="A4:B4"/>
  </mergeCells>
  <phoneticPr fontId="17" type="noConversion"/>
  <conditionalFormatting sqref="G7:G79">
    <cfRule type="expression" dxfId="260" priority="1">
      <formula>AND($C7="Subtotal",$G7="")</formula>
    </cfRule>
    <cfRule type="expression" dxfId="259" priority="2">
      <formula>AND($C7="Subtotal",_xlfn.FORMULATEXT($G7)="=[5]*[6]")</formula>
    </cfRule>
    <cfRule type="expression" dxfId="258" priority="6">
      <formula>AND($C7&lt;&gt;"Subtotal",_xlfn.FORMULATEXT($G7)&lt;&gt;"=[5]*[6]")</formula>
    </cfRule>
  </conditionalFormatting>
  <conditionalFormatting sqref="E7:G79">
    <cfRule type="notContainsBlanks" priority="8" stopIfTrue="1">
      <formula>LEN(TRIM(E7))&gt;0</formula>
    </cfRule>
    <cfRule type="expression" dxfId="257" priority="9">
      <formula>$E7&lt;&gt;""</formula>
    </cfRule>
  </conditionalFormatting>
  <conditionalFormatting sqref="A7:G79">
    <cfRule type="expression" dxfId="256" priority="3">
      <formula>CELL("PROTECT",A7)=0</formula>
    </cfRule>
    <cfRule type="expression" dxfId="255" priority="4">
      <formula>$C7="Subtotal"</formula>
    </cfRule>
    <cfRule type="expression" priority="5" stopIfTrue="1">
      <formula>OR($C7="Subtotal",$A7="Total TVA Cota 0")</formula>
    </cfRule>
    <cfRule type="expression" dxfId="254" priority="7">
      <formula>$E7=""</formula>
    </cfRule>
  </conditionalFormatting>
  <dataValidations count="1">
    <dataValidation type="decimal" operator="greaterThan" allowBlank="1" showInputMessage="1" showErrorMessage="1" sqref="F7:F7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9"/>
  <sheetViews>
    <sheetView view="pageBreakPreview" topLeftCell="A8" zoomScaleNormal="90" zoomScaleSheetLayoutView="100" zoomScalePageLayoutView="90" workbookViewId="0">
      <selection activeCell="A7" sqref="A7"/>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52" t="str">
        <f>SITE!C2</f>
        <v>Install solid biomass heating system in the kindergarten of Calugar village, Falesti district</v>
      </c>
      <c r="D2" s="152"/>
      <c r="E2" s="152"/>
      <c r="F2" s="152"/>
      <c r="G2" s="152"/>
    </row>
    <row r="3" spans="1:7" s="22" customFormat="1" ht="18.75" x14ac:dyDescent="0.3">
      <c r="A3" s="26" t="str">
        <f>SITE!A3</f>
        <v>Site:</v>
      </c>
      <c r="B3" s="27" t="str">
        <f>IF(SITE!B3=0,"",SITE!B3)</f>
        <v>y</v>
      </c>
      <c r="C3" s="152"/>
      <c r="D3" s="152"/>
      <c r="E3" s="152"/>
      <c r="F3" s="152"/>
      <c r="G3" s="152"/>
    </row>
    <row r="4" spans="1:7" s="22" customFormat="1" ht="18.75" x14ac:dyDescent="0.25">
      <c r="A4" s="155" t="s">
        <v>273</v>
      </c>
      <c r="B4" s="155"/>
      <c r="C4" s="29" t="str">
        <f>SITE!B8</f>
        <v xml:space="preserve">Solar hot water system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 e)</v>
      </c>
      <c r="G5" s="8" t="str">
        <f>TA!G5</f>
        <v>Total 
USD (col.5 x col.6)</v>
      </c>
    </row>
    <row r="6" spans="1:7" s="22" customFormat="1" ht="15.75" x14ac:dyDescent="0.25">
      <c r="A6" s="9" t="s">
        <v>14</v>
      </c>
      <c r="B6" s="9" t="s">
        <v>15</v>
      </c>
      <c r="C6" s="9" t="s">
        <v>16</v>
      </c>
      <c r="D6" s="9" t="s">
        <v>17</v>
      </c>
      <c r="E6" s="9" t="s">
        <v>18</v>
      </c>
      <c r="F6" s="9" t="s">
        <v>19</v>
      </c>
      <c r="G6" s="9" t="s">
        <v>20</v>
      </c>
    </row>
    <row r="7" spans="1:7" x14ac:dyDescent="0.25">
      <c r="A7" s="38"/>
      <c r="B7" s="38"/>
      <c r="C7" s="39"/>
      <c r="D7" s="38"/>
      <c r="E7" s="44"/>
      <c r="F7" s="43"/>
      <c r="G7" s="87">
        <f>Table113[5]*Table113[6]</f>
        <v>0</v>
      </c>
    </row>
    <row r="8" spans="1:7" x14ac:dyDescent="0.25">
      <c r="A8" s="38"/>
      <c r="B8" s="38"/>
      <c r="C8" s="39"/>
      <c r="D8" s="38"/>
      <c r="E8" s="44"/>
      <c r="F8" s="43"/>
      <c r="G8" s="88">
        <f>Table113[5]*Table113[6]</f>
        <v>0</v>
      </c>
    </row>
    <row r="9" spans="1:7" x14ac:dyDescent="0.25">
      <c r="A9" s="40" t="s">
        <v>272</v>
      </c>
      <c r="B9" s="41"/>
      <c r="C9" s="41"/>
      <c r="D9" s="41"/>
      <c r="E9" s="42"/>
      <c r="F9" s="42"/>
      <c r="G9" s="87">
        <f>SUBTOTAL(9,Table113[7])</f>
        <v>0</v>
      </c>
    </row>
  </sheetData>
  <mergeCells count="2">
    <mergeCell ref="C2:G3"/>
    <mergeCell ref="A4:B4"/>
  </mergeCells>
  <conditionalFormatting sqref="G7:G9">
    <cfRule type="expression" dxfId="234" priority="1">
      <formula>AND($C7="Subtotal",$G7="")</formula>
    </cfRule>
    <cfRule type="expression" dxfId="233" priority="2">
      <formula>AND($C7="Subtotal",_xlfn.FORMULATEXT($G7)="=[5]*[6]")</formula>
    </cfRule>
    <cfRule type="expression" dxfId="232" priority="6">
      <formula>AND($C7&lt;&gt;"Subtotal",_xlfn.FORMULATEXT($G7)&lt;&gt;"=[5]*[6]")</formula>
    </cfRule>
  </conditionalFormatting>
  <conditionalFormatting sqref="A7:G9">
    <cfRule type="expression" dxfId="231" priority="3">
      <formula>CELL("PROTECT",A7)=0</formula>
    </cfRule>
    <cfRule type="expression" dxfId="230" priority="4">
      <formula>$C7="Subtotal"</formula>
    </cfRule>
    <cfRule type="expression" priority="5" stopIfTrue="1">
      <formula>OR($C7="Subtotal",$A7="Total TVA Cota 0")</formula>
    </cfRule>
    <cfRule type="expression" dxfId="229" priority="7">
      <formula>$E7=""</formula>
    </cfRule>
  </conditionalFormatting>
  <conditionalFormatting sqref="E7:G9">
    <cfRule type="notContainsBlanks" priority="8" stopIfTrue="1">
      <formula>LEN(TRIM(E7))&gt;0</formula>
    </cfRule>
    <cfRule type="expression" dxfId="228"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65"/>
  <sheetViews>
    <sheetView view="pageBreakPreview" topLeftCell="A22" zoomScaleNormal="90" zoomScaleSheetLayoutView="100" zoomScalePageLayoutView="90" workbookViewId="0">
      <selection activeCell="D60" sqref="D60"/>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52" t="str">
        <f>SITE!C2</f>
        <v>Install solid biomass heating system in the kindergarten of Calugar village, Falesti district</v>
      </c>
      <c r="D2" s="152"/>
      <c r="E2" s="152"/>
      <c r="F2" s="152"/>
      <c r="G2" s="152"/>
    </row>
    <row r="3" spans="1:7" s="22" customFormat="1" ht="18.75" x14ac:dyDescent="0.3">
      <c r="A3" s="26" t="str">
        <f>SITE!A3</f>
        <v>Site:</v>
      </c>
      <c r="B3" s="27" t="str">
        <f>IF(SITE!B3=0,"",SITE!B3)</f>
        <v>y</v>
      </c>
      <c r="C3" s="152"/>
      <c r="D3" s="152"/>
      <c r="E3" s="152"/>
      <c r="F3" s="152"/>
      <c r="G3" s="152"/>
    </row>
    <row r="4" spans="1:7" s="22" customFormat="1" ht="18.75" x14ac:dyDescent="0.25">
      <c r="A4" s="155" t="s">
        <v>273</v>
      </c>
      <c r="B4" s="155"/>
      <c r="C4" s="29" t="str">
        <f>SITE!B9</f>
        <v xml:space="preserve">Heating and ventilation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 e)</v>
      </c>
      <c r="G5" s="8" t="str">
        <f>TA!G5</f>
        <v>Total 
USD (col.5 x col.6)</v>
      </c>
    </row>
    <row r="6" spans="1:7" s="22" customFormat="1" ht="15.75" x14ac:dyDescent="0.25">
      <c r="A6" s="9" t="s">
        <v>14</v>
      </c>
      <c r="B6" s="9" t="s">
        <v>15</v>
      </c>
      <c r="C6" s="9" t="s">
        <v>16</v>
      </c>
      <c r="D6" s="9" t="s">
        <v>17</v>
      </c>
      <c r="E6" s="9" t="s">
        <v>18</v>
      </c>
      <c r="F6" s="9" t="s">
        <v>19</v>
      </c>
      <c r="G6" s="9" t="s">
        <v>20</v>
      </c>
    </row>
    <row r="7" spans="1:7" s="22" customFormat="1" x14ac:dyDescent="0.25">
      <c r="A7" s="107"/>
      <c r="B7" s="107"/>
      <c r="C7" s="117" t="s">
        <v>338</v>
      </c>
      <c r="D7" s="107"/>
      <c r="E7" s="108"/>
      <c r="F7" s="109"/>
      <c r="G7" s="110">
        <f>Table114[5]*Table114[6]</f>
        <v>0</v>
      </c>
    </row>
    <row r="8" spans="1:7" x14ac:dyDescent="0.25">
      <c r="A8" s="38"/>
      <c r="B8" s="38"/>
      <c r="C8" s="106" t="s">
        <v>339</v>
      </c>
      <c r="D8" s="38"/>
      <c r="E8" s="44"/>
      <c r="F8" s="43"/>
      <c r="G8" s="87">
        <f>Table114[5]*Table114[6]</f>
        <v>0</v>
      </c>
    </row>
    <row r="9" spans="1:7" ht="45" x14ac:dyDescent="0.25">
      <c r="A9" s="38">
        <v>1</v>
      </c>
      <c r="B9" s="38" t="s">
        <v>45</v>
      </c>
      <c r="C9" s="106" t="s">
        <v>340</v>
      </c>
      <c r="D9" s="38" t="s">
        <v>46</v>
      </c>
      <c r="E9" s="44">
        <v>0.33</v>
      </c>
      <c r="F9" s="43"/>
      <c r="G9" s="88">
        <f>Table114[5]*Table114[6]</f>
        <v>0</v>
      </c>
    </row>
    <row r="10" spans="1:7" ht="30" x14ac:dyDescent="0.25">
      <c r="A10" s="35">
        <v>2</v>
      </c>
      <c r="B10" s="25" t="s">
        <v>157</v>
      </c>
      <c r="C10" s="25" t="s">
        <v>341</v>
      </c>
      <c r="D10" s="25" t="s">
        <v>25</v>
      </c>
      <c r="E10" s="25">
        <v>3</v>
      </c>
      <c r="F10" s="96"/>
      <c r="G10" s="97">
        <f>Table114[5]*Table114[6]</f>
        <v>0</v>
      </c>
    </row>
    <row r="11" spans="1:7" ht="32.1" customHeight="1" x14ac:dyDescent="0.25">
      <c r="A11" s="40">
        <v>3</v>
      </c>
      <c r="B11" s="41" t="s">
        <v>158</v>
      </c>
      <c r="C11" s="41" t="s">
        <v>342</v>
      </c>
      <c r="D11" s="41" t="s">
        <v>25</v>
      </c>
      <c r="E11" s="42">
        <v>9.89</v>
      </c>
      <c r="F11" s="96"/>
      <c r="G11" s="98">
        <f>Table114[5]*Table114[6]</f>
        <v>0</v>
      </c>
    </row>
    <row r="12" spans="1:7" ht="45" x14ac:dyDescent="0.25">
      <c r="A12" s="40">
        <v>4</v>
      </c>
      <c r="B12" s="41" t="s">
        <v>159</v>
      </c>
      <c r="C12" s="41" t="s">
        <v>369</v>
      </c>
      <c r="D12" s="41" t="s">
        <v>46</v>
      </c>
      <c r="E12" s="42">
        <v>0.26</v>
      </c>
      <c r="F12" s="96"/>
      <c r="G12" s="98">
        <f>Table114[5]*Table114[6]</f>
        <v>0</v>
      </c>
    </row>
    <row r="13" spans="1:7" x14ac:dyDescent="0.25">
      <c r="A13" s="40">
        <v>5</v>
      </c>
      <c r="B13" s="41" t="s">
        <v>160</v>
      </c>
      <c r="C13" s="122" t="s">
        <v>566</v>
      </c>
      <c r="D13" s="41" t="s">
        <v>41</v>
      </c>
      <c r="E13" s="42">
        <v>43.8</v>
      </c>
      <c r="F13" s="96"/>
      <c r="G13" s="98">
        <f>Table114[5]*Table114[6]</f>
        <v>0</v>
      </c>
    </row>
    <row r="14" spans="1:7" x14ac:dyDescent="0.25">
      <c r="A14" s="40">
        <v>6</v>
      </c>
      <c r="B14" s="41" t="s">
        <v>161</v>
      </c>
      <c r="C14" s="41" t="s">
        <v>343</v>
      </c>
      <c r="D14" s="41" t="s">
        <v>46</v>
      </c>
      <c r="E14" s="42">
        <v>0.26</v>
      </c>
      <c r="F14" s="96"/>
      <c r="G14" s="98">
        <f>Table114[5]*Table114[6]</f>
        <v>0</v>
      </c>
    </row>
    <row r="15" spans="1:7" ht="36.6" customHeight="1" x14ac:dyDescent="0.25">
      <c r="A15" s="40">
        <v>7</v>
      </c>
      <c r="B15" s="41" t="s">
        <v>35</v>
      </c>
      <c r="C15" s="122" t="s">
        <v>567</v>
      </c>
      <c r="D15" s="41" t="s">
        <v>25</v>
      </c>
      <c r="E15" s="42">
        <v>2</v>
      </c>
      <c r="F15" s="96"/>
      <c r="G15" s="98">
        <f>Table114[5]*Table114[6]</f>
        <v>0</v>
      </c>
    </row>
    <row r="16" spans="1:7" ht="33" customHeight="1" x14ac:dyDescent="0.25">
      <c r="A16" s="40">
        <v>8</v>
      </c>
      <c r="B16" s="41" t="s">
        <v>36</v>
      </c>
      <c r="C16" s="122" t="s">
        <v>568</v>
      </c>
      <c r="D16" s="41" t="s">
        <v>25</v>
      </c>
      <c r="E16" s="42">
        <v>2</v>
      </c>
      <c r="F16" s="96"/>
      <c r="G16" s="98">
        <f>Table114[5]*Table114[6]</f>
        <v>0</v>
      </c>
    </row>
    <row r="17" spans="1:7" ht="30" x14ac:dyDescent="0.25">
      <c r="A17" s="40">
        <v>9</v>
      </c>
      <c r="B17" s="41" t="s">
        <v>162</v>
      </c>
      <c r="C17" s="41" t="s">
        <v>344</v>
      </c>
      <c r="D17" s="41" t="s">
        <v>46</v>
      </c>
      <c r="E17" s="42">
        <v>6.5000000000000002E-2</v>
      </c>
      <c r="F17" s="96"/>
      <c r="G17" s="98">
        <f>Table114[5]*Table114[6]</f>
        <v>0</v>
      </c>
    </row>
    <row r="18" spans="1:7" ht="35.1" customHeight="1" x14ac:dyDescent="0.25">
      <c r="A18" s="40">
        <v>10</v>
      </c>
      <c r="B18" s="41" t="s">
        <v>163</v>
      </c>
      <c r="C18" s="122" t="s">
        <v>569</v>
      </c>
      <c r="D18" s="41" t="s">
        <v>46</v>
      </c>
      <c r="E18" s="42">
        <v>6.5000000000000002E-2</v>
      </c>
      <c r="F18" s="96"/>
      <c r="G18" s="98">
        <f>Table114[5]*Table114[6]</f>
        <v>0</v>
      </c>
    </row>
    <row r="19" spans="1:7" x14ac:dyDescent="0.25">
      <c r="A19" s="40" t="s">
        <v>49</v>
      </c>
      <c r="B19" s="41"/>
      <c r="C19" s="41" t="s">
        <v>247</v>
      </c>
      <c r="D19" s="41"/>
      <c r="E19" s="42"/>
      <c r="F19" s="96"/>
      <c r="G19" s="98">
        <f>Table114[5]*Table114[6]</f>
        <v>0</v>
      </c>
    </row>
    <row r="20" spans="1:7" ht="45" x14ac:dyDescent="0.25">
      <c r="A20" s="40">
        <v>11</v>
      </c>
      <c r="B20" s="41" t="s">
        <v>164</v>
      </c>
      <c r="C20" s="41" t="s">
        <v>570</v>
      </c>
      <c r="D20" s="41" t="s">
        <v>30</v>
      </c>
      <c r="E20" s="42">
        <v>66</v>
      </c>
      <c r="F20" s="96"/>
      <c r="G20" s="98">
        <f>Table114[5]*Table114[6]</f>
        <v>0</v>
      </c>
    </row>
    <row r="21" spans="1:7" ht="45" x14ac:dyDescent="0.25">
      <c r="A21" s="40">
        <v>12</v>
      </c>
      <c r="B21" s="41" t="s">
        <v>164</v>
      </c>
      <c r="C21" s="41" t="s">
        <v>571</v>
      </c>
      <c r="D21" s="41" t="s">
        <v>30</v>
      </c>
      <c r="E21" s="42">
        <v>18</v>
      </c>
      <c r="F21" s="96"/>
      <c r="G21" s="98">
        <f>Table114[5]*Table114[6]</f>
        <v>0</v>
      </c>
    </row>
    <row r="22" spans="1:7" ht="44.1" customHeight="1" x14ac:dyDescent="0.25">
      <c r="A22" s="40">
        <v>13</v>
      </c>
      <c r="B22" s="41" t="s">
        <v>165</v>
      </c>
      <c r="C22" s="41" t="s">
        <v>572</v>
      </c>
      <c r="D22" s="41" t="s">
        <v>287</v>
      </c>
      <c r="E22" s="42">
        <v>10</v>
      </c>
      <c r="F22" s="96"/>
      <c r="G22" s="98">
        <f>Table114[5]*Table114[6]</f>
        <v>0</v>
      </c>
    </row>
    <row r="23" spans="1:7" ht="42.6" customHeight="1" x14ac:dyDescent="0.25">
      <c r="A23" s="40">
        <v>14</v>
      </c>
      <c r="B23" s="41" t="s">
        <v>165</v>
      </c>
      <c r="C23" s="41" t="s">
        <v>573</v>
      </c>
      <c r="D23" s="41" t="s">
        <v>287</v>
      </c>
      <c r="E23" s="42">
        <v>8</v>
      </c>
      <c r="F23" s="96"/>
      <c r="G23" s="98">
        <f>Table114[5]*Table114[6]</f>
        <v>0</v>
      </c>
    </row>
    <row r="24" spans="1:7" ht="30" x14ac:dyDescent="0.25">
      <c r="A24" s="40">
        <v>15</v>
      </c>
      <c r="B24" s="41" t="s">
        <v>166</v>
      </c>
      <c r="C24" s="41" t="s">
        <v>574</v>
      </c>
      <c r="D24" s="41" t="s">
        <v>38</v>
      </c>
      <c r="E24" s="42">
        <v>78</v>
      </c>
      <c r="F24" s="96"/>
      <c r="G24" s="98">
        <f>Table114[5]*Table114[6]</f>
        <v>0</v>
      </c>
    </row>
    <row r="25" spans="1:7" ht="30" x14ac:dyDescent="0.25">
      <c r="A25" s="40">
        <v>16</v>
      </c>
      <c r="B25" s="41" t="s">
        <v>167</v>
      </c>
      <c r="C25" s="41" t="s">
        <v>575</v>
      </c>
      <c r="D25" s="41" t="s">
        <v>168</v>
      </c>
      <c r="E25" s="42">
        <v>0.8</v>
      </c>
      <c r="F25" s="96"/>
      <c r="G25" s="98">
        <f>Table114[5]*Table114[6]</f>
        <v>0</v>
      </c>
    </row>
    <row r="26" spans="1:7" ht="30" x14ac:dyDescent="0.25">
      <c r="A26" s="40">
        <v>17</v>
      </c>
      <c r="B26" s="41" t="s">
        <v>43</v>
      </c>
      <c r="C26" s="41" t="s">
        <v>345</v>
      </c>
      <c r="D26" s="41" t="s">
        <v>38</v>
      </c>
      <c r="E26" s="42">
        <v>24</v>
      </c>
      <c r="F26" s="96"/>
      <c r="G26" s="98">
        <f>Table114[5]*Table114[6]</f>
        <v>0</v>
      </c>
    </row>
    <row r="27" spans="1:7" ht="60" x14ac:dyDescent="0.25">
      <c r="A27" s="40">
        <v>18</v>
      </c>
      <c r="B27" s="41" t="s">
        <v>92</v>
      </c>
      <c r="C27" s="122" t="s">
        <v>576</v>
      </c>
      <c r="D27" s="41" t="s">
        <v>41</v>
      </c>
      <c r="E27" s="42">
        <v>0.11</v>
      </c>
      <c r="F27" s="96"/>
      <c r="G27" s="98">
        <f>Table114[5]*Table114[6]</f>
        <v>0</v>
      </c>
    </row>
    <row r="28" spans="1:7" ht="18.600000000000001" customHeight="1" x14ac:dyDescent="0.25">
      <c r="A28" s="40">
        <v>19</v>
      </c>
      <c r="B28" s="41" t="s">
        <v>169</v>
      </c>
      <c r="C28" s="41" t="s">
        <v>346</v>
      </c>
      <c r="D28" s="41" t="s">
        <v>25</v>
      </c>
      <c r="E28" s="42">
        <v>0.5</v>
      </c>
      <c r="F28" s="96"/>
      <c r="G28" s="98">
        <f>Table114[5]*Table114[6]</f>
        <v>0</v>
      </c>
    </row>
    <row r="29" spans="1:7" ht="30" x14ac:dyDescent="0.25">
      <c r="A29" s="40">
        <v>20</v>
      </c>
      <c r="B29" s="41" t="s">
        <v>170</v>
      </c>
      <c r="C29" s="41" t="s">
        <v>347</v>
      </c>
      <c r="D29" s="41" t="s">
        <v>25</v>
      </c>
      <c r="E29" s="42">
        <v>0.2</v>
      </c>
      <c r="F29" s="96"/>
      <c r="G29" s="98">
        <f>Table114[5]*Table114[6]</f>
        <v>0</v>
      </c>
    </row>
    <row r="30" spans="1:7" ht="30" x14ac:dyDescent="0.25">
      <c r="A30" s="40">
        <v>21</v>
      </c>
      <c r="B30" s="41" t="s">
        <v>171</v>
      </c>
      <c r="C30" s="41" t="s">
        <v>348</v>
      </c>
      <c r="D30" s="41" t="s">
        <v>287</v>
      </c>
      <c r="E30" s="42">
        <v>10</v>
      </c>
      <c r="F30" s="96"/>
      <c r="G30" s="98">
        <f>Table114[5]*Table114[6]</f>
        <v>0</v>
      </c>
    </row>
    <row r="31" spans="1:7" ht="30" x14ac:dyDescent="0.25">
      <c r="A31" s="40">
        <v>22</v>
      </c>
      <c r="B31" s="41" t="s">
        <v>171</v>
      </c>
      <c r="C31" s="41" t="s">
        <v>349</v>
      </c>
      <c r="D31" s="41" t="s">
        <v>287</v>
      </c>
      <c r="E31" s="42">
        <v>1</v>
      </c>
      <c r="F31" s="96"/>
      <c r="G31" s="98">
        <f>Table114[5]*Table114[6]</f>
        <v>0</v>
      </c>
    </row>
    <row r="32" spans="1:7" ht="30" x14ac:dyDescent="0.25">
      <c r="A32" s="40">
        <v>23</v>
      </c>
      <c r="B32" s="41" t="s">
        <v>171</v>
      </c>
      <c r="C32" s="41" t="s">
        <v>350</v>
      </c>
      <c r="D32" s="41" t="s">
        <v>287</v>
      </c>
      <c r="E32" s="42">
        <v>10</v>
      </c>
      <c r="F32" s="96"/>
      <c r="G32" s="98">
        <f>Table114[5]*Table114[6]</f>
        <v>0</v>
      </c>
    </row>
    <row r="33" spans="1:7" ht="30" x14ac:dyDescent="0.25">
      <c r="A33" s="40">
        <v>24</v>
      </c>
      <c r="B33" s="41" t="s">
        <v>171</v>
      </c>
      <c r="C33" s="41" t="s">
        <v>351</v>
      </c>
      <c r="D33" s="41" t="s">
        <v>287</v>
      </c>
      <c r="E33" s="42">
        <v>1</v>
      </c>
      <c r="F33" s="96"/>
      <c r="G33" s="98">
        <f>Table114[5]*Table114[6]</f>
        <v>0</v>
      </c>
    </row>
    <row r="34" spans="1:7" ht="30" x14ac:dyDescent="0.25">
      <c r="A34" s="40">
        <v>25</v>
      </c>
      <c r="B34" s="41" t="s">
        <v>172</v>
      </c>
      <c r="C34" s="41" t="s">
        <v>352</v>
      </c>
      <c r="D34" s="41" t="s">
        <v>287</v>
      </c>
      <c r="E34" s="42">
        <v>26</v>
      </c>
      <c r="F34" s="96"/>
      <c r="G34" s="98">
        <f>Table114[5]*Table114[6]</f>
        <v>0</v>
      </c>
    </row>
    <row r="35" spans="1:7" ht="45" x14ac:dyDescent="0.25">
      <c r="A35" s="112">
        <v>51</v>
      </c>
      <c r="B35" s="112" t="s">
        <v>201</v>
      </c>
      <c r="C35" s="118" t="s">
        <v>353</v>
      </c>
      <c r="D35" s="112" t="s">
        <v>287</v>
      </c>
      <c r="E35" s="113">
        <v>3</v>
      </c>
      <c r="F35" s="114"/>
      <c r="G35" s="115">
        <v>0</v>
      </c>
    </row>
    <row r="36" spans="1:7" ht="30" x14ac:dyDescent="0.25">
      <c r="A36" s="40">
        <v>54</v>
      </c>
      <c r="B36" s="41" t="s">
        <v>202</v>
      </c>
      <c r="C36" s="122" t="s">
        <v>577</v>
      </c>
      <c r="D36" s="41" t="s">
        <v>287</v>
      </c>
      <c r="E36" s="42">
        <v>1</v>
      </c>
      <c r="F36" s="96"/>
      <c r="G36" s="98">
        <v>0</v>
      </c>
    </row>
    <row r="37" spans="1:7" ht="60" x14ac:dyDescent="0.25">
      <c r="A37" s="40">
        <v>57</v>
      </c>
      <c r="B37" s="41" t="s">
        <v>51</v>
      </c>
      <c r="C37" s="41" t="s">
        <v>355</v>
      </c>
      <c r="D37" s="41" t="s">
        <v>25</v>
      </c>
      <c r="E37" s="42">
        <v>0.48</v>
      </c>
      <c r="F37" s="96"/>
      <c r="G37" s="98">
        <v>0</v>
      </c>
    </row>
    <row r="38" spans="1:7" ht="60" x14ac:dyDescent="0.25">
      <c r="A38" s="40">
        <v>58</v>
      </c>
      <c r="B38" s="41" t="s">
        <v>203</v>
      </c>
      <c r="C38" s="41" t="s">
        <v>356</v>
      </c>
      <c r="D38" s="41" t="s">
        <v>41</v>
      </c>
      <c r="E38" s="42">
        <v>0.11</v>
      </c>
      <c r="F38" s="96"/>
      <c r="G38" s="98">
        <v>0</v>
      </c>
    </row>
    <row r="39" spans="1:7" ht="20.45" customHeight="1" x14ac:dyDescent="0.25">
      <c r="A39" s="40">
        <v>59</v>
      </c>
      <c r="B39" s="41" t="s">
        <v>40</v>
      </c>
      <c r="C39" s="41" t="s">
        <v>264</v>
      </c>
      <c r="D39" s="41" t="s">
        <v>41</v>
      </c>
      <c r="E39" s="42">
        <v>0.11</v>
      </c>
      <c r="F39" s="96"/>
      <c r="G39" s="98">
        <v>0</v>
      </c>
    </row>
    <row r="40" spans="1:7" ht="30" x14ac:dyDescent="0.25">
      <c r="A40" s="40">
        <v>60</v>
      </c>
      <c r="B40" s="41" t="s">
        <v>42</v>
      </c>
      <c r="C40" s="122" t="s">
        <v>578</v>
      </c>
      <c r="D40" s="41" t="s">
        <v>41</v>
      </c>
      <c r="E40" s="42">
        <v>0.11</v>
      </c>
      <c r="F40" s="96"/>
      <c r="G40" s="98">
        <v>0</v>
      </c>
    </row>
    <row r="41" spans="1:7" ht="30" x14ac:dyDescent="0.25">
      <c r="A41" s="40">
        <v>61</v>
      </c>
      <c r="B41" s="41" t="s">
        <v>204</v>
      </c>
      <c r="C41" s="41" t="s">
        <v>357</v>
      </c>
      <c r="D41" s="41" t="s">
        <v>287</v>
      </c>
      <c r="E41" s="42">
        <v>1</v>
      </c>
      <c r="F41" s="96"/>
      <c r="G41" s="98">
        <v>0</v>
      </c>
    </row>
    <row r="42" spans="1:7" ht="45" x14ac:dyDescent="0.25">
      <c r="A42" s="40">
        <v>62</v>
      </c>
      <c r="B42" s="41" t="s">
        <v>43</v>
      </c>
      <c r="C42" s="41" t="s">
        <v>266</v>
      </c>
      <c r="D42" s="41" t="s">
        <v>38</v>
      </c>
      <c r="E42" s="42">
        <v>9.34</v>
      </c>
      <c r="F42" s="96"/>
      <c r="G42" s="98">
        <v>0</v>
      </c>
    </row>
    <row r="43" spans="1:7" ht="30" x14ac:dyDescent="0.25">
      <c r="A43" s="40">
        <v>63</v>
      </c>
      <c r="B43" s="41" t="s">
        <v>202</v>
      </c>
      <c r="C43" s="41" t="s">
        <v>354</v>
      </c>
      <c r="D43" s="41" t="s">
        <v>287</v>
      </c>
      <c r="E43" s="42">
        <v>4</v>
      </c>
      <c r="F43" s="96"/>
      <c r="G43" s="98">
        <v>0</v>
      </c>
    </row>
    <row r="44" spans="1:7" ht="45" x14ac:dyDescent="0.25">
      <c r="A44" s="40">
        <v>64</v>
      </c>
      <c r="B44" s="41" t="s">
        <v>77</v>
      </c>
      <c r="C44" s="41" t="s">
        <v>400</v>
      </c>
      <c r="D44" s="41" t="s">
        <v>28</v>
      </c>
      <c r="E44" s="42">
        <v>9</v>
      </c>
      <c r="F44" s="96"/>
      <c r="G44" s="98">
        <v>0</v>
      </c>
    </row>
    <row r="45" spans="1:7" ht="60" x14ac:dyDescent="0.25">
      <c r="A45" s="40">
        <v>65</v>
      </c>
      <c r="B45" s="41" t="s">
        <v>51</v>
      </c>
      <c r="C45" s="41" t="s">
        <v>368</v>
      </c>
      <c r="D45" s="41" t="s">
        <v>25</v>
      </c>
      <c r="E45" s="42">
        <v>0.11</v>
      </c>
      <c r="F45" s="96"/>
      <c r="G45" s="98">
        <v>0</v>
      </c>
    </row>
    <row r="46" spans="1:7" ht="45" x14ac:dyDescent="0.25">
      <c r="A46" s="40">
        <v>66</v>
      </c>
      <c r="B46" s="41" t="s">
        <v>205</v>
      </c>
      <c r="C46" s="41" t="s">
        <v>358</v>
      </c>
      <c r="D46" s="41" t="s">
        <v>38</v>
      </c>
      <c r="E46" s="42">
        <v>3.21</v>
      </c>
      <c r="F46" s="96"/>
      <c r="G46" s="98">
        <v>0</v>
      </c>
    </row>
    <row r="47" spans="1:7" ht="45" customHeight="1" x14ac:dyDescent="0.25">
      <c r="A47" s="40">
        <v>67</v>
      </c>
      <c r="B47" s="41" t="s">
        <v>206</v>
      </c>
      <c r="C47" s="41" t="s">
        <v>363</v>
      </c>
      <c r="D47" s="41" t="s">
        <v>287</v>
      </c>
      <c r="E47" s="42">
        <v>1</v>
      </c>
      <c r="F47" s="96"/>
      <c r="G47" s="98">
        <v>0</v>
      </c>
    </row>
    <row r="48" spans="1:7" ht="45.95" customHeight="1" x14ac:dyDescent="0.25">
      <c r="A48" s="40">
        <v>68</v>
      </c>
      <c r="B48" s="41" t="s">
        <v>206</v>
      </c>
      <c r="C48" s="41" t="s">
        <v>364</v>
      </c>
      <c r="D48" s="41" t="s">
        <v>287</v>
      </c>
      <c r="E48" s="42">
        <v>1</v>
      </c>
      <c r="F48" s="96"/>
      <c r="G48" s="98">
        <v>0</v>
      </c>
    </row>
    <row r="49" spans="1:7" ht="30" x14ac:dyDescent="0.25">
      <c r="A49" s="40">
        <v>69</v>
      </c>
      <c r="B49" s="41" t="s">
        <v>171</v>
      </c>
      <c r="C49" s="41" t="s">
        <v>366</v>
      </c>
      <c r="D49" s="41" t="s">
        <v>287</v>
      </c>
      <c r="E49" s="42">
        <v>10</v>
      </c>
      <c r="F49" s="96"/>
      <c r="G49" s="98">
        <v>0</v>
      </c>
    </row>
    <row r="50" spans="1:7" ht="30" x14ac:dyDescent="0.25">
      <c r="A50" s="99">
        <v>70</v>
      </c>
      <c r="B50" s="99" t="s">
        <v>171</v>
      </c>
      <c r="C50" s="100" t="s">
        <v>367</v>
      </c>
      <c r="D50" s="99" t="s">
        <v>287</v>
      </c>
      <c r="E50" s="101">
        <v>6</v>
      </c>
      <c r="F50" s="96"/>
      <c r="G50" s="98">
        <v>0</v>
      </c>
    </row>
    <row r="51" spans="1:7" ht="30" x14ac:dyDescent="0.25">
      <c r="A51" s="35">
        <v>71</v>
      </c>
      <c r="B51" s="25" t="s">
        <v>202</v>
      </c>
      <c r="C51" s="25" t="s">
        <v>579</v>
      </c>
      <c r="D51" s="25" t="s">
        <v>287</v>
      </c>
      <c r="E51" s="25">
        <v>6</v>
      </c>
      <c r="F51" s="96"/>
      <c r="G51" s="97">
        <v>0</v>
      </c>
    </row>
    <row r="52" spans="1:7" ht="30" x14ac:dyDescent="0.25">
      <c r="A52" s="102">
        <v>72</v>
      </c>
      <c r="B52" s="103" t="s">
        <v>202</v>
      </c>
      <c r="C52" s="122" t="s">
        <v>580</v>
      </c>
      <c r="D52" s="103" t="s">
        <v>287</v>
      </c>
      <c r="E52" s="104">
        <v>10</v>
      </c>
      <c r="F52" s="96"/>
      <c r="G52" s="98">
        <v>0</v>
      </c>
    </row>
    <row r="53" spans="1:7" ht="60" x14ac:dyDescent="0.25">
      <c r="A53" s="102">
        <v>73</v>
      </c>
      <c r="B53" s="103" t="s">
        <v>207</v>
      </c>
      <c r="C53" s="111" t="s">
        <v>365</v>
      </c>
      <c r="D53" s="103" t="s">
        <v>287</v>
      </c>
      <c r="E53" s="104">
        <v>2</v>
      </c>
      <c r="F53" s="96"/>
      <c r="G53" s="98">
        <v>0</v>
      </c>
    </row>
    <row r="54" spans="1:7" ht="60" x14ac:dyDescent="0.25">
      <c r="A54" s="102">
        <v>74</v>
      </c>
      <c r="B54" s="103" t="s">
        <v>51</v>
      </c>
      <c r="C54" s="103" t="s">
        <v>355</v>
      </c>
      <c r="D54" s="103" t="s">
        <v>25</v>
      </c>
      <c r="E54" s="104">
        <v>1</v>
      </c>
      <c r="F54" s="96"/>
      <c r="G54" s="98">
        <v>0</v>
      </c>
    </row>
    <row r="55" spans="1:7" ht="45" x14ac:dyDescent="0.25">
      <c r="A55" s="102">
        <v>75</v>
      </c>
      <c r="B55" s="103" t="s">
        <v>205</v>
      </c>
      <c r="C55" s="103" t="s">
        <v>358</v>
      </c>
      <c r="D55" s="103" t="s">
        <v>38</v>
      </c>
      <c r="E55" s="104">
        <v>150</v>
      </c>
      <c r="F55" s="96"/>
      <c r="G55" s="98">
        <v>0</v>
      </c>
    </row>
    <row r="56" spans="1:7" ht="14.45" customHeight="1" x14ac:dyDescent="0.25">
      <c r="A56" s="102">
        <v>76</v>
      </c>
      <c r="B56" s="103" t="s">
        <v>169</v>
      </c>
      <c r="C56" s="103" t="s">
        <v>346</v>
      </c>
      <c r="D56" s="103" t="s">
        <v>25</v>
      </c>
      <c r="E56" s="104">
        <v>0.04</v>
      </c>
      <c r="F56" s="96"/>
      <c r="G56" s="98">
        <v>0</v>
      </c>
    </row>
    <row r="57" spans="1:7" ht="60" x14ac:dyDescent="0.25">
      <c r="A57" s="102">
        <v>77</v>
      </c>
      <c r="B57" s="103" t="s">
        <v>32</v>
      </c>
      <c r="C57" s="103" t="s">
        <v>259</v>
      </c>
      <c r="D57" s="103" t="s">
        <v>25</v>
      </c>
      <c r="E57" s="104">
        <v>1</v>
      </c>
      <c r="F57" s="96"/>
      <c r="G57" s="98">
        <v>0</v>
      </c>
    </row>
    <row r="58" spans="1:7" ht="30" x14ac:dyDescent="0.25">
      <c r="A58" s="102">
        <v>7</v>
      </c>
      <c r="B58" s="103" t="s">
        <v>173</v>
      </c>
      <c r="C58" s="103" t="s">
        <v>328</v>
      </c>
      <c r="D58" s="103" t="s">
        <v>287</v>
      </c>
      <c r="E58" s="104">
        <v>2</v>
      </c>
      <c r="F58" s="96"/>
      <c r="G58" s="98">
        <f>Table114[5]*Table114[6]</f>
        <v>0</v>
      </c>
    </row>
    <row r="59" spans="1:7" ht="45" x14ac:dyDescent="0.25">
      <c r="A59" s="102">
        <v>8</v>
      </c>
      <c r="B59" s="103" t="s">
        <v>43</v>
      </c>
      <c r="C59" s="103" t="s">
        <v>329</v>
      </c>
      <c r="D59" s="103" t="s">
        <v>38</v>
      </c>
      <c r="E59" s="104">
        <v>6</v>
      </c>
      <c r="F59" s="96"/>
      <c r="G59" s="98">
        <f>Table114[5]*Table114[6]</f>
        <v>0</v>
      </c>
    </row>
    <row r="60" spans="1:7" ht="60" x14ac:dyDescent="0.25">
      <c r="A60" s="102">
        <v>9</v>
      </c>
      <c r="B60" s="103" t="s">
        <v>92</v>
      </c>
      <c r="C60" s="122" t="s">
        <v>576</v>
      </c>
      <c r="D60" s="103" t="s">
        <v>41</v>
      </c>
      <c r="E60" s="104">
        <v>6.0000000000000001E-3</v>
      </c>
      <c r="F60" s="96"/>
      <c r="G60" s="98">
        <f>Table114[5]*Table114[6]</f>
        <v>0</v>
      </c>
    </row>
    <row r="61" spans="1:7" x14ac:dyDescent="0.25">
      <c r="A61" s="102" t="s">
        <v>49</v>
      </c>
      <c r="B61" s="103"/>
      <c r="C61" s="111" t="s">
        <v>359</v>
      </c>
      <c r="D61" s="103"/>
      <c r="E61" s="104"/>
      <c r="F61" s="96"/>
      <c r="G61" s="98">
        <f>Table114[5]*Table114[6]</f>
        <v>0</v>
      </c>
    </row>
    <row r="62" spans="1:7" ht="30" x14ac:dyDescent="0.25">
      <c r="A62" s="102">
        <v>10</v>
      </c>
      <c r="B62" s="103" t="s">
        <v>174</v>
      </c>
      <c r="C62" s="111" t="s">
        <v>360</v>
      </c>
      <c r="D62" s="103" t="s">
        <v>30</v>
      </c>
      <c r="E62" s="104">
        <v>2</v>
      </c>
      <c r="F62" s="96"/>
      <c r="G62" s="98">
        <f>Table114[5]*Table114[6]</f>
        <v>0</v>
      </c>
    </row>
    <row r="63" spans="1:7" ht="30" x14ac:dyDescent="0.25">
      <c r="A63" s="102">
        <v>11</v>
      </c>
      <c r="B63" s="103" t="s">
        <v>175</v>
      </c>
      <c r="C63" s="111" t="s">
        <v>361</v>
      </c>
      <c r="D63" s="103" t="s">
        <v>287</v>
      </c>
      <c r="E63" s="104">
        <v>1</v>
      </c>
      <c r="F63" s="96"/>
      <c r="G63" s="98">
        <f>Table114[5]*Table114[6]</f>
        <v>0</v>
      </c>
    </row>
    <row r="64" spans="1:7" ht="30" x14ac:dyDescent="0.25">
      <c r="A64" s="102">
        <v>12</v>
      </c>
      <c r="B64" s="103" t="s">
        <v>176</v>
      </c>
      <c r="C64" s="111" t="s">
        <v>362</v>
      </c>
      <c r="D64" s="103" t="s">
        <v>287</v>
      </c>
      <c r="E64" s="104">
        <v>1</v>
      </c>
      <c r="F64" s="96"/>
      <c r="G64" s="98">
        <f>Table114[5]*Table114[6]</f>
        <v>0</v>
      </c>
    </row>
    <row r="65" spans="1:7" x14ac:dyDescent="0.25">
      <c r="A65" s="93" t="s">
        <v>272</v>
      </c>
      <c r="B65" s="94"/>
      <c r="C65" s="94"/>
      <c r="D65" s="94"/>
      <c r="E65" s="95"/>
      <c r="F65" s="95"/>
      <c r="G65" s="95">
        <f>SUBTOTAL(9,Table114[7])</f>
        <v>0</v>
      </c>
    </row>
  </sheetData>
  <mergeCells count="2">
    <mergeCell ref="C2:G3"/>
    <mergeCell ref="A4:B4"/>
  </mergeCells>
  <phoneticPr fontId="17" type="noConversion"/>
  <conditionalFormatting sqref="G7:G65">
    <cfRule type="expression" dxfId="208" priority="1">
      <formula>AND($C7="Subtotal",$G7="")</formula>
    </cfRule>
    <cfRule type="expression" dxfId="207" priority="2">
      <formula>AND($C7="Subtotal",_xlfn.FORMULATEXT($G7)="=[5]*[6]")</formula>
    </cfRule>
    <cfRule type="expression" dxfId="206" priority="6">
      <formula>AND($C7&lt;&gt;"Subtotal",_xlfn.FORMULATEXT($G7)&lt;&gt;"=[5]*[6]")</formula>
    </cfRule>
  </conditionalFormatting>
  <conditionalFormatting sqref="A7:G65">
    <cfRule type="expression" dxfId="205" priority="3">
      <formula>CELL("PROTECT",A7)=0</formula>
    </cfRule>
    <cfRule type="expression" dxfId="204" priority="4">
      <formula>$C7="Subtotal"</formula>
    </cfRule>
    <cfRule type="expression" priority="5" stopIfTrue="1">
      <formula>OR($C7="Subtotal",$A7="Total TVA Cota 0")</formula>
    </cfRule>
    <cfRule type="expression" dxfId="203" priority="7">
      <formula>$E7=""</formula>
    </cfRule>
  </conditionalFormatting>
  <conditionalFormatting sqref="E7:G65">
    <cfRule type="notContainsBlanks" priority="8" stopIfTrue="1">
      <formula>LEN(TRIM(E7))&gt;0</formula>
    </cfRule>
    <cfRule type="expression" dxfId="202" priority="9">
      <formula>$E7&lt;&gt;""</formula>
    </cfRule>
  </conditionalFormatting>
  <dataValidations count="1">
    <dataValidation type="decimal" operator="greaterThan" allowBlank="1" showInputMessage="1" showErrorMessage="1" sqref="F7:F64">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07"/>
  <sheetViews>
    <sheetView view="pageBreakPreview" topLeftCell="A101" zoomScaleNormal="90" zoomScaleSheetLayoutView="100" zoomScalePageLayoutView="90" workbookViewId="0">
      <selection activeCell="C106" sqref="C106"/>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52" t="str">
        <f>SITE!C2</f>
        <v>Install solid biomass heating system in the kindergarten of Calugar village, Falesti district</v>
      </c>
      <c r="D2" s="152"/>
      <c r="E2" s="152"/>
      <c r="F2" s="152"/>
      <c r="G2" s="152"/>
    </row>
    <row r="3" spans="1:7" s="22" customFormat="1" ht="18.75" x14ac:dyDescent="0.3">
      <c r="A3" s="26" t="str">
        <f>SITE!A3</f>
        <v>Site:</v>
      </c>
      <c r="B3" s="27" t="str">
        <f>IF(SITE!B3=0,"",SITE!B3)</f>
        <v>y</v>
      </c>
      <c r="C3" s="152"/>
      <c r="D3" s="152"/>
      <c r="E3" s="152"/>
      <c r="F3" s="152"/>
      <c r="G3" s="152"/>
    </row>
    <row r="4" spans="1:7" s="22" customFormat="1" ht="18.75" customHeight="1" x14ac:dyDescent="0.25">
      <c r="A4" s="155" t="s">
        <v>273</v>
      </c>
      <c r="B4" s="155"/>
      <c r="C4" s="29" t="str">
        <f>SITE!B10</f>
        <v>General construction works</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 e)</v>
      </c>
      <c r="G5" s="8" t="str">
        <f>TA!G5</f>
        <v>Total 
USD (col.5 x col.6)</v>
      </c>
    </row>
    <row r="6" spans="1:7" s="22" customFormat="1" ht="15.75" x14ac:dyDescent="0.25">
      <c r="A6" s="9" t="s">
        <v>14</v>
      </c>
      <c r="B6" s="9" t="s">
        <v>15</v>
      </c>
      <c r="C6" s="9" t="s">
        <v>16</v>
      </c>
      <c r="D6" s="9" t="s">
        <v>17</v>
      </c>
      <c r="E6" s="9" t="s">
        <v>18</v>
      </c>
      <c r="F6" s="9" t="s">
        <v>19</v>
      </c>
      <c r="G6" s="9" t="s">
        <v>20</v>
      </c>
    </row>
    <row r="7" spans="1:7" x14ac:dyDescent="0.25">
      <c r="A7" s="38"/>
      <c r="B7" s="38"/>
      <c r="C7" s="106" t="s">
        <v>339</v>
      </c>
      <c r="D7" s="38"/>
      <c r="E7" s="44"/>
      <c r="F7" s="43"/>
      <c r="G7" s="87">
        <f>Table115[5]*Table115[6]</f>
        <v>0</v>
      </c>
    </row>
    <row r="8" spans="1:7" ht="45" x14ac:dyDescent="0.25">
      <c r="A8" s="38">
        <v>0</v>
      </c>
      <c r="B8" s="38" t="s">
        <v>45</v>
      </c>
      <c r="C8" s="39" t="s">
        <v>340</v>
      </c>
      <c r="D8" s="38" t="s">
        <v>46</v>
      </c>
      <c r="E8" s="44">
        <v>0.28999999999999998</v>
      </c>
      <c r="F8" s="43"/>
      <c r="G8" s="89">
        <f>Table115[5]*Table115[6]</f>
        <v>0</v>
      </c>
    </row>
    <row r="9" spans="1:7" ht="45" x14ac:dyDescent="0.25">
      <c r="A9" s="35">
        <v>1</v>
      </c>
      <c r="B9" s="25" t="s">
        <v>47</v>
      </c>
      <c r="C9" s="25" t="s">
        <v>370</v>
      </c>
      <c r="D9" s="25" t="s">
        <v>46</v>
      </c>
      <c r="E9" s="25">
        <v>0.26</v>
      </c>
      <c r="F9" s="96"/>
      <c r="G9" s="97">
        <f>Table115[5]*Table115[6]</f>
        <v>0</v>
      </c>
    </row>
    <row r="10" spans="1:7" ht="33.950000000000003" customHeight="1" x14ac:dyDescent="0.25">
      <c r="A10" s="40">
        <v>2</v>
      </c>
      <c r="B10" s="41" t="s">
        <v>35</v>
      </c>
      <c r="C10" s="122" t="s">
        <v>581</v>
      </c>
      <c r="D10" s="41" t="s">
        <v>25</v>
      </c>
      <c r="E10" s="42">
        <v>4.9000000000000004</v>
      </c>
      <c r="F10" s="96"/>
      <c r="G10" s="98">
        <f>Table115[5]*Table115[6]</f>
        <v>0</v>
      </c>
    </row>
    <row r="11" spans="1:7" ht="30.6" customHeight="1" x14ac:dyDescent="0.25">
      <c r="A11" s="40">
        <v>3</v>
      </c>
      <c r="B11" s="41" t="s">
        <v>48</v>
      </c>
      <c r="C11" s="41" t="s">
        <v>371</v>
      </c>
      <c r="D11" s="41" t="s">
        <v>46</v>
      </c>
      <c r="E11" s="42">
        <v>0.31</v>
      </c>
      <c r="F11" s="96"/>
      <c r="G11" s="98">
        <f>Table115[5]*Table115[6]</f>
        <v>0</v>
      </c>
    </row>
    <row r="12" spans="1:7" x14ac:dyDescent="0.25">
      <c r="A12" s="40" t="s">
        <v>49</v>
      </c>
      <c r="B12" s="41"/>
      <c r="C12" s="41" t="s">
        <v>372</v>
      </c>
      <c r="D12" s="41"/>
      <c r="E12" s="42"/>
      <c r="F12" s="96"/>
      <c r="G12" s="98">
        <f>Table115[5]*Table115[6]</f>
        <v>0</v>
      </c>
    </row>
    <row r="13" spans="1:7" x14ac:dyDescent="0.25">
      <c r="A13" s="40">
        <v>4</v>
      </c>
      <c r="B13" s="41" t="s">
        <v>39</v>
      </c>
      <c r="C13" s="41" t="s">
        <v>260</v>
      </c>
      <c r="D13" s="41" t="s">
        <v>25</v>
      </c>
      <c r="E13" s="42">
        <v>0.99</v>
      </c>
      <c r="F13" s="96"/>
      <c r="G13" s="98">
        <f>Table115[5]*Table115[6]</f>
        <v>0</v>
      </c>
    </row>
    <row r="14" spans="1:7" ht="30" x14ac:dyDescent="0.25">
      <c r="A14" s="40">
        <v>5</v>
      </c>
      <c r="B14" s="41" t="s">
        <v>50</v>
      </c>
      <c r="C14" s="41" t="s">
        <v>373</v>
      </c>
      <c r="D14" s="41" t="s">
        <v>25</v>
      </c>
      <c r="E14" s="42">
        <v>9.5</v>
      </c>
      <c r="F14" s="96"/>
      <c r="G14" s="98">
        <f>Table115[5]*Table115[6]</f>
        <v>0</v>
      </c>
    </row>
    <row r="15" spans="1:7" ht="45" x14ac:dyDescent="0.25">
      <c r="A15" s="40">
        <v>6</v>
      </c>
      <c r="B15" s="41" t="s">
        <v>32</v>
      </c>
      <c r="C15" s="41" t="s">
        <v>408</v>
      </c>
      <c r="D15" s="41" t="s">
        <v>25</v>
      </c>
      <c r="E15" s="42">
        <v>2.34</v>
      </c>
      <c r="F15" s="96"/>
      <c r="G15" s="98">
        <f>Table115[5]*Table115[6]</f>
        <v>0</v>
      </c>
    </row>
    <row r="16" spans="1:7" ht="45" x14ac:dyDescent="0.25">
      <c r="A16" s="40">
        <v>7</v>
      </c>
      <c r="B16" s="41" t="s">
        <v>51</v>
      </c>
      <c r="C16" s="41" t="s">
        <v>409</v>
      </c>
      <c r="D16" s="41" t="s">
        <v>25</v>
      </c>
      <c r="E16" s="42">
        <v>1.32</v>
      </c>
      <c r="F16" s="96"/>
      <c r="G16" s="98">
        <f>Table115[5]*Table115[6]</f>
        <v>0</v>
      </c>
    </row>
    <row r="17" spans="1:7" ht="45" x14ac:dyDescent="0.25">
      <c r="A17" s="40">
        <v>8</v>
      </c>
      <c r="B17" s="41" t="s">
        <v>52</v>
      </c>
      <c r="C17" s="41" t="s">
        <v>374</v>
      </c>
      <c r="D17" s="41" t="s">
        <v>38</v>
      </c>
      <c r="E17" s="42">
        <v>20.420000000000002</v>
      </c>
      <c r="F17" s="96"/>
      <c r="G17" s="98">
        <f>Table115[5]*Table115[6]</f>
        <v>0</v>
      </c>
    </row>
    <row r="18" spans="1:7" ht="45" x14ac:dyDescent="0.25">
      <c r="A18" s="40">
        <v>9</v>
      </c>
      <c r="B18" s="41" t="s">
        <v>53</v>
      </c>
      <c r="C18" s="41" t="s">
        <v>377</v>
      </c>
      <c r="D18" s="41" t="s">
        <v>38</v>
      </c>
      <c r="E18" s="42">
        <v>63.08</v>
      </c>
      <c r="F18" s="96"/>
      <c r="G18" s="98">
        <f>Table115[5]*Table115[6]</f>
        <v>0</v>
      </c>
    </row>
    <row r="19" spans="1:7" ht="45" x14ac:dyDescent="0.25">
      <c r="A19" s="40">
        <v>10</v>
      </c>
      <c r="B19" s="41" t="s">
        <v>54</v>
      </c>
      <c r="C19" s="41" t="s">
        <v>375</v>
      </c>
      <c r="D19" s="41" t="s">
        <v>28</v>
      </c>
      <c r="E19" s="42">
        <v>6.6</v>
      </c>
      <c r="F19" s="96"/>
      <c r="G19" s="98">
        <f>Table115[5]*Table115[6]</f>
        <v>0</v>
      </c>
    </row>
    <row r="20" spans="1:7" ht="30" x14ac:dyDescent="0.25">
      <c r="A20" s="40">
        <v>11</v>
      </c>
      <c r="B20" s="41" t="s">
        <v>55</v>
      </c>
      <c r="C20" s="41" t="s">
        <v>376</v>
      </c>
      <c r="D20" s="41" t="s">
        <v>28</v>
      </c>
      <c r="E20" s="42">
        <v>6.56</v>
      </c>
      <c r="F20" s="96"/>
      <c r="G20" s="98">
        <f>Table115[5]*Table115[6]</f>
        <v>0</v>
      </c>
    </row>
    <row r="21" spans="1:7" ht="60" customHeight="1" x14ac:dyDescent="0.25">
      <c r="A21" s="40">
        <v>12</v>
      </c>
      <c r="B21" s="41" t="s">
        <v>56</v>
      </c>
      <c r="C21" s="41" t="s">
        <v>379</v>
      </c>
      <c r="D21" s="41" t="s">
        <v>28</v>
      </c>
      <c r="E21" s="42">
        <v>2.96</v>
      </c>
      <c r="F21" s="96"/>
      <c r="G21" s="98">
        <f>Table115[5]*Table115[6]</f>
        <v>0</v>
      </c>
    </row>
    <row r="22" spans="1:7" x14ac:dyDescent="0.25">
      <c r="A22" s="40" t="s">
        <v>49</v>
      </c>
      <c r="B22" s="41"/>
      <c r="C22" s="41" t="s">
        <v>380</v>
      </c>
      <c r="D22" s="41"/>
      <c r="E22" s="42"/>
      <c r="F22" s="96"/>
      <c r="G22" s="98">
        <f>Table115[5]*Table115[6]</f>
        <v>0</v>
      </c>
    </row>
    <row r="23" spans="1:7" x14ac:dyDescent="0.25">
      <c r="A23" s="40">
        <v>13</v>
      </c>
      <c r="B23" s="41" t="s">
        <v>57</v>
      </c>
      <c r="C23" s="41" t="s">
        <v>381</v>
      </c>
      <c r="D23" s="41" t="s">
        <v>25</v>
      </c>
      <c r="E23" s="42">
        <v>14.2</v>
      </c>
      <c r="F23" s="96"/>
      <c r="G23" s="98">
        <f>Table115[5]*Table115[6]</f>
        <v>0</v>
      </c>
    </row>
    <row r="24" spans="1:7" ht="30" x14ac:dyDescent="0.25">
      <c r="A24" s="40">
        <v>14</v>
      </c>
      <c r="B24" s="41" t="s">
        <v>57</v>
      </c>
      <c r="C24" s="41" t="s">
        <v>382</v>
      </c>
      <c r="D24" s="41" t="s">
        <v>25</v>
      </c>
      <c r="E24" s="42">
        <v>3.5</v>
      </c>
      <c r="F24" s="96"/>
      <c r="G24" s="98">
        <f>Table115[5]*Table115[6]</f>
        <v>0</v>
      </c>
    </row>
    <row r="25" spans="1:7" ht="45" x14ac:dyDescent="0.25">
      <c r="A25" s="40">
        <v>15</v>
      </c>
      <c r="B25" s="41" t="s">
        <v>58</v>
      </c>
      <c r="C25" s="41" t="s">
        <v>410</v>
      </c>
      <c r="D25" s="41" t="s">
        <v>25</v>
      </c>
      <c r="E25" s="42">
        <v>1.25</v>
      </c>
      <c r="F25" s="96"/>
      <c r="G25" s="98">
        <f>Table115[5]*Table115[6]</f>
        <v>0</v>
      </c>
    </row>
    <row r="26" spans="1:7" ht="45" x14ac:dyDescent="0.25">
      <c r="A26" s="40">
        <v>16</v>
      </c>
      <c r="B26" s="41" t="s">
        <v>52</v>
      </c>
      <c r="C26" s="122" t="s">
        <v>374</v>
      </c>
      <c r="D26" s="41" t="s">
        <v>38</v>
      </c>
      <c r="E26" s="42">
        <v>19.420000000000002</v>
      </c>
      <c r="F26" s="96"/>
      <c r="G26" s="98">
        <f>Table115[5]*Table115[6]</f>
        <v>0</v>
      </c>
    </row>
    <row r="27" spans="1:7" ht="45" x14ac:dyDescent="0.25">
      <c r="A27" s="40">
        <v>17</v>
      </c>
      <c r="B27" s="41" t="s">
        <v>53</v>
      </c>
      <c r="C27" s="122" t="s">
        <v>582</v>
      </c>
      <c r="D27" s="41" t="s">
        <v>38</v>
      </c>
      <c r="E27" s="42">
        <v>85.76</v>
      </c>
      <c r="F27" s="96"/>
      <c r="G27" s="98">
        <f>Table115[5]*Table115[6]</f>
        <v>0</v>
      </c>
    </row>
    <row r="28" spans="1:7" ht="30" x14ac:dyDescent="0.25">
      <c r="A28" s="40">
        <v>18</v>
      </c>
      <c r="B28" s="41" t="s">
        <v>59</v>
      </c>
      <c r="C28" s="41" t="s">
        <v>383</v>
      </c>
      <c r="D28" s="41" t="s">
        <v>38</v>
      </c>
      <c r="E28" s="42">
        <v>7.1</v>
      </c>
      <c r="F28" s="96"/>
      <c r="G28" s="98">
        <f>Table115[5]*Table115[6]</f>
        <v>0</v>
      </c>
    </row>
    <row r="29" spans="1:7" ht="45" x14ac:dyDescent="0.25">
      <c r="A29" s="40">
        <v>19</v>
      </c>
      <c r="B29" s="41" t="s">
        <v>54</v>
      </c>
      <c r="C29" s="41" t="s">
        <v>375</v>
      </c>
      <c r="D29" s="41" t="s">
        <v>28</v>
      </c>
      <c r="E29" s="42">
        <v>6.6</v>
      </c>
      <c r="F29" s="96"/>
      <c r="G29" s="98">
        <f>Table115[5]*Table115[6]</f>
        <v>0</v>
      </c>
    </row>
    <row r="30" spans="1:7" x14ac:dyDescent="0.25">
      <c r="A30" s="40" t="s">
        <v>49</v>
      </c>
      <c r="B30" s="41"/>
      <c r="C30" s="41" t="s">
        <v>385</v>
      </c>
      <c r="D30" s="41"/>
      <c r="E30" s="42"/>
      <c r="F30" s="96"/>
      <c r="G30" s="98">
        <f>Table115[5]*Table115[6]</f>
        <v>0</v>
      </c>
    </row>
    <row r="31" spans="1:7" ht="30" x14ac:dyDescent="0.25">
      <c r="A31" s="40">
        <v>20</v>
      </c>
      <c r="B31" s="41" t="s">
        <v>58</v>
      </c>
      <c r="C31" s="41" t="s">
        <v>411</v>
      </c>
      <c r="D31" s="41" t="s">
        <v>25</v>
      </c>
      <c r="E31" s="42">
        <v>1.98</v>
      </c>
      <c r="F31" s="96"/>
      <c r="G31" s="98">
        <f>Table115[5]*Table115[6]</f>
        <v>0</v>
      </c>
    </row>
    <row r="32" spans="1:7" ht="45" x14ac:dyDescent="0.25">
      <c r="A32" s="40">
        <v>21</v>
      </c>
      <c r="B32" s="41" t="s">
        <v>60</v>
      </c>
      <c r="C32" s="41" t="s">
        <v>378</v>
      </c>
      <c r="D32" s="41" t="s">
        <v>38</v>
      </c>
      <c r="E32" s="42">
        <v>154.16</v>
      </c>
      <c r="F32" s="96"/>
      <c r="G32" s="98">
        <f>Table115[5]*Table115[6]</f>
        <v>0</v>
      </c>
    </row>
    <row r="33" spans="1:7" ht="33.950000000000003" customHeight="1" x14ac:dyDescent="0.25">
      <c r="A33" s="40">
        <v>22</v>
      </c>
      <c r="B33" s="41" t="s">
        <v>54</v>
      </c>
      <c r="C33" s="41" t="s">
        <v>386</v>
      </c>
      <c r="D33" s="41" t="s">
        <v>28</v>
      </c>
      <c r="E33" s="42">
        <v>13.2</v>
      </c>
      <c r="F33" s="96"/>
      <c r="G33" s="98">
        <f>Table115[5]*Table115[6]</f>
        <v>0</v>
      </c>
    </row>
    <row r="34" spans="1:7" ht="45" x14ac:dyDescent="0.25">
      <c r="A34" s="40">
        <v>23</v>
      </c>
      <c r="B34" s="41" t="s">
        <v>61</v>
      </c>
      <c r="C34" s="41" t="s">
        <v>387</v>
      </c>
      <c r="D34" s="41" t="s">
        <v>287</v>
      </c>
      <c r="E34" s="42">
        <v>26</v>
      </c>
      <c r="F34" s="96"/>
      <c r="G34" s="98">
        <f>Table115[5]*Table115[6]</f>
        <v>0</v>
      </c>
    </row>
    <row r="35" spans="1:7" x14ac:dyDescent="0.25">
      <c r="A35" s="40" t="s">
        <v>49</v>
      </c>
      <c r="B35" s="41"/>
      <c r="C35" s="41" t="s">
        <v>388</v>
      </c>
      <c r="D35" s="41"/>
      <c r="E35" s="42"/>
      <c r="F35" s="96"/>
      <c r="G35" s="98">
        <f>Table115[5]*Table115[6]</f>
        <v>0</v>
      </c>
    </row>
    <row r="36" spans="1:7" x14ac:dyDescent="0.25">
      <c r="A36" s="40">
        <v>24</v>
      </c>
      <c r="B36" s="41" t="s">
        <v>62</v>
      </c>
      <c r="C36" s="119" t="s">
        <v>389</v>
      </c>
      <c r="D36" s="41" t="s">
        <v>25</v>
      </c>
      <c r="E36" s="42">
        <v>0.32</v>
      </c>
      <c r="F36" s="96"/>
      <c r="G36" s="98">
        <f>Table115[5]*Table115[6]</f>
        <v>0</v>
      </c>
    </row>
    <row r="37" spans="1:7" x14ac:dyDescent="0.25">
      <c r="A37" s="40">
        <v>25</v>
      </c>
      <c r="B37" s="41" t="s">
        <v>63</v>
      </c>
      <c r="C37" s="41" t="s">
        <v>390</v>
      </c>
      <c r="D37" s="41" t="s">
        <v>25</v>
      </c>
      <c r="E37" s="42">
        <v>0.32</v>
      </c>
      <c r="F37" s="96"/>
      <c r="G37" s="98">
        <f>Table115[5]*Table115[6]</f>
        <v>0</v>
      </c>
    </row>
    <row r="38" spans="1:7" ht="30" x14ac:dyDescent="0.25">
      <c r="A38" s="40">
        <v>26</v>
      </c>
      <c r="B38" s="41" t="s">
        <v>64</v>
      </c>
      <c r="C38" s="122" t="s">
        <v>583</v>
      </c>
      <c r="D38" s="41" t="s">
        <v>28</v>
      </c>
      <c r="E38" s="42">
        <v>20.64</v>
      </c>
      <c r="F38" s="96"/>
      <c r="G38" s="98">
        <f>Table115[5]*Table115[6]</f>
        <v>0</v>
      </c>
    </row>
    <row r="39" spans="1:7" x14ac:dyDescent="0.25">
      <c r="A39" s="40">
        <v>27</v>
      </c>
      <c r="B39" s="41" t="s">
        <v>63</v>
      </c>
      <c r="C39" s="41" t="s">
        <v>390</v>
      </c>
      <c r="D39" s="41" t="s">
        <v>25</v>
      </c>
      <c r="E39" s="42">
        <v>0.17</v>
      </c>
      <c r="F39" s="96"/>
      <c r="G39" s="98">
        <f>Table115[5]*Table115[6]</f>
        <v>0</v>
      </c>
    </row>
    <row r="40" spans="1:7" ht="30" x14ac:dyDescent="0.25">
      <c r="A40" s="40">
        <v>28</v>
      </c>
      <c r="B40" s="41" t="s">
        <v>65</v>
      </c>
      <c r="C40" s="41" t="s">
        <v>391</v>
      </c>
      <c r="D40" s="41" t="s">
        <v>25</v>
      </c>
      <c r="E40" s="42">
        <v>0.17</v>
      </c>
      <c r="F40" s="96"/>
      <c r="G40" s="98">
        <f>Table115[5]*Table115[6]</f>
        <v>0</v>
      </c>
    </row>
    <row r="41" spans="1:7" ht="60" x14ac:dyDescent="0.25">
      <c r="A41" s="40">
        <v>29</v>
      </c>
      <c r="B41" s="41" t="s">
        <v>66</v>
      </c>
      <c r="C41" s="41" t="s">
        <v>392</v>
      </c>
      <c r="D41" s="41" t="s">
        <v>28</v>
      </c>
      <c r="E41" s="42">
        <v>20.64</v>
      </c>
      <c r="F41" s="96"/>
      <c r="G41" s="98">
        <f>Table115[5]*Table115[6]</f>
        <v>0</v>
      </c>
    </row>
    <row r="42" spans="1:7" x14ac:dyDescent="0.25">
      <c r="A42" s="40">
        <v>30</v>
      </c>
      <c r="B42" s="41" t="s">
        <v>67</v>
      </c>
      <c r="C42" s="41" t="s">
        <v>393</v>
      </c>
      <c r="D42" s="41" t="s">
        <v>25</v>
      </c>
      <c r="E42" s="42">
        <v>0.05</v>
      </c>
      <c r="F42" s="96"/>
      <c r="G42" s="98">
        <f>Table115[5]*Table115[6]</f>
        <v>0</v>
      </c>
    </row>
    <row r="43" spans="1:7" ht="30" x14ac:dyDescent="0.25">
      <c r="A43" s="40">
        <v>31</v>
      </c>
      <c r="B43" s="41" t="s">
        <v>68</v>
      </c>
      <c r="C43" s="41" t="s">
        <v>394</v>
      </c>
      <c r="D43" s="41" t="s">
        <v>28</v>
      </c>
      <c r="E43" s="42">
        <v>3.4</v>
      </c>
      <c r="F43" s="96"/>
      <c r="G43" s="98">
        <f>Table115[5]*Table115[6]</f>
        <v>0</v>
      </c>
    </row>
    <row r="44" spans="1:7" ht="42" customHeight="1" x14ac:dyDescent="0.25">
      <c r="A44" s="40">
        <v>32</v>
      </c>
      <c r="B44" s="41" t="s">
        <v>69</v>
      </c>
      <c r="C44" s="41" t="s">
        <v>402</v>
      </c>
      <c r="D44" s="41" t="s">
        <v>28</v>
      </c>
      <c r="E44" s="42">
        <v>12.4</v>
      </c>
      <c r="F44" s="96"/>
      <c r="G44" s="98">
        <f>Table115[5]*Table115[6]</f>
        <v>0</v>
      </c>
    </row>
    <row r="45" spans="1:7" x14ac:dyDescent="0.25">
      <c r="A45" s="40">
        <v>33</v>
      </c>
      <c r="B45" s="41" t="s">
        <v>70</v>
      </c>
      <c r="C45" s="41" t="s">
        <v>403</v>
      </c>
      <c r="D45" s="41" t="s">
        <v>30</v>
      </c>
      <c r="E45" s="42">
        <v>4.8</v>
      </c>
      <c r="F45" s="96"/>
      <c r="G45" s="98">
        <f>Table115[5]*Table115[6]</f>
        <v>0</v>
      </c>
    </row>
    <row r="46" spans="1:7" x14ac:dyDescent="0.25">
      <c r="A46" s="40">
        <v>34</v>
      </c>
      <c r="B46" s="41" t="s">
        <v>71</v>
      </c>
      <c r="C46" s="41" t="s">
        <v>404</v>
      </c>
      <c r="D46" s="41" t="s">
        <v>30</v>
      </c>
      <c r="E46" s="42">
        <v>2.4</v>
      </c>
      <c r="F46" s="96"/>
      <c r="G46" s="98">
        <f>Table115[5]*Table115[6]</f>
        <v>0</v>
      </c>
    </row>
    <row r="47" spans="1:7" x14ac:dyDescent="0.25">
      <c r="A47" s="40" t="s">
        <v>49</v>
      </c>
      <c r="B47" s="41"/>
      <c r="C47" s="41" t="s">
        <v>405</v>
      </c>
      <c r="D47" s="41"/>
      <c r="E47" s="42"/>
      <c r="F47" s="96"/>
      <c r="G47" s="98">
        <f>Table115[5]*Table115[6]</f>
        <v>0</v>
      </c>
    </row>
    <row r="48" spans="1:7" ht="60" x14ac:dyDescent="0.25">
      <c r="A48" s="40">
        <v>35</v>
      </c>
      <c r="B48" s="41" t="s">
        <v>72</v>
      </c>
      <c r="C48" s="122" t="s">
        <v>584</v>
      </c>
      <c r="D48" s="41" t="s">
        <v>28</v>
      </c>
      <c r="E48" s="42">
        <v>3.01</v>
      </c>
      <c r="F48" s="96"/>
      <c r="G48" s="98">
        <f>Table115[5]*Table115[6]</f>
        <v>0</v>
      </c>
    </row>
    <row r="49" spans="1:7" x14ac:dyDescent="0.25">
      <c r="A49" s="40" t="s">
        <v>49</v>
      </c>
      <c r="B49" s="41"/>
      <c r="C49" s="41" t="s">
        <v>406</v>
      </c>
      <c r="D49" s="41"/>
      <c r="E49" s="42"/>
      <c r="F49" s="96"/>
      <c r="G49" s="98">
        <f>Table115[5]*Table115[6]</f>
        <v>0</v>
      </c>
    </row>
    <row r="50" spans="1:7" x14ac:dyDescent="0.25">
      <c r="A50" s="40">
        <v>36</v>
      </c>
      <c r="B50" s="41" t="s">
        <v>73</v>
      </c>
      <c r="C50" s="41" t="s">
        <v>407</v>
      </c>
      <c r="D50" s="41" t="s">
        <v>74</v>
      </c>
      <c r="E50" s="42">
        <v>0.128</v>
      </c>
      <c r="F50" s="96"/>
      <c r="G50" s="98">
        <f>Table115[5]*Table115[6]</f>
        <v>0</v>
      </c>
    </row>
    <row r="51" spans="1:7" ht="30" x14ac:dyDescent="0.25">
      <c r="A51" s="40">
        <v>37</v>
      </c>
      <c r="B51" s="41" t="s">
        <v>75</v>
      </c>
      <c r="C51" s="41" t="s">
        <v>412</v>
      </c>
      <c r="D51" s="41" t="s">
        <v>25</v>
      </c>
      <c r="E51" s="42">
        <v>0.64</v>
      </c>
      <c r="F51" s="96"/>
      <c r="G51" s="98">
        <f>Table115[5]*Table115[6]</f>
        <v>0</v>
      </c>
    </row>
    <row r="52" spans="1:7" ht="30" x14ac:dyDescent="0.25">
      <c r="A52" s="40">
        <v>38</v>
      </c>
      <c r="B52" s="41" t="s">
        <v>76</v>
      </c>
      <c r="C52" s="41" t="s">
        <v>414</v>
      </c>
      <c r="D52" s="41" t="s">
        <v>28</v>
      </c>
      <c r="E52" s="42">
        <v>12.8</v>
      </c>
      <c r="F52" s="96"/>
      <c r="G52" s="98">
        <f>Table115[5]*Table115[6]</f>
        <v>0</v>
      </c>
    </row>
    <row r="53" spans="1:7" ht="29.45" customHeight="1" x14ac:dyDescent="0.25">
      <c r="A53" s="40">
        <v>39</v>
      </c>
      <c r="B53" s="41" t="s">
        <v>77</v>
      </c>
      <c r="C53" s="122" t="s">
        <v>585</v>
      </c>
      <c r="D53" s="41" t="s">
        <v>28</v>
      </c>
      <c r="E53" s="42">
        <v>12.8</v>
      </c>
      <c r="F53" s="96"/>
      <c r="G53" s="98">
        <f>Table115[5]*Table115[6]</f>
        <v>0</v>
      </c>
    </row>
    <row r="54" spans="1:7" ht="30" x14ac:dyDescent="0.25">
      <c r="A54" s="40">
        <v>41</v>
      </c>
      <c r="B54" s="41" t="s">
        <v>78</v>
      </c>
      <c r="C54" s="41" t="s">
        <v>415</v>
      </c>
      <c r="D54" s="41" t="s">
        <v>28</v>
      </c>
      <c r="E54" s="42">
        <v>12.8</v>
      </c>
      <c r="F54" s="96"/>
      <c r="G54" s="98">
        <f>Table115[5]*Table115[6]</f>
        <v>0</v>
      </c>
    </row>
    <row r="55" spans="1:7" ht="30" x14ac:dyDescent="0.25">
      <c r="A55" s="40">
        <v>43</v>
      </c>
      <c r="B55" s="41" t="s">
        <v>79</v>
      </c>
      <c r="C55" s="41" t="s">
        <v>417</v>
      </c>
      <c r="D55" s="41" t="s">
        <v>28</v>
      </c>
      <c r="E55" s="42">
        <v>12.8</v>
      </c>
      <c r="F55" s="96"/>
      <c r="G55" s="98">
        <f>Table115[5]*Table115[6]</f>
        <v>0</v>
      </c>
    </row>
    <row r="56" spans="1:7" x14ac:dyDescent="0.25">
      <c r="A56" s="40">
        <v>44</v>
      </c>
      <c r="B56" s="41" t="s">
        <v>80</v>
      </c>
      <c r="C56" s="41" t="s">
        <v>418</v>
      </c>
      <c r="D56" s="41" t="s">
        <v>30</v>
      </c>
      <c r="E56" s="42">
        <v>11.52</v>
      </c>
      <c r="F56" s="96"/>
      <c r="G56" s="98">
        <f>Table115[5]*Table115[6]</f>
        <v>0</v>
      </c>
    </row>
    <row r="57" spans="1:7" x14ac:dyDescent="0.25">
      <c r="A57" s="40" t="s">
        <v>49</v>
      </c>
      <c r="B57" s="41"/>
      <c r="C57" s="41" t="s">
        <v>419</v>
      </c>
      <c r="D57" s="41"/>
      <c r="E57" s="42"/>
      <c r="F57" s="96"/>
      <c r="G57" s="98">
        <f>Table115[5]*Table115[6]</f>
        <v>0</v>
      </c>
    </row>
    <row r="58" spans="1:7" x14ac:dyDescent="0.25">
      <c r="A58" s="40"/>
      <c r="B58" s="41"/>
      <c r="C58" s="41" t="s">
        <v>420</v>
      </c>
      <c r="D58" s="41"/>
      <c r="E58" s="42"/>
      <c r="F58" s="96"/>
      <c r="G58" s="98">
        <f>Table115[5]*Table115[6]</f>
        <v>0</v>
      </c>
    </row>
    <row r="59" spans="1:7" x14ac:dyDescent="0.25">
      <c r="A59" s="40">
        <v>45</v>
      </c>
      <c r="B59" s="41" t="s">
        <v>81</v>
      </c>
      <c r="C59" s="41" t="s">
        <v>421</v>
      </c>
      <c r="D59" s="41" t="s">
        <v>28</v>
      </c>
      <c r="E59" s="42">
        <v>13.2</v>
      </c>
      <c r="F59" s="96"/>
      <c r="G59" s="98">
        <f>Table115[5]*Table115[6]</f>
        <v>0</v>
      </c>
    </row>
    <row r="60" spans="1:7" ht="30" x14ac:dyDescent="0.25">
      <c r="A60" s="40">
        <v>46</v>
      </c>
      <c r="B60" s="41" t="s">
        <v>82</v>
      </c>
      <c r="C60" s="41" t="s">
        <v>422</v>
      </c>
      <c r="D60" s="41" t="s">
        <v>28</v>
      </c>
      <c r="E60" s="42">
        <v>13.2</v>
      </c>
      <c r="F60" s="96"/>
      <c r="G60" s="98">
        <f>Table115[5]*Table115[6]</f>
        <v>0</v>
      </c>
    </row>
    <row r="61" spans="1:7" ht="30" x14ac:dyDescent="0.25">
      <c r="A61" s="40">
        <v>47</v>
      </c>
      <c r="B61" s="41" t="s">
        <v>83</v>
      </c>
      <c r="C61" s="41" t="s">
        <v>423</v>
      </c>
      <c r="D61" s="41" t="s">
        <v>28</v>
      </c>
      <c r="E61" s="42">
        <v>13.2</v>
      </c>
      <c r="F61" s="96"/>
      <c r="G61" s="98">
        <f>Table115[5]*Table115[6]</f>
        <v>0</v>
      </c>
    </row>
    <row r="62" spans="1:7" x14ac:dyDescent="0.25">
      <c r="A62" s="40">
        <v>48</v>
      </c>
      <c r="B62" s="41" t="s">
        <v>81</v>
      </c>
      <c r="C62" s="41" t="s">
        <v>421</v>
      </c>
      <c r="D62" s="41" t="s">
        <v>28</v>
      </c>
      <c r="E62" s="42">
        <v>13.2</v>
      </c>
      <c r="F62" s="96"/>
      <c r="G62" s="98">
        <f>Table115[5]*Table115[6]</f>
        <v>0</v>
      </c>
    </row>
    <row r="63" spans="1:7" ht="30" x14ac:dyDescent="0.25">
      <c r="A63" s="40">
        <v>49</v>
      </c>
      <c r="B63" s="41" t="s">
        <v>84</v>
      </c>
      <c r="C63" s="41" t="s">
        <v>424</v>
      </c>
      <c r="D63" s="41" t="s">
        <v>28</v>
      </c>
      <c r="E63" s="42">
        <v>13.2</v>
      </c>
      <c r="F63" s="96"/>
      <c r="G63" s="98">
        <f>Table115[5]*Table115[6]</f>
        <v>0</v>
      </c>
    </row>
    <row r="64" spans="1:7" x14ac:dyDescent="0.25">
      <c r="A64" s="40" t="s">
        <v>49</v>
      </c>
      <c r="B64" s="41"/>
      <c r="C64" s="41" t="s">
        <v>426</v>
      </c>
      <c r="D64" s="41"/>
      <c r="E64" s="42"/>
      <c r="F64" s="96"/>
      <c r="G64" s="98">
        <f>Table115[5]*Table115[6]</f>
        <v>0</v>
      </c>
    </row>
    <row r="65" spans="1:7" ht="45" x14ac:dyDescent="0.25">
      <c r="A65" s="40">
        <v>50</v>
      </c>
      <c r="B65" s="41" t="s">
        <v>85</v>
      </c>
      <c r="C65" s="41" t="s">
        <v>427</v>
      </c>
      <c r="D65" s="41" t="s">
        <v>28</v>
      </c>
      <c r="E65" s="42">
        <v>32.799999999999997</v>
      </c>
      <c r="F65" s="96"/>
      <c r="G65" s="98">
        <f>Table115[5]*Table115[6]</f>
        <v>0</v>
      </c>
    </row>
    <row r="66" spans="1:7" x14ac:dyDescent="0.25">
      <c r="A66" s="40">
        <v>51</v>
      </c>
      <c r="B66" s="41" t="s">
        <v>81</v>
      </c>
      <c r="C66" s="41" t="s">
        <v>428</v>
      </c>
      <c r="D66" s="41" t="s">
        <v>28</v>
      </c>
      <c r="E66" s="42">
        <v>32.799999999999997</v>
      </c>
      <c r="F66" s="96"/>
      <c r="G66" s="98">
        <f>Table115[5]*Table115[6]</f>
        <v>0</v>
      </c>
    </row>
    <row r="67" spans="1:7" ht="30" x14ac:dyDescent="0.25">
      <c r="A67" s="40">
        <v>52</v>
      </c>
      <c r="B67" s="41" t="s">
        <v>86</v>
      </c>
      <c r="C67" s="41" t="s">
        <v>435</v>
      </c>
      <c r="D67" s="41" t="s">
        <v>28</v>
      </c>
      <c r="E67" s="42">
        <v>32.799999999999997</v>
      </c>
      <c r="F67" s="96"/>
      <c r="G67" s="98">
        <f>Table115[5]*Table115[6]</f>
        <v>0</v>
      </c>
    </row>
    <row r="68" spans="1:7" x14ac:dyDescent="0.25">
      <c r="A68" s="40">
        <v>53</v>
      </c>
      <c r="B68" s="41" t="s">
        <v>81</v>
      </c>
      <c r="C68" s="41" t="s">
        <v>428</v>
      </c>
      <c r="D68" s="41" t="s">
        <v>28</v>
      </c>
      <c r="E68" s="42">
        <v>32.799999999999997</v>
      </c>
      <c r="F68" s="96"/>
      <c r="G68" s="98">
        <f>Table115[5]*Table115[6]</f>
        <v>0</v>
      </c>
    </row>
    <row r="69" spans="1:7" ht="30" x14ac:dyDescent="0.25">
      <c r="A69" s="40">
        <v>54</v>
      </c>
      <c r="B69" s="41" t="s">
        <v>84</v>
      </c>
      <c r="C69" s="41" t="s">
        <v>425</v>
      </c>
      <c r="D69" s="41" t="s">
        <v>28</v>
      </c>
      <c r="E69" s="42">
        <v>32.799999999999997</v>
      </c>
      <c r="F69" s="96"/>
      <c r="G69" s="98">
        <f>Table115[5]*Table115[6]</f>
        <v>0</v>
      </c>
    </row>
    <row r="70" spans="1:7" x14ac:dyDescent="0.25">
      <c r="A70" s="40" t="s">
        <v>49</v>
      </c>
      <c r="B70" s="41"/>
      <c r="C70" s="41" t="s">
        <v>429</v>
      </c>
      <c r="D70" s="41"/>
      <c r="E70" s="42"/>
      <c r="F70" s="96"/>
      <c r="G70" s="98">
        <f>Table115[5]*Table115[6]</f>
        <v>0</v>
      </c>
    </row>
    <row r="71" spans="1:7" x14ac:dyDescent="0.25">
      <c r="A71" s="40">
        <v>55</v>
      </c>
      <c r="B71" s="41" t="s">
        <v>87</v>
      </c>
      <c r="C71" s="119" t="s">
        <v>430</v>
      </c>
      <c r="D71" s="41" t="s">
        <v>28</v>
      </c>
      <c r="E71" s="42">
        <v>5.0999999999999996</v>
      </c>
      <c r="F71" s="96"/>
      <c r="G71" s="98">
        <f>Table115[5]*Table115[6]</f>
        <v>0</v>
      </c>
    </row>
    <row r="72" spans="1:7" ht="45" x14ac:dyDescent="0.25">
      <c r="A72" s="40">
        <v>56</v>
      </c>
      <c r="B72" s="41" t="s">
        <v>88</v>
      </c>
      <c r="C72" s="122" t="s">
        <v>586</v>
      </c>
      <c r="D72" s="41" t="s">
        <v>28</v>
      </c>
      <c r="E72" s="42">
        <v>38</v>
      </c>
      <c r="F72" s="96"/>
      <c r="G72" s="98">
        <f>Table115[5]*Table115[6]</f>
        <v>0</v>
      </c>
    </row>
    <row r="73" spans="1:7" ht="19.5" customHeight="1" x14ac:dyDescent="0.25">
      <c r="A73" s="40">
        <v>57</v>
      </c>
      <c r="B73" s="41" t="s">
        <v>89</v>
      </c>
      <c r="C73" s="41" t="s">
        <v>431</v>
      </c>
      <c r="D73" s="41" t="s">
        <v>28</v>
      </c>
      <c r="E73" s="42">
        <v>38</v>
      </c>
      <c r="F73" s="96"/>
      <c r="G73" s="98">
        <f>Table115[5]*Table115[6]</f>
        <v>0</v>
      </c>
    </row>
    <row r="74" spans="1:7" ht="30" x14ac:dyDescent="0.25">
      <c r="A74" s="40">
        <v>58</v>
      </c>
      <c r="B74" s="41" t="s">
        <v>90</v>
      </c>
      <c r="C74" s="41" t="s">
        <v>432</v>
      </c>
      <c r="D74" s="41" t="s">
        <v>28</v>
      </c>
      <c r="E74" s="42">
        <v>38</v>
      </c>
      <c r="F74" s="96"/>
      <c r="G74" s="98">
        <f>Table115[5]*Table115[6]</f>
        <v>0</v>
      </c>
    </row>
    <row r="75" spans="1:7" ht="30" x14ac:dyDescent="0.25">
      <c r="A75" s="40">
        <v>59</v>
      </c>
      <c r="B75" s="41" t="s">
        <v>91</v>
      </c>
      <c r="C75" s="41" t="s">
        <v>433</v>
      </c>
      <c r="D75" s="41" t="s">
        <v>28</v>
      </c>
      <c r="E75" s="42">
        <v>41</v>
      </c>
      <c r="F75" s="96"/>
      <c r="G75" s="98">
        <f>Table115[5]*Table115[6]</f>
        <v>0</v>
      </c>
    </row>
    <row r="76" spans="1:7" x14ac:dyDescent="0.25">
      <c r="A76" s="40" t="s">
        <v>49</v>
      </c>
      <c r="B76" s="41"/>
      <c r="C76" s="41" t="s">
        <v>434</v>
      </c>
      <c r="D76" s="41"/>
      <c r="E76" s="42"/>
      <c r="F76" s="96"/>
      <c r="G76" s="98">
        <f>Table115[5]*Table115[6]</f>
        <v>0</v>
      </c>
    </row>
    <row r="77" spans="1:7" x14ac:dyDescent="0.25">
      <c r="A77" s="40"/>
      <c r="B77" s="41"/>
      <c r="C77" s="41" t="s">
        <v>436</v>
      </c>
      <c r="D77" s="41"/>
      <c r="E77" s="42"/>
      <c r="F77" s="96"/>
      <c r="G77" s="98">
        <f>Table115[5]*Table115[6]</f>
        <v>0</v>
      </c>
    </row>
    <row r="78" spans="1:7" x14ac:dyDescent="0.25">
      <c r="A78" s="40">
        <v>60</v>
      </c>
      <c r="B78" s="41" t="s">
        <v>43</v>
      </c>
      <c r="C78" s="41" t="s">
        <v>437</v>
      </c>
      <c r="D78" s="41" t="s">
        <v>38</v>
      </c>
      <c r="E78" s="42">
        <v>14.1</v>
      </c>
      <c r="F78" s="96"/>
      <c r="G78" s="98">
        <f>Table115[5]*Table115[6]</f>
        <v>0</v>
      </c>
    </row>
    <row r="79" spans="1:7" ht="60" x14ac:dyDescent="0.25">
      <c r="A79" s="40">
        <v>61</v>
      </c>
      <c r="B79" s="41" t="s">
        <v>92</v>
      </c>
      <c r="C79" s="122" t="s">
        <v>576</v>
      </c>
      <c r="D79" s="41" t="s">
        <v>41</v>
      </c>
      <c r="E79" s="42">
        <v>1.4E-2</v>
      </c>
      <c r="F79" s="96"/>
      <c r="G79" s="98">
        <f>Table115[5]*Table115[6]</f>
        <v>0</v>
      </c>
    </row>
    <row r="80" spans="1:7" x14ac:dyDescent="0.25">
      <c r="A80" s="40">
        <v>62</v>
      </c>
      <c r="B80" s="41" t="s">
        <v>93</v>
      </c>
      <c r="C80" s="41" t="s">
        <v>438</v>
      </c>
      <c r="D80" s="41" t="s">
        <v>28</v>
      </c>
      <c r="E80" s="42">
        <v>2.7</v>
      </c>
      <c r="F80" s="96"/>
      <c r="G80" s="98">
        <f>Table115[5]*Table115[6]</f>
        <v>0</v>
      </c>
    </row>
    <row r="81" spans="1:7" x14ac:dyDescent="0.25">
      <c r="A81" s="40" t="s">
        <v>49</v>
      </c>
      <c r="B81" s="41"/>
      <c r="C81" s="41" t="s">
        <v>439</v>
      </c>
      <c r="D81" s="41"/>
      <c r="E81" s="42"/>
      <c r="F81" s="96"/>
      <c r="G81" s="98">
        <f>Table115[5]*Table115[6]</f>
        <v>0</v>
      </c>
    </row>
    <row r="82" spans="1:7" x14ac:dyDescent="0.25">
      <c r="A82" s="40">
        <v>63</v>
      </c>
      <c r="B82" s="41" t="s">
        <v>39</v>
      </c>
      <c r="C82" s="41" t="s">
        <v>260</v>
      </c>
      <c r="D82" s="41" t="s">
        <v>25</v>
      </c>
      <c r="E82" s="42">
        <v>0.65</v>
      </c>
      <c r="F82" s="96"/>
      <c r="G82" s="98">
        <f>Table115[5]*Table115[6]</f>
        <v>0</v>
      </c>
    </row>
    <row r="83" spans="1:7" x14ac:dyDescent="0.25">
      <c r="A83" s="40">
        <v>64</v>
      </c>
      <c r="B83" s="41" t="s">
        <v>94</v>
      </c>
      <c r="C83" s="41" t="s">
        <v>444</v>
      </c>
      <c r="D83" s="41" t="s">
        <v>38</v>
      </c>
      <c r="E83" s="42">
        <v>58.73</v>
      </c>
      <c r="F83" s="96"/>
      <c r="G83" s="98">
        <f>Table115[5]*Table115[6]</f>
        <v>0</v>
      </c>
    </row>
    <row r="84" spans="1:7" ht="45" x14ac:dyDescent="0.25">
      <c r="A84" s="40">
        <v>65</v>
      </c>
      <c r="B84" s="41" t="s">
        <v>51</v>
      </c>
      <c r="C84" s="41" t="s">
        <v>413</v>
      </c>
      <c r="D84" s="41" t="s">
        <v>25</v>
      </c>
      <c r="E84" s="42">
        <v>2.0499999999999998</v>
      </c>
      <c r="F84" s="96"/>
      <c r="G84" s="98">
        <f>Table115[5]*Table115[6]</f>
        <v>0</v>
      </c>
    </row>
    <row r="85" spans="1:7" ht="45" x14ac:dyDescent="0.25">
      <c r="A85" s="40">
        <v>66</v>
      </c>
      <c r="B85" s="41" t="s">
        <v>95</v>
      </c>
      <c r="C85" s="122" t="s">
        <v>443</v>
      </c>
      <c r="D85" s="41" t="s">
        <v>28</v>
      </c>
      <c r="E85" s="42">
        <v>5.7</v>
      </c>
      <c r="F85" s="96"/>
      <c r="G85" s="98">
        <f>Table115[5]*Table115[6]</f>
        <v>0</v>
      </c>
    </row>
    <row r="86" spans="1:7" ht="30" x14ac:dyDescent="0.25">
      <c r="A86" s="40">
        <v>67</v>
      </c>
      <c r="B86" s="41" t="s">
        <v>78</v>
      </c>
      <c r="C86" s="41" t="s">
        <v>416</v>
      </c>
      <c r="D86" s="41" t="s">
        <v>28</v>
      </c>
      <c r="E86" s="42">
        <v>7</v>
      </c>
      <c r="F86" s="96"/>
      <c r="G86" s="98">
        <f>Table115[5]*Table115[6]</f>
        <v>0</v>
      </c>
    </row>
    <row r="87" spans="1:7" ht="30" x14ac:dyDescent="0.25">
      <c r="A87" s="40">
        <v>69</v>
      </c>
      <c r="B87" s="41" t="s">
        <v>79</v>
      </c>
      <c r="C87" s="41" t="s">
        <v>417</v>
      </c>
      <c r="D87" s="41" t="s">
        <v>28</v>
      </c>
      <c r="E87" s="42">
        <v>7</v>
      </c>
      <c r="F87" s="96"/>
      <c r="G87" s="98">
        <f>Table115[5]*Table115[6]</f>
        <v>0</v>
      </c>
    </row>
    <row r="88" spans="1:7" x14ac:dyDescent="0.25">
      <c r="A88" s="40" t="s">
        <v>49</v>
      </c>
      <c r="B88" s="41"/>
      <c r="C88" s="41" t="s">
        <v>440</v>
      </c>
      <c r="D88" s="41"/>
      <c r="E88" s="42"/>
      <c r="F88" s="96"/>
      <c r="G88" s="98">
        <f>Table115[5]*Table115[6]</f>
        <v>0</v>
      </c>
    </row>
    <row r="89" spans="1:7" ht="45" x14ac:dyDescent="0.25">
      <c r="A89" s="40">
        <v>70</v>
      </c>
      <c r="B89" s="41" t="s">
        <v>75</v>
      </c>
      <c r="C89" s="41" t="s">
        <v>441</v>
      </c>
      <c r="D89" s="41" t="s">
        <v>25</v>
      </c>
      <c r="E89" s="42">
        <v>0.23</v>
      </c>
      <c r="F89" s="96"/>
      <c r="G89" s="98">
        <f>Table115[5]*Table115[6]</f>
        <v>0</v>
      </c>
    </row>
    <row r="90" spans="1:7" ht="45" x14ac:dyDescent="0.25">
      <c r="A90" s="40">
        <v>71</v>
      </c>
      <c r="B90" s="41" t="s">
        <v>51</v>
      </c>
      <c r="C90" s="41" t="s">
        <v>442</v>
      </c>
      <c r="D90" s="41" t="s">
        <v>25</v>
      </c>
      <c r="E90" s="42">
        <v>1.08</v>
      </c>
      <c r="F90" s="96"/>
      <c r="G90" s="98">
        <f>Table115[5]*Table115[6]</f>
        <v>0</v>
      </c>
    </row>
    <row r="91" spans="1:7" ht="45" x14ac:dyDescent="0.25">
      <c r="A91" s="40">
        <v>72</v>
      </c>
      <c r="B91" s="41" t="s">
        <v>95</v>
      </c>
      <c r="C91" s="122" t="s">
        <v>443</v>
      </c>
      <c r="D91" s="41" t="s">
        <v>28</v>
      </c>
      <c r="E91" s="42">
        <v>5.3</v>
      </c>
      <c r="F91" s="96"/>
      <c r="G91" s="98">
        <f>Table115[5]*Table115[6]</f>
        <v>0</v>
      </c>
    </row>
    <row r="92" spans="1:7" x14ac:dyDescent="0.25">
      <c r="A92" s="40">
        <v>73</v>
      </c>
      <c r="B92" s="41" t="s">
        <v>94</v>
      </c>
      <c r="C92" s="41" t="s">
        <v>445</v>
      </c>
      <c r="D92" s="41" t="s">
        <v>38</v>
      </c>
      <c r="E92" s="42">
        <v>32.54</v>
      </c>
      <c r="F92" s="96"/>
      <c r="G92" s="98">
        <f>Table115[5]*Table115[6]</f>
        <v>0</v>
      </c>
    </row>
    <row r="93" spans="1:7" ht="30" x14ac:dyDescent="0.25">
      <c r="A93" s="40">
        <v>74</v>
      </c>
      <c r="B93" s="41" t="s">
        <v>96</v>
      </c>
      <c r="C93" s="41" t="s">
        <v>384</v>
      </c>
      <c r="D93" s="41" t="s">
        <v>38</v>
      </c>
      <c r="E93" s="42">
        <v>42.8</v>
      </c>
      <c r="F93" s="96"/>
      <c r="G93" s="98">
        <f>Table115[5]*Table115[6]</f>
        <v>0</v>
      </c>
    </row>
    <row r="94" spans="1:7" ht="48" customHeight="1" x14ac:dyDescent="0.25">
      <c r="A94" s="40">
        <v>75</v>
      </c>
      <c r="B94" s="41" t="s">
        <v>334</v>
      </c>
      <c r="C94" s="41" t="s">
        <v>446</v>
      </c>
      <c r="D94" s="41" t="s">
        <v>41</v>
      </c>
      <c r="E94" s="42">
        <v>0.35599999999999998</v>
      </c>
      <c r="F94" s="96"/>
      <c r="G94" s="98">
        <f>Table115[5]*Table115[6]</f>
        <v>0</v>
      </c>
    </row>
    <row r="95" spans="1:7" ht="45" x14ac:dyDescent="0.25">
      <c r="A95" s="40">
        <v>76</v>
      </c>
      <c r="B95" s="41" t="s">
        <v>334</v>
      </c>
      <c r="C95" s="41" t="s">
        <v>266</v>
      </c>
      <c r="D95" s="41" t="s">
        <v>38</v>
      </c>
      <c r="E95" s="42">
        <v>98.13</v>
      </c>
      <c r="F95" s="96"/>
      <c r="G95" s="98">
        <f>Table115[5]*Table115[6]</f>
        <v>0</v>
      </c>
    </row>
    <row r="96" spans="1:7" ht="60" x14ac:dyDescent="0.25">
      <c r="A96" s="40">
        <v>77</v>
      </c>
      <c r="B96" s="41" t="s">
        <v>92</v>
      </c>
      <c r="C96" s="122" t="s">
        <v>576</v>
      </c>
      <c r="D96" s="41" t="s">
        <v>41</v>
      </c>
      <c r="E96" s="42">
        <v>0.1</v>
      </c>
      <c r="F96" s="96"/>
      <c r="G96" s="98">
        <f>Table115[5]*Table115[6]</f>
        <v>0</v>
      </c>
    </row>
    <row r="97" spans="1:7" ht="60" x14ac:dyDescent="0.25">
      <c r="A97" s="40">
        <v>78</v>
      </c>
      <c r="B97" s="41" t="s">
        <v>98</v>
      </c>
      <c r="C97" s="41" t="s">
        <v>401</v>
      </c>
      <c r="D97" s="41" t="s">
        <v>28</v>
      </c>
      <c r="E97" s="42">
        <v>7.9</v>
      </c>
      <c r="F97" s="96"/>
      <c r="G97" s="98">
        <f>Table115[5]*Table115[6]</f>
        <v>0</v>
      </c>
    </row>
    <row r="98" spans="1:7" ht="47.1" customHeight="1" x14ac:dyDescent="0.25">
      <c r="A98" s="40">
        <v>79</v>
      </c>
      <c r="B98" s="41" t="s">
        <v>99</v>
      </c>
      <c r="C98" s="122" t="s">
        <v>587</v>
      </c>
      <c r="D98" s="41" t="s">
        <v>28</v>
      </c>
      <c r="E98" s="42">
        <v>7.9</v>
      </c>
      <c r="F98" s="96"/>
      <c r="G98" s="98">
        <f>Table115[5]*Table115[6]</f>
        <v>0</v>
      </c>
    </row>
    <row r="99" spans="1:7" ht="49.5" customHeight="1" x14ac:dyDescent="0.25">
      <c r="A99" s="40">
        <v>80</v>
      </c>
      <c r="B99" s="41" t="s">
        <v>100</v>
      </c>
      <c r="C99" s="122" t="s">
        <v>588</v>
      </c>
      <c r="D99" s="41" t="s">
        <v>28</v>
      </c>
      <c r="E99" s="42">
        <v>7.9</v>
      </c>
      <c r="F99" s="96"/>
      <c r="G99" s="98">
        <f>Table115[5]*Table115[6]</f>
        <v>0</v>
      </c>
    </row>
    <row r="100" spans="1:7" x14ac:dyDescent="0.25">
      <c r="A100" s="40" t="s">
        <v>49</v>
      </c>
      <c r="B100" s="41"/>
      <c r="C100" s="41" t="s">
        <v>447</v>
      </c>
      <c r="D100" s="41"/>
      <c r="E100" s="42"/>
      <c r="F100" s="96"/>
      <c r="G100" s="98">
        <f>Table115[5]*Table115[6]</f>
        <v>0</v>
      </c>
    </row>
    <row r="101" spans="1:7" x14ac:dyDescent="0.25">
      <c r="A101" s="40">
        <v>81</v>
      </c>
      <c r="B101" s="41" t="s">
        <v>39</v>
      </c>
      <c r="C101" s="41" t="s">
        <v>260</v>
      </c>
      <c r="D101" s="41" t="s">
        <v>25</v>
      </c>
      <c r="E101" s="42">
        <v>0.1</v>
      </c>
      <c r="F101" s="96"/>
      <c r="G101" s="98">
        <f>Table115[5]*Table115[6]</f>
        <v>0</v>
      </c>
    </row>
    <row r="102" spans="1:7" ht="32.1" customHeight="1" x14ac:dyDescent="0.25">
      <c r="A102" s="40">
        <v>82</v>
      </c>
      <c r="B102" s="41" t="s">
        <v>32</v>
      </c>
      <c r="C102" s="41" t="s">
        <v>448</v>
      </c>
      <c r="D102" s="41" t="s">
        <v>25</v>
      </c>
      <c r="E102" s="42">
        <v>0.54</v>
      </c>
      <c r="F102" s="96"/>
      <c r="G102" s="98">
        <f>Table115[5]*Table115[6]</f>
        <v>0</v>
      </c>
    </row>
    <row r="103" spans="1:7" ht="45" x14ac:dyDescent="0.25">
      <c r="A103" s="40">
        <v>83</v>
      </c>
      <c r="B103" s="41" t="s">
        <v>95</v>
      </c>
      <c r="C103" s="41" t="s">
        <v>443</v>
      </c>
      <c r="D103" s="41" t="s">
        <v>28</v>
      </c>
      <c r="E103" s="42">
        <v>4.3</v>
      </c>
      <c r="F103" s="96"/>
      <c r="G103" s="98">
        <f>Table115[5]*Table115[6]</f>
        <v>0</v>
      </c>
    </row>
    <row r="104" spans="1:7" x14ac:dyDescent="0.25">
      <c r="A104" s="40" t="s">
        <v>49</v>
      </c>
      <c r="B104" s="41"/>
      <c r="C104" s="41" t="s">
        <v>449</v>
      </c>
      <c r="D104" s="41"/>
      <c r="E104" s="42"/>
      <c r="F104" s="96"/>
      <c r="G104" s="98">
        <f>Table115[5]*Table115[6]</f>
        <v>0</v>
      </c>
    </row>
    <row r="105" spans="1:7" x14ac:dyDescent="0.25">
      <c r="A105" s="40">
        <v>84</v>
      </c>
      <c r="B105" s="41" t="s">
        <v>39</v>
      </c>
      <c r="C105" s="41" t="s">
        <v>261</v>
      </c>
      <c r="D105" s="41" t="s">
        <v>25</v>
      </c>
      <c r="E105" s="42">
        <v>2.81</v>
      </c>
      <c r="F105" s="96"/>
      <c r="G105" s="98">
        <f>Table115[5]*Table115[6]</f>
        <v>0</v>
      </c>
    </row>
    <row r="106" spans="1:7" ht="45" x14ac:dyDescent="0.25">
      <c r="A106" s="40">
        <v>85</v>
      </c>
      <c r="B106" s="41" t="s">
        <v>75</v>
      </c>
      <c r="C106" s="122" t="s">
        <v>589</v>
      </c>
      <c r="D106" s="41" t="s">
        <v>25</v>
      </c>
      <c r="E106" s="42">
        <v>2.81</v>
      </c>
      <c r="F106" s="96"/>
      <c r="G106" s="98">
        <f>Table115[5]*Table115[6]</f>
        <v>0</v>
      </c>
    </row>
    <row r="107" spans="1:7" x14ac:dyDescent="0.25">
      <c r="A107" s="40" t="s">
        <v>272</v>
      </c>
      <c r="B107" s="41"/>
      <c r="C107" s="41"/>
      <c r="D107" s="41"/>
      <c r="E107" s="42"/>
      <c r="F107" s="42"/>
      <c r="G107" s="87">
        <f>SUBTOTAL(9,Table115[7])</f>
        <v>0</v>
      </c>
    </row>
  </sheetData>
  <mergeCells count="2">
    <mergeCell ref="C2:G3"/>
    <mergeCell ref="A4:B4"/>
  </mergeCells>
  <phoneticPr fontId="17" type="noConversion"/>
  <conditionalFormatting sqref="A7:G107">
    <cfRule type="expression" dxfId="182" priority="3">
      <formula>CELL("PROTECT",A7)=0</formula>
    </cfRule>
    <cfRule type="expression" dxfId="181" priority="4">
      <formula>$C7="Subtotal"</formula>
    </cfRule>
    <cfRule type="expression" priority="5" stopIfTrue="1">
      <formula>OR($C7="Subtotal",$A7="Total TVA Cota 0")</formula>
    </cfRule>
    <cfRule type="expression" dxfId="180" priority="7">
      <formula>$E7=""</formula>
    </cfRule>
  </conditionalFormatting>
  <conditionalFormatting sqref="G7:G107">
    <cfRule type="expression" dxfId="179" priority="1">
      <formula>AND($C7="Subtotal",$G7="")</formula>
    </cfRule>
    <cfRule type="expression" dxfId="178" priority="2">
      <formula>AND($C7="Subtotal",_xlfn.FORMULATEXT($G7)="=[5]*[6]")</formula>
    </cfRule>
    <cfRule type="expression" dxfId="177" priority="6">
      <formula>AND($C7&lt;&gt;"Subtotal",_xlfn.FORMULATEXT($G7)&lt;&gt;"=[5]*[6]")</formula>
    </cfRule>
  </conditionalFormatting>
  <conditionalFormatting sqref="E7:G107">
    <cfRule type="notContainsBlanks" priority="8" stopIfTrue="1">
      <formula>LEN(TRIM(E7))&gt;0</formula>
    </cfRule>
    <cfRule type="expression" dxfId="176" priority="9">
      <formula>$E7&lt;&gt;""</formula>
    </cfRule>
  </conditionalFormatting>
  <dataValidations count="1">
    <dataValidation type="decimal" operator="greaterThan" allowBlank="1" showInputMessage="1" showErrorMessage="1" sqref="F7:F106">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41"/>
  <sheetViews>
    <sheetView view="pageBreakPreview" topLeftCell="A38" zoomScaleNormal="90" zoomScaleSheetLayoutView="100" zoomScalePageLayoutView="90" workbookViewId="0">
      <selection activeCell="A2" sqref="A2"/>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52" t="str">
        <f>SITE!C2</f>
        <v>Install solid biomass heating system in the kindergarten of Calugar village, Falesti district</v>
      </c>
      <c r="D2" s="152"/>
      <c r="E2" s="152"/>
      <c r="F2" s="152"/>
      <c r="G2" s="152"/>
    </row>
    <row r="3" spans="1:7" s="22" customFormat="1" ht="18.75" x14ac:dyDescent="0.3">
      <c r="A3" s="26" t="str">
        <f>SITE!A3</f>
        <v>Site:</v>
      </c>
      <c r="B3" s="27" t="str">
        <f>IF(SITE!B3=0,"",SITE!B3)</f>
        <v>y</v>
      </c>
      <c r="C3" s="156"/>
      <c r="D3" s="156"/>
      <c r="E3" s="156"/>
      <c r="F3" s="156"/>
      <c r="G3" s="156"/>
    </row>
    <row r="4" spans="1:7" s="22" customFormat="1" ht="18.75" x14ac:dyDescent="0.25">
      <c r="A4" s="157" t="s">
        <v>273</v>
      </c>
      <c r="B4" s="158"/>
      <c r="C4" s="29" t="str">
        <f>SITE!B11</f>
        <v xml:space="preserve">Electricity and lighting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 e)</v>
      </c>
      <c r="G5" s="8" t="str">
        <f>TA!G5</f>
        <v>Total 
USD (col.5 x col.6)</v>
      </c>
    </row>
    <row r="6" spans="1:7" s="22" customFormat="1" ht="15.75" x14ac:dyDescent="0.25">
      <c r="A6" s="9" t="s">
        <v>14</v>
      </c>
      <c r="B6" s="9" t="s">
        <v>15</v>
      </c>
      <c r="C6" s="9" t="s">
        <v>16</v>
      </c>
      <c r="D6" s="9" t="s">
        <v>17</v>
      </c>
      <c r="E6" s="9" t="s">
        <v>18</v>
      </c>
      <c r="F6" s="9" t="s">
        <v>19</v>
      </c>
      <c r="G6" s="9" t="s">
        <v>20</v>
      </c>
    </row>
    <row r="7" spans="1:7" x14ac:dyDescent="0.25">
      <c r="A7" s="38"/>
      <c r="B7" s="38"/>
      <c r="C7" s="39" t="s">
        <v>285</v>
      </c>
      <c r="D7" s="38"/>
      <c r="E7" s="44"/>
      <c r="F7" s="43"/>
      <c r="G7" s="87">
        <f>Table116[5]*Table116[6]</f>
        <v>0</v>
      </c>
    </row>
    <row r="8" spans="1:7" ht="30" x14ac:dyDescent="0.25">
      <c r="A8" s="38">
        <v>1</v>
      </c>
      <c r="B8" s="38" t="s">
        <v>177</v>
      </c>
      <c r="C8" s="106" t="s">
        <v>452</v>
      </c>
      <c r="D8" s="38" t="s">
        <v>287</v>
      </c>
      <c r="E8" s="44">
        <v>1</v>
      </c>
      <c r="F8" s="43"/>
      <c r="G8" s="89">
        <f>Table116[5]*Table116[6]</f>
        <v>0</v>
      </c>
    </row>
    <row r="9" spans="1:7" ht="30" x14ac:dyDescent="0.25">
      <c r="A9" s="35">
        <v>2</v>
      </c>
      <c r="B9" s="25" t="s">
        <v>178</v>
      </c>
      <c r="C9" s="25" t="s">
        <v>453</v>
      </c>
      <c r="D9" s="25" t="s">
        <v>287</v>
      </c>
      <c r="E9" s="25">
        <v>1</v>
      </c>
      <c r="F9" s="96"/>
      <c r="G9" s="97">
        <f>Table116[5]*Table116[6]</f>
        <v>0</v>
      </c>
    </row>
    <row r="10" spans="1:7" ht="30" x14ac:dyDescent="0.25">
      <c r="A10" s="40">
        <v>3</v>
      </c>
      <c r="B10" s="41" t="s">
        <v>179</v>
      </c>
      <c r="C10" s="41" t="s">
        <v>454</v>
      </c>
      <c r="D10" s="41" t="s">
        <v>287</v>
      </c>
      <c r="E10" s="42">
        <v>2</v>
      </c>
      <c r="F10" s="96"/>
      <c r="G10" s="98">
        <f>Table116[5]*Table116[6]</f>
        <v>0</v>
      </c>
    </row>
    <row r="11" spans="1:7" ht="30" x14ac:dyDescent="0.25">
      <c r="A11" s="40">
        <v>4</v>
      </c>
      <c r="B11" s="41" t="s">
        <v>179</v>
      </c>
      <c r="C11" s="41" t="s">
        <v>455</v>
      </c>
      <c r="D11" s="41" t="s">
        <v>287</v>
      </c>
      <c r="E11" s="42">
        <v>6</v>
      </c>
      <c r="F11" s="96"/>
      <c r="G11" s="98">
        <f>Table116[5]*Table116[6]</f>
        <v>0</v>
      </c>
    </row>
    <row r="12" spans="1:7" ht="30" x14ac:dyDescent="0.25">
      <c r="A12" s="40">
        <v>5</v>
      </c>
      <c r="B12" s="41" t="s">
        <v>180</v>
      </c>
      <c r="C12" s="41" t="s">
        <v>456</v>
      </c>
      <c r="D12" s="41" t="s">
        <v>450</v>
      </c>
      <c r="E12" s="42">
        <v>0.02</v>
      </c>
      <c r="F12" s="96"/>
      <c r="G12" s="98">
        <f>Table116[5]*Table116[6]</f>
        <v>0</v>
      </c>
    </row>
    <row r="13" spans="1:7" ht="45" x14ac:dyDescent="0.25">
      <c r="A13" s="40">
        <v>6</v>
      </c>
      <c r="B13" s="41" t="s">
        <v>181</v>
      </c>
      <c r="C13" s="41" t="s">
        <v>457</v>
      </c>
      <c r="D13" s="41" t="s">
        <v>450</v>
      </c>
      <c r="E13" s="42">
        <v>0.01</v>
      </c>
      <c r="F13" s="96"/>
      <c r="G13" s="98">
        <f>Table116[5]*Table116[6]</f>
        <v>0</v>
      </c>
    </row>
    <row r="14" spans="1:7" x14ac:dyDescent="0.25">
      <c r="A14" s="40">
        <v>7</v>
      </c>
      <c r="B14" s="41" t="s">
        <v>182</v>
      </c>
      <c r="C14" s="41" t="s">
        <v>458</v>
      </c>
      <c r="D14" s="41" t="s">
        <v>287</v>
      </c>
      <c r="E14" s="42">
        <v>4</v>
      </c>
      <c r="F14" s="96"/>
      <c r="G14" s="98">
        <f>Table116[5]*Table116[6]</f>
        <v>0</v>
      </c>
    </row>
    <row r="15" spans="1:7" x14ac:dyDescent="0.25">
      <c r="A15" s="40">
        <v>8</v>
      </c>
      <c r="B15" s="41" t="s">
        <v>183</v>
      </c>
      <c r="C15" s="41" t="s">
        <v>459</v>
      </c>
      <c r="D15" s="41" t="s">
        <v>287</v>
      </c>
      <c r="E15" s="42">
        <v>4</v>
      </c>
      <c r="F15" s="96"/>
      <c r="G15" s="98">
        <f>Table116[5]*Table116[6]</f>
        <v>0</v>
      </c>
    </row>
    <row r="16" spans="1:7" x14ac:dyDescent="0.25">
      <c r="A16" s="40">
        <v>9</v>
      </c>
      <c r="B16" s="41" t="s">
        <v>184</v>
      </c>
      <c r="C16" s="41" t="s">
        <v>185</v>
      </c>
      <c r="D16" s="41" t="s">
        <v>287</v>
      </c>
      <c r="E16" s="42">
        <v>4</v>
      </c>
      <c r="F16" s="96"/>
      <c r="G16" s="98">
        <f>Table116[5]*Table116[6]</f>
        <v>0</v>
      </c>
    </row>
    <row r="17" spans="1:7" x14ac:dyDescent="0.25">
      <c r="A17" s="40">
        <v>10</v>
      </c>
      <c r="B17" s="41" t="s">
        <v>186</v>
      </c>
      <c r="C17" s="41" t="s">
        <v>460</v>
      </c>
      <c r="D17" s="41" t="s">
        <v>287</v>
      </c>
      <c r="E17" s="42">
        <v>1</v>
      </c>
      <c r="F17" s="96"/>
      <c r="G17" s="98">
        <f>Table116[5]*Table116[6]</f>
        <v>0</v>
      </c>
    </row>
    <row r="18" spans="1:7" x14ac:dyDescent="0.25">
      <c r="A18" s="40">
        <v>11</v>
      </c>
      <c r="B18" s="41" t="s">
        <v>187</v>
      </c>
      <c r="C18" s="41" t="s">
        <v>461</v>
      </c>
      <c r="D18" s="41" t="s">
        <v>450</v>
      </c>
      <c r="E18" s="42">
        <v>0.01</v>
      </c>
      <c r="F18" s="96"/>
      <c r="G18" s="98">
        <f>Table116[5]*Table116[6]</f>
        <v>0</v>
      </c>
    </row>
    <row r="19" spans="1:7" x14ac:dyDescent="0.25">
      <c r="A19" s="40">
        <v>12</v>
      </c>
      <c r="B19" s="41" t="s">
        <v>188</v>
      </c>
      <c r="C19" s="41" t="s">
        <v>462</v>
      </c>
      <c r="D19" s="41" t="s">
        <v>450</v>
      </c>
      <c r="E19" s="42">
        <v>0.01</v>
      </c>
      <c r="F19" s="96"/>
      <c r="G19" s="98">
        <f>Table116[5]*Table116[6]</f>
        <v>0</v>
      </c>
    </row>
    <row r="20" spans="1:7" x14ac:dyDescent="0.25">
      <c r="A20" s="40">
        <v>13</v>
      </c>
      <c r="B20" s="41">
        <v>2451089</v>
      </c>
      <c r="C20" s="41" t="s">
        <v>464</v>
      </c>
      <c r="D20" s="41" t="s">
        <v>287</v>
      </c>
      <c r="E20" s="42">
        <v>2</v>
      </c>
      <c r="F20" s="96"/>
      <c r="G20" s="98">
        <f>Table116[5]*Table116[6]</f>
        <v>0</v>
      </c>
    </row>
    <row r="21" spans="1:7" x14ac:dyDescent="0.25">
      <c r="A21" s="40">
        <v>14</v>
      </c>
      <c r="B21" s="41">
        <v>245108</v>
      </c>
      <c r="C21" s="41" t="s">
        <v>465</v>
      </c>
      <c r="D21" s="41" t="s">
        <v>287</v>
      </c>
      <c r="E21" s="42">
        <v>5</v>
      </c>
      <c r="F21" s="96"/>
      <c r="G21" s="98">
        <f>Table116[5]*Table116[6]</f>
        <v>0</v>
      </c>
    </row>
    <row r="22" spans="1:7" x14ac:dyDescent="0.25">
      <c r="A22" s="40">
        <v>15</v>
      </c>
      <c r="B22" s="41" t="s">
        <v>189</v>
      </c>
      <c r="C22" s="41" t="s">
        <v>471</v>
      </c>
      <c r="D22" s="41" t="s">
        <v>150</v>
      </c>
      <c r="E22" s="42">
        <v>0.44</v>
      </c>
      <c r="F22" s="96"/>
      <c r="G22" s="98">
        <f>Table116[5]*Table116[6]</f>
        <v>0</v>
      </c>
    </row>
    <row r="23" spans="1:7" ht="30" x14ac:dyDescent="0.25">
      <c r="A23" s="40">
        <v>16</v>
      </c>
      <c r="B23" s="41" t="s">
        <v>190</v>
      </c>
      <c r="C23" s="41" t="s">
        <v>472</v>
      </c>
      <c r="D23" s="41" t="s">
        <v>150</v>
      </c>
      <c r="E23" s="42">
        <v>0.13</v>
      </c>
      <c r="F23" s="96"/>
      <c r="G23" s="98">
        <f>Table116[5]*Table116[6]</f>
        <v>0</v>
      </c>
    </row>
    <row r="24" spans="1:7" x14ac:dyDescent="0.25">
      <c r="A24" s="40">
        <v>17</v>
      </c>
      <c r="B24" s="41" t="s">
        <v>191</v>
      </c>
      <c r="C24" s="41" t="s">
        <v>466</v>
      </c>
      <c r="D24" s="41" t="s">
        <v>30</v>
      </c>
      <c r="E24" s="42">
        <v>10</v>
      </c>
      <c r="F24" s="96"/>
      <c r="G24" s="98">
        <f>Table116[5]*Table116[6]</f>
        <v>0</v>
      </c>
    </row>
    <row r="25" spans="1:7" x14ac:dyDescent="0.25">
      <c r="A25" s="40">
        <v>18</v>
      </c>
      <c r="B25" s="41" t="s">
        <v>155</v>
      </c>
      <c r="C25" s="41" t="s">
        <v>467</v>
      </c>
      <c r="D25" s="41" t="s">
        <v>30</v>
      </c>
      <c r="E25" s="42">
        <v>38</v>
      </c>
      <c r="F25" s="96"/>
      <c r="G25" s="98">
        <f>Table116[5]*Table116[6]</f>
        <v>0</v>
      </c>
    </row>
    <row r="26" spans="1:7" x14ac:dyDescent="0.25">
      <c r="A26" s="40">
        <v>19</v>
      </c>
      <c r="B26" s="41" t="s">
        <v>192</v>
      </c>
      <c r="C26" s="41" t="s">
        <v>468</v>
      </c>
      <c r="D26" s="41" t="s">
        <v>30</v>
      </c>
      <c r="E26" s="42">
        <v>9</v>
      </c>
      <c r="F26" s="96"/>
      <c r="G26" s="98">
        <f>Table116[5]*Table116[6]</f>
        <v>0</v>
      </c>
    </row>
    <row r="27" spans="1:7" ht="30" x14ac:dyDescent="0.25">
      <c r="A27" s="40">
        <v>20</v>
      </c>
      <c r="B27" s="41" t="s">
        <v>152</v>
      </c>
      <c r="C27" s="41" t="s">
        <v>473</v>
      </c>
      <c r="D27" s="41" t="s">
        <v>150</v>
      </c>
      <c r="E27" s="42">
        <v>0.24</v>
      </c>
      <c r="F27" s="96"/>
      <c r="G27" s="98">
        <f>Table116[5]*Table116[6]</f>
        <v>0</v>
      </c>
    </row>
    <row r="28" spans="1:7" ht="30" x14ac:dyDescent="0.25">
      <c r="A28" s="40">
        <v>21</v>
      </c>
      <c r="B28" s="41" t="s">
        <v>152</v>
      </c>
      <c r="C28" s="41" t="s">
        <v>474</v>
      </c>
      <c r="D28" s="41" t="s">
        <v>150</v>
      </c>
      <c r="E28" s="42">
        <v>7.0000000000000007E-2</v>
      </c>
      <c r="F28" s="96"/>
      <c r="G28" s="98">
        <f>Table116[5]*Table116[6]</f>
        <v>0</v>
      </c>
    </row>
    <row r="29" spans="1:7" ht="30" x14ac:dyDescent="0.25">
      <c r="A29" s="40">
        <v>22</v>
      </c>
      <c r="B29" s="41" t="s">
        <v>193</v>
      </c>
      <c r="C29" s="41" t="s">
        <v>475</v>
      </c>
      <c r="D29" s="41" t="s">
        <v>150</v>
      </c>
      <c r="E29" s="42">
        <v>0.13</v>
      </c>
      <c r="F29" s="96"/>
      <c r="G29" s="98">
        <f>Table116[5]*Table116[6]</f>
        <v>0</v>
      </c>
    </row>
    <row r="30" spans="1:7" x14ac:dyDescent="0.25">
      <c r="A30" s="40">
        <v>23</v>
      </c>
      <c r="B30" s="41" t="s">
        <v>177</v>
      </c>
      <c r="C30" s="41" t="s">
        <v>476</v>
      </c>
      <c r="D30" s="41" t="s">
        <v>287</v>
      </c>
      <c r="E30" s="42">
        <v>1</v>
      </c>
      <c r="F30" s="96"/>
      <c r="G30" s="98">
        <f>Table116[5]*Table116[6]</f>
        <v>0</v>
      </c>
    </row>
    <row r="31" spans="1:7" x14ac:dyDescent="0.25">
      <c r="A31" s="40">
        <v>24</v>
      </c>
      <c r="B31" s="41" t="s">
        <v>194</v>
      </c>
      <c r="C31" s="41" t="s">
        <v>195</v>
      </c>
      <c r="D31" s="41" t="s">
        <v>287</v>
      </c>
      <c r="E31" s="42">
        <v>1</v>
      </c>
      <c r="F31" s="96"/>
      <c r="G31" s="98">
        <f>Table116[5]*Table116[6]</f>
        <v>0</v>
      </c>
    </row>
    <row r="32" spans="1:7" x14ac:dyDescent="0.25">
      <c r="A32" s="40" t="s">
        <v>49</v>
      </c>
      <c r="B32" s="41"/>
      <c r="C32" s="41" t="s">
        <v>247</v>
      </c>
      <c r="D32" s="41"/>
      <c r="E32" s="42"/>
      <c r="F32" s="96"/>
      <c r="G32" s="98">
        <f>Table116[5]*Table116[6]</f>
        <v>0</v>
      </c>
    </row>
    <row r="33" spans="1:7" ht="20.45" customHeight="1" x14ac:dyDescent="0.25">
      <c r="A33" s="40">
        <v>25</v>
      </c>
      <c r="B33" s="41" t="s">
        <v>196</v>
      </c>
      <c r="C33" s="41" t="s">
        <v>481</v>
      </c>
      <c r="D33" s="41" t="s">
        <v>287</v>
      </c>
      <c r="E33" s="42">
        <v>2</v>
      </c>
      <c r="F33" s="96"/>
      <c r="G33" s="98">
        <f>Table116[5]*Table116[6]</f>
        <v>0</v>
      </c>
    </row>
    <row r="34" spans="1:7" x14ac:dyDescent="0.25">
      <c r="A34" s="40" t="s">
        <v>49</v>
      </c>
      <c r="B34" s="41"/>
      <c r="C34" s="41" t="s">
        <v>269</v>
      </c>
      <c r="D34" s="41"/>
      <c r="E34" s="42"/>
      <c r="F34" s="96"/>
      <c r="G34" s="98">
        <f>Table116[5]*Table116[6]</f>
        <v>0</v>
      </c>
    </row>
    <row r="35" spans="1:7" ht="30" x14ac:dyDescent="0.25">
      <c r="A35" s="40">
        <v>26</v>
      </c>
      <c r="B35" s="41" t="s">
        <v>334</v>
      </c>
      <c r="C35" s="41" t="s">
        <v>477</v>
      </c>
      <c r="D35" s="41" t="s">
        <v>287</v>
      </c>
      <c r="E35" s="42">
        <v>1</v>
      </c>
      <c r="F35" s="96"/>
      <c r="G35" s="98">
        <f>Table116[5]*Table116[6]</f>
        <v>0</v>
      </c>
    </row>
    <row r="36" spans="1:7" ht="30" x14ac:dyDescent="0.25">
      <c r="A36" s="40">
        <v>27</v>
      </c>
      <c r="B36" s="41" t="s">
        <v>334</v>
      </c>
      <c r="C36" s="41" t="s">
        <v>478</v>
      </c>
      <c r="D36" s="41" t="s">
        <v>287</v>
      </c>
      <c r="E36" s="42">
        <v>1</v>
      </c>
      <c r="F36" s="96"/>
      <c r="G36" s="98">
        <f>Table116[5]*Table116[6]</f>
        <v>0</v>
      </c>
    </row>
    <row r="37" spans="1:7" ht="30" x14ac:dyDescent="0.25">
      <c r="A37" s="40">
        <v>28</v>
      </c>
      <c r="B37" s="41" t="s">
        <v>334</v>
      </c>
      <c r="C37" s="41" t="s">
        <v>197</v>
      </c>
      <c r="D37" s="41" t="s">
        <v>287</v>
      </c>
      <c r="E37" s="42">
        <v>2</v>
      </c>
      <c r="F37" s="96"/>
      <c r="G37" s="98">
        <f>Table116[5]*Table116[6]</f>
        <v>0</v>
      </c>
    </row>
    <row r="38" spans="1:7" ht="30" x14ac:dyDescent="0.25">
      <c r="A38" s="40">
        <v>29</v>
      </c>
      <c r="B38" s="41" t="s">
        <v>334</v>
      </c>
      <c r="C38" s="41" t="s">
        <v>198</v>
      </c>
      <c r="D38" s="41" t="s">
        <v>287</v>
      </c>
      <c r="E38" s="42">
        <v>6</v>
      </c>
      <c r="F38" s="96"/>
      <c r="G38" s="98">
        <f>Table116[5]*Table116[6]</f>
        <v>0</v>
      </c>
    </row>
    <row r="39" spans="1:7" ht="30" x14ac:dyDescent="0.25">
      <c r="A39" s="40">
        <v>30</v>
      </c>
      <c r="B39" s="41" t="s">
        <v>334</v>
      </c>
      <c r="C39" s="41" t="s">
        <v>479</v>
      </c>
      <c r="D39" s="41" t="s">
        <v>287</v>
      </c>
      <c r="E39" s="42">
        <v>1</v>
      </c>
      <c r="F39" s="96"/>
      <c r="G39" s="98">
        <f>Table116[5]*Table116[6]</f>
        <v>0</v>
      </c>
    </row>
    <row r="40" spans="1:7" ht="30" x14ac:dyDescent="0.25">
      <c r="A40" s="40">
        <v>31</v>
      </c>
      <c r="B40" s="41" t="s">
        <v>334</v>
      </c>
      <c r="C40" s="41" t="s">
        <v>480</v>
      </c>
      <c r="D40" s="41" t="s">
        <v>287</v>
      </c>
      <c r="E40" s="42">
        <v>1</v>
      </c>
      <c r="F40" s="96"/>
      <c r="G40" s="98">
        <f>Table116[5]*Table116[6]</f>
        <v>0</v>
      </c>
    </row>
    <row r="41" spans="1:7" x14ac:dyDescent="0.25">
      <c r="A41" s="40" t="s">
        <v>272</v>
      </c>
      <c r="B41" s="41"/>
      <c r="C41" s="41"/>
      <c r="D41" s="41"/>
      <c r="E41" s="42"/>
      <c r="F41" s="42"/>
      <c r="G41" s="87">
        <f>SUBTOTAL(9,Table116[7])</f>
        <v>0</v>
      </c>
    </row>
  </sheetData>
  <mergeCells count="2">
    <mergeCell ref="C2:G3"/>
    <mergeCell ref="A4:B4"/>
  </mergeCells>
  <phoneticPr fontId="17" type="noConversion"/>
  <conditionalFormatting sqref="E7:G41">
    <cfRule type="notContainsBlanks" priority="8" stopIfTrue="1">
      <formula>LEN(TRIM(E7))&gt;0</formula>
    </cfRule>
    <cfRule type="expression" dxfId="156" priority="9">
      <formula>$E7&lt;&gt;""</formula>
    </cfRule>
  </conditionalFormatting>
  <conditionalFormatting sqref="A7:G41">
    <cfRule type="expression" dxfId="155" priority="3">
      <formula>CELL("PROTECT",A7)=0</formula>
    </cfRule>
    <cfRule type="expression" dxfId="154" priority="4">
      <formula>$C7="Subtotal"</formula>
    </cfRule>
    <cfRule type="expression" priority="5" stopIfTrue="1">
      <formula>OR($C7="Subtotal",$A7="Total TVA Cota 0")</formula>
    </cfRule>
    <cfRule type="expression" dxfId="153" priority="7">
      <formula>$E7=""</formula>
    </cfRule>
  </conditionalFormatting>
  <conditionalFormatting sqref="G7:G41">
    <cfRule type="expression" dxfId="152" priority="1">
      <formula>AND($C7="Subtotal",$G7="")</formula>
    </cfRule>
    <cfRule type="expression" dxfId="151" priority="2">
      <formula>AND($C7="Subtotal",_xlfn.FORMULATEXT($G7)="=[5]*[6]")</formula>
    </cfRule>
    <cfRule type="expression" dxfId="150" priority="6">
      <formula>AND($C7&lt;&gt;"Subtotal",_xlfn.FORMULATEXT($G7)&lt;&gt;"=[5]*[6]")</formula>
    </cfRule>
  </conditionalFormatting>
  <dataValidations count="1">
    <dataValidation type="decimal" operator="greaterThan" allowBlank="1" showInputMessage="1" showErrorMessage="1" sqref="F7:F40">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9"/>
  <sheetViews>
    <sheetView view="pageBreakPreview" topLeftCell="A5" zoomScaleNormal="90" zoomScaleSheetLayoutView="100" zoomScalePageLayoutView="90" workbookViewId="0">
      <selection activeCell="A7" sqref="A7"/>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52" t="str">
        <f>SITE!C2</f>
        <v>Install solid biomass heating system in the kindergarten of Calugar village, Falesti district</v>
      </c>
      <c r="D2" s="152"/>
      <c r="E2" s="152"/>
      <c r="F2" s="152"/>
      <c r="G2" s="152"/>
    </row>
    <row r="3" spans="1:7" s="22" customFormat="1" ht="18.75" x14ac:dyDescent="0.3">
      <c r="A3" s="26" t="str">
        <f>SITE!A3</f>
        <v>Site:</v>
      </c>
      <c r="B3" s="27" t="str">
        <f>IF(SITE!B3=0,"",SITE!B3)</f>
        <v>y</v>
      </c>
      <c r="C3" s="152"/>
      <c r="D3" s="152"/>
      <c r="E3" s="152"/>
      <c r="F3" s="152"/>
      <c r="G3" s="152"/>
    </row>
    <row r="4" spans="1:7" s="22" customFormat="1" ht="18.75" x14ac:dyDescent="0.25">
      <c r="A4" s="155" t="s">
        <v>273</v>
      </c>
      <c r="B4" s="155"/>
      <c r="C4" s="29" t="str">
        <f>SITE!B12</f>
        <v xml:space="preserve">Automated control and regulation system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 e)</v>
      </c>
      <c r="G5" s="8" t="str">
        <f>TA!G5</f>
        <v>Total 
USD (col.5 x col.6)</v>
      </c>
    </row>
    <row r="6" spans="1:7" s="22" customFormat="1" ht="15.75" x14ac:dyDescent="0.25">
      <c r="A6" s="9" t="s">
        <v>14</v>
      </c>
      <c r="B6" s="9" t="s">
        <v>15</v>
      </c>
      <c r="C6" s="9" t="s">
        <v>16</v>
      </c>
      <c r="D6" s="9" t="s">
        <v>17</v>
      </c>
      <c r="E6" s="9" t="s">
        <v>18</v>
      </c>
      <c r="F6" s="9" t="s">
        <v>19</v>
      </c>
      <c r="G6" s="9" t="s">
        <v>20</v>
      </c>
    </row>
    <row r="7" spans="1:7" x14ac:dyDescent="0.25">
      <c r="A7" s="38"/>
      <c r="B7" s="38"/>
      <c r="C7" s="39"/>
      <c r="D7" s="38"/>
      <c r="E7" s="44"/>
      <c r="F7" s="43"/>
      <c r="G7" s="87">
        <f>Table117[5]*Table117[6]</f>
        <v>0</v>
      </c>
    </row>
    <row r="8" spans="1:7" x14ac:dyDescent="0.25">
      <c r="A8" s="38"/>
      <c r="B8" s="38"/>
      <c r="C8" s="39"/>
      <c r="D8" s="38"/>
      <c r="E8" s="44"/>
      <c r="F8" s="43"/>
      <c r="G8" s="89">
        <f>Table117[5]*Table117[6]</f>
        <v>0</v>
      </c>
    </row>
    <row r="9" spans="1:7" x14ac:dyDescent="0.25">
      <c r="A9" s="40" t="s">
        <v>272</v>
      </c>
      <c r="B9" s="41"/>
      <c r="C9" s="41"/>
      <c r="D9" s="41"/>
      <c r="E9" s="42"/>
      <c r="F9" s="42"/>
      <c r="G9" s="87">
        <f>SUBTOTAL(9,Table117[7])</f>
        <v>0</v>
      </c>
    </row>
  </sheetData>
  <mergeCells count="2">
    <mergeCell ref="C2:G3"/>
    <mergeCell ref="A4:B4"/>
  </mergeCells>
  <phoneticPr fontId="17" type="noConversion"/>
  <conditionalFormatting sqref="E7:G9">
    <cfRule type="notContainsBlanks" priority="8" stopIfTrue="1">
      <formula>LEN(TRIM(E7))&gt;0</formula>
    </cfRule>
    <cfRule type="expression" dxfId="130" priority="9">
      <formula>$E7&lt;&gt;""</formula>
    </cfRule>
  </conditionalFormatting>
  <conditionalFormatting sqref="A7:G9">
    <cfRule type="expression" dxfId="129" priority="3">
      <formula>CELL("PROTECT",A7)=0</formula>
    </cfRule>
    <cfRule type="expression" dxfId="128" priority="4">
      <formula>$C7="Subtotal"</formula>
    </cfRule>
    <cfRule type="expression" priority="5" stopIfTrue="1">
      <formula>OR($C7="Subtotal",$A7="Total TVA Cota 0")</formula>
    </cfRule>
    <cfRule type="expression" dxfId="127" priority="7">
      <formula>$E7=""</formula>
    </cfRule>
  </conditionalFormatting>
  <conditionalFormatting sqref="G7:G9">
    <cfRule type="expression" dxfId="126" priority="1">
      <formula>AND($C7="Subtotal",$G7="")</formula>
    </cfRule>
    <cfRule type="expression" dxfId="125" priority="2">
      <formula>AND($C7="Subtotal",_xlfn.FORMULATEXT($G7)="=[5]*[6]")</formula>
    </cfRule>
    <cfRule type="expression" dxfId="124" priority="6">
      <formula>AND($C7&lt;&gt;"Subtotal",_xlfn.FORMULATEXT($G7)&lt;&gt;"=[5]*[6]")</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9"/>
  <sheetViews>
    <sheetView view="pageBreakPreview" zoomScaleNormal="90" zoomScaleSheetLayoutView="100" zoomScalePageLayoutView="90" workbookViewId="0">
      <selection activeCell="A7" sqref="A7"/>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52" t="str">
        <f>SITE!C2</f>
        <v>Install solid biomass heating system in the kindergarten of Calugar village, Falesti district</v>
      </c>
      <c r="D2" s="152"/>
      <c r="E2" s="152"/>
      <c r="F2" s="152"/>
      <c r="G2" s="152"/>
    </row>
    <row r="3" spans="1:7" s="22" customFormat="1" ht="18.75" x14ac:dyDescent="0.3">
      <c r="A3" s="26" t="str">
        <f>SITE!A3</f>
        <v>Site:</v>
      </c>
      <c r="B3" s="27" t="str">
        <f>IF(SITE!B3=0,"",SITE!B3)</f>
        <v>y</v>
      </c>
      <c r="C3" s="152"/>
      <c r="D3" s="152"/>
      <c r="E3" s="152"/>
      <c r="F3" s="152"/>
      <c r="G3" s="152"/>
    </row>
    <row r="4" spans="1:7" s="22" customFormat="1" ht="18.75" x14ac:dyDescent="0.25">
      <c r="A4" s="155" t="s">
        <v>273</v>
      </c>
      <c r="B4" s="155"/>
      <c r="C4" s="29" t="str">
        <f>SITE!B13</f>
        <v>Water and sewage</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 e)</v>
      </c>
      <c r="G5" s="8" t="str">
        <f>TA!G5</f>
        <v>Total 
USD (col.5 x col.6)</v>
      </c>
    </row>
    <row r="6" spans="1:7" s="22" customFormat="1" ht="15.75" x14ac:dyDescent="0.25">
      <c r="A6" s="9" t="s">
        <v>14</v>
      </c>
      <c r="B6" s="9" t="s">
        <v>15</v>
      </c>
      <c r="C6" s="9" t="s">
        <v>16</v>
      </c>
      <c r="D6" s="9" t="s">
        <v>17</v>
      </c>
      <c r="E6" s="9" t="s">
        <v>18</v>
      </c>
      <c r="F6" s="9" t="s">
        <v>19</v>
      </c>
      <c r="G6" s="9" t="s">
        <v>20</v>
      </c>
    </row>
    <row r="7" spans="1:7" x14ac:dyDescent="0.25">
      <c r="A7" s="38"/>
      <c r="B7" s="38"/>
      <c r="C7" s="39"/>
      <c r="D7" s="38"/>
      <c r="E7" s="44"/>
      <c r="F7" s="43"/>
      <c r="G7" s="87">
        <f>Table118[5]*Table118[6]</f>
        <v>0</v>
      </c>
    </row>
    <row r="8" spans="1:7" x14ac:dyDescent="0.25">
      <c r="A8" s="38"/>
      <c r="B8" s="38"/>
      <c r="C8" s="39"/>
      <c r="D8" s="38"/>
      <c r="E8" s="44"/>
      <c r="F8" s="43"/>
      <c r="G8" s="89">
        <f>Table118[5]*Table118[6]</f>
        <v>0</v>
      </c>
    </row>
    <row r="9" spans="1:7" x14ac:dyDescent="0.25">
      <c r="A9" s="40" t="s">
        <v>272</v>
      </c>
      <c r="B9" s="41"/>
      <c r="C9" s="41"/>
      <c r="D9" s="41"/>
      <c r="E9" s="42"/>
      <c r="F9" s="42"/>
      <c r="G9" s="87">
        <f>SUBTOTAL(9,Table118[7])</f>
        <v>0</v>
      </c>
    </row>
  </sheetData>
  <mergeCells count="2">
    <mergeCell ref="C2:G3"/>
    <mergeCell ref="A4:B4"/>
  </mergeCells>
  <phoneticPr fontId="17" type="noConversion"/>
  <conditionalFormatting sqref="A7:G9">
    <cfRule type="expression" dxfId="104" priority="3">
      <formula>CELL("PROTECT",A7)=0</formula>
    </cfRule>
    <cfRule type="expression" dxfId="103" priority="4">
      <formula>$C7="Subtotal"</formula>
    </cfRule>
    <cfRule type="expression" priority="5" stopIfTrue="1">
      <formula>OR($C7="Subtotal",$A7="Total TVA Cota 0")</formula>
    </cfRule>
    <cfRule type="expression" dxfId="102" priority="7">
      <formula>$E7=""</formula>
    </cfRule>
  </conditionalFormatting>
  <conditionalFormatting sqref="G7:G9">
    <cfRule type="expression" dxfId="101" priority="1">
      <formula>AND($C7="Subtotal",$G7="")</formula>
    </cfRule>
    <cfRule type="expression" dxfId="100" priority="2">
      <formula>AND($C7="Subtotal",_xlfn.FORMULATEXT($G7)="=[5]*[6]")</formula>
    </cfRule>
    <cfRule type="expression" dxfId="99" priority="6">
      <formula>AND($C7&lt;&gt;"Subtotal",_xlfn.FORMULATEXT($G7)&lt;&gt;"=[5]*[6]")</formula>
    </cfRule>
  </conditionalFormatting>
  <conditionalFormatting sqref="E7:G9">
    <cfRule type="notContainsBlanks" priority="8" stopIfTrue="1">
      <formula>LEN(TRIM(E7))&gt;0</formula>
    </cfRule>
    <cfRule type="expression" dxfId="98"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SITE</vt:lpstr>
      <vt:lpstr>TA</vt:lpstr>
      <vt:lpstr>TM</vt:lpstr>
      <vt:lpstr>TMS</vt:lpstr>
      <vt:lpstr>HV</vt:lpstr>
      <vt:lpstr>GCW</vt:lpstr>
      <vt:lpstr>EEF</vt:lpstr>
      <vt:lpstr>ATM</vt:lpstr>
      <vt:lpstr>BK</vt:lpstr>
      <vt:lpstr>SIP</vt:lpstr>
      <vt:lpstr>FSS</vt:lpstr>
      <vt:lpstr>Commiss</vt:lpstr>
      <vt:lpstr>Maintenance</vt:lpstr>
      <vt:lpstr>Boiler</vt:lpstr>
      <vt:lpstr>Boiler!Print_Area</vt:lpstr>
      <vt:lpstr>SITE!Print_Area</vt:lpstr>
      <vt:lpstr>ATM!Print_Titles</vt:lpstr>
      <vt:lpstr>BK!Print_Titles</vt:lpstr>
      <vt:lpstr>Boiler!Print_Titles</vt:lpstr>
      <vt:lpstr>Commiss!Print_Titles</vt:lpstr>
      <vt:lpstr>EEF!Print_Titles</vt:lpstr>
      <vt:lpstr>FSS!Print_Titles</vt:lpstr>
      <vt:lpstr>GCW!Print_Titles</vt:lpstr>
      <vt:lpstr>HV!Print_Titles</vt:lpstr>
      <vt:lpstr>Maintenance!Print_Titles</vt:lpstr>
      <vt:lpstr>SIP!Print_Titles</vt:lpstr>
      <vt:lpstr>TA!Print_Titles</vt:lpstr>
      <vt:lpstr>TM!Print_Titles</vt:lpstr>
      <vt:lpstr>TMS!Print_Titles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 Maciuca</dc:creator>
  <cp:keywords/>
  <dc:description/>
  <cp:lastModifiedBy>Vitalie Vieru</cp:lastModifiedBy>
  <cp:lastPrinted>2016-11-13T22:03:12Z</cp:lastPrinted>
  <dcterms:created xsi:type="dcterms:W3CDTF">2014-05-20T07:18:54Z</dcterms:created>
  <dcterms:modified xsi:type="dcterms:W3CDTF">2018-04-17T06:39:42Z</dcterms:modified>
  <cp:category/>
</cp:coreProperties>
</file>