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defaultThemeVersion="124226"/>
  <bookViews>
    <workbookView xWindow="75" yWindow="7725" windowWidth="28485" windowHeight="8220" tabRatio="721" activeTab="4"/>
  </bookViews>
  <sheets>
    <sheet name="SITE" sheetId="14" r:id="rId1"/>
    <sheet name="TA" sheetId="11" r:id="rId2"/>
    <sheet name="TM" sheetId="4" r:id="rId3"/>
    <sheet name="TMS" sheetId="21" r:id="rId4"/>
    <sheet name="HV" sheetId="6" r:id="rId5"/>
    <sheet name="GCW" sheetId="1" r:id="rId6"/>
    <sheet name="EEF" sheetId="7" r:id="rId7"/>
    <sheet name="ATM" sheetId="8" r:id="rId8"/>
    <sheet name="BK" sheetId="5" r:id="rId9"/>
    <sheet name="SIP" sheetId="9" r:id="rId10"/>
    <sheet name="FSS" sheetId="22" r:id="rId11"/>
    <sheet name="Commiss" sheetId="18" r:id="rId12"/>
    <sheet name="Maintenance" sheetId="19" r:id="rId13"/>
    <sheet name="Boiler" sheetId="20" r:id="rId14"/>
  </sheets>
  <externalReferences>
    <externalReference r:id="rId15"/>
    <externalReference r:id="rId16"/>
  </externalReferences>
  <definedNames>
    <definedName name="_xlnm.Print_Area" localSheetId="13">Boiler!$A$1:$G$27</definedName>
    <definedName name="_xlnm.Print_Area" localSheetId="0">SITE!$A$1:$E$38</definedName>
    <definedName name="_xlnm.Print_Titles" localSheetId="7">ATM!$1:$1</definedName>
    <definedName name="_xlnm.Print_Titles" localSheetId="8">BK!$1:$1</definedName>
    <definedName name="_xlnm.Print_Titles" localSheetId="13">Boiler!$1:$1</definedName>
    <definedName name="_xlnm.Print_Titles" localSheetId="11">Commiss!$1:$1</definedName>
    <definedName name="_xlnm.Print_Titles" localSheetId="6">EEF!$1:$1</definedName>
    <definedName name="_xlnm.Print_Titles" localSheetId="10">FSS!$1:$1</definedName>
    <definedName name="_xlnm.Print_Titles" localSheetId="5">GCW!$1:$1</definedName>
    <definedName name="_xlnm.Print_Titles" localSheetId="4">HV!$1:$1</definedName>
    <definedName name="_xlnm.Print_Titles" localSheetId="12">Maintenance!$1:$1</definedName>
    <definedName name="_xlnm.Print_Titles" localSheetId="9">SIP!$1:$1</definedName>
    <definedName name="_xlnm.Print_Titles" localSheetId="1">TA!$1:$1</definedName>
    <definedName name="_xlnm.Print_Titles" localSheetId="2">TM!$1:$1</definedName>
    <definedName name="_xlnm.Print_Titles" localSheetId="3">TMS!$1:$1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26" i="6" l="1"/>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25" i="6"/>
  <c r="G5" i="19"/>
  <c r="F5" i="19"/>
  <c r="G5" i="18"/>
  <c r="F5" i="18"/>
  <c r="E5" i="18"/>
  <c r="D5" i="18"/>
  <c r="E26" i="14"/>
  <c r="E23" i="14"/>
  <c r="E24" i="14"/>
  <c r="E27" i="14"/>
  <c r="E29" i="14"/>
  <c r="E32" i="14"/>
  <c r="E17" i="14"/>
  <c r="E16" i="14"/>
  <c r="E15" i="14"/>
  <c r="E14" i="14"/>
  <c r="E13" i="14"/>
  <c r="E12" i="14"/>
  <c r="E11" i="14"/>
  <c r="E10" i="14"/>
  <c r="E9" i="14"/>
  <c r="E8" i="14"/>
  <c r="E7" i="14"/>
  <c r="E6" i="14"/>
  <c r="E18" i="14"/>
  <c r="E33" i="14"/>
  <c r="G57" i="4"/>
  <c r="G9" i="9"/>
  <c r="G10" i="9"/>
  <c r="G11" i="9"/>
  <c r="G12" i="9"/>
  <c r="G13" i="9"/>
  <c r="G14" i="9"/>
  <c r="G15" i="9"/>
  <c r="G16" i="9"/>
  <c r="G17" i="9"/>
  <c r="G18" i="9"/>
  <c r="G19" i="9"/>
  <c r="G20" i="9"/>
  <c r="G21" i="9"/>
  <c r="G22" i="9"/>
  <c r="G23" i="9"/>
  <c r="G24" i="9"/>
  <c r="G25" i="9"/>
  <c r="G26" i="9"/>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9" i="6"/>
  <c r="G10" i="6"/>
  <c r="G11" i="6"/>
  <c r="G12" i="6"/>
  <c r="G13" i="6"/>
  <c r="G14" i="6"/>
  <c r="G15" i="6"/>
  <c r="G16" i="6"/>
  <c r="G17" i="6"/>
  <c r="G18" i="6"/>
  <c r="G19" i="6"/>
  <c r="G20" i="6"/>
  <c r="G21" i="6"/>
  <c r="G22" i="6"/>
  <c r="G23" i="6"/>
  <c r="G24" i="6"/>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8" i="19"/>
  <c r="G9" i="19"/>
  <c r="G10" i="19"/>
  <c r="G7" i="19"/>
  <c r="C4" i="22"/>
  <c r="G8" i="22"/>
  <c r="G7" i="22"/>
  <c r="G9" i="22"/>
  <c r="G5" i="22"/>
  <c r="F5" i="22"/>
  <c r="E5" i="22"/>
  <c r="D5" i="22"/>
  <c r="C5" i="22"/>
  <c r="B5" i="22"/>
  <c r="A5" i="22"/>
  <c r="B3" i="22"/>
  <c r="A3" i="22"/>
  <c r="C2" i="22"/>
  <c r="B2" i="22"/>
  <c r="A2" i="22"/>
  <c r="A1" i="22"/>
  <c r="G8" i="9"/>
  <c r="G7" i="9"/>
  <c r="G27" i="9"/>
  <c r="G8" i="5"/>
  <c r="G7" i="5"/>
  <c r="G8" i="8"/>
  <c r="G7" i="8"/>
  <c r="G62" i="8"/>
  <c r="G7" i="7"/>
  <c r="G8" i="1"/>
  <c r="G7" i="1"/>
  <c r="G8" i="6"/>
  <c r="G7" i="6"/>
  <c r="G8" i="21"/>
  <c r="G7" i="21"/>
  <c r="G8" i="4"/>
  <c r="G7" i="4"/>
  <c r="G88" i="4"/>
  <c r="G8" i="11"/>
  <c r="G77" i="21"/>
  <c r="G147" i="1"/>
  <c r="G105" i="6"/>
  <c r="G78" i="7"/>
  <c r="G87" i="5"/>
  <c r="G7" i="11"/>
  <c r="G46" i="11"/>
  <c r="C4" i="21"/>
  <c r="G5" i="21"/>
  <c r="F5" i="21"/>
  <c r="E5" i="21"/>
  <c r="D5" i="21"/>
  <c r="C5" i="21"/>
  <c r="B5" i="21"/>
  <c r="A5" i="21"/>
  <c r="B3" i="21"/>
  <c r="A3" i="21"/>
  <c r="C2" i="21"/>
  <c r="B2" i="21"/>
  <c r="A2" i="21"/>
  <c r="A1" i="21"/>
  <c r="B3" i="20"/>
  <c r="A3" i="20"/>
  <c r="B2" i="20"/>
  <c r="A2" i="20"/>
  <c r="A1" i="20"/>
  <c r="B3" i="19"/>
  <c r="A3" i="19"/>
  <c r="B2" i="19"/>
  <c r="A2" i="19"/>
  <c r="A1" i="19"/>
  <c r="B3" i="18"/>
  <c r="A3" i="18"/>
  <c r="B2" i="18"/>
  <c r="A2" i="18"/>
  <c r="A1" i="18"/>
  <c r="B3" i="9"/>
  <c r="A3" i="9"/>
  <c r="B2" i="9"/>
  <c r="A2" i="9"/>
  <c r="A1" i="9"/>
  <c r="B3" i="5"/>
  <c r="A3" i="5"/>
  <c r="B2" i="5"/>
  <c r="A2" i="5"/>
  <c r="A1" i="5"/>
  <c r="B3" i="8"/>
  <c r="A3" i="8"/>
  <c r="B2" i="8"/>
  <c r="A2" i="8"/>
  <c r="A1" i="8"/>
  <c r="B3" i="7"/>
  <c r="A3" i="7"/>
  <c r="B2" i="7"/>
  <c r="A2" i="7"/>
  <c r="A1" i="7"/>
  <c r="B3" i="1"/>
  <c r="A3" i="1"/>
  <c r="B2" i="1"/>
  <c r="A2" i="1"/>
  <c r="A1" i="1"/>
  <c r="B3" i="6"/>
  <c r="A3" i="6"/>
  <c r="B2" i="6"/>
  <c r="A2" i="6"/>
  <c r="A1" i="6"/>
  <c r="B3" i="4"/>
  <c r="A3" i="4"/>
  <c r="B2" i="4"/>
  <c r="A2" i="4"/>
  <c r="A1" i="4"/>
  <c r="B3" i="11"/>
  <c r="B2" i="11"/>
  <c r="A1" i="11"/>
  <c r="G5" i="9"/>
  <c r="F5" i="9"/>
  <c r="E5" i="9"/>
  <c r="G5" i="5"/>
  <c r="F5" i="5"/>
  <c r="E5" i="5"/>
  <c r="G5" i="8"/>
  <c r="F5" i="8"/>
  <c r="E5" i="8"/>
  <c r="A4" i="19"/>
  <c r="A4" i="18"/>
  <c r="C4" i="9"/>
  <c r="C4" i="5"/>
  <c r="C4" i="8"/>
  <c r="C4" i="7"/>
  <c r="C4" i="1"/>
  <c r="C4" i="6"/>
  <c r="C4" i="4"/>
  <c r="C4" i="11"/>
  <c r="D5" i="9"/>
  <c r="C5" i="9"/>
  <c r="B5" i="9"/>
  <c r="A5" i="9"/>
  <c r="D5" i="5"/>
  <c r="C5" i="5"/>
  <c r="B5" i="5"/>
  <c r="A5" i="5"/>
  <c r="D5" i="8"/>
  <c r="C5" i="8"/>
  <c r="B5" i="8"/>
  <c r="A5" i="8"/>
  <c r="G5" i="7"/>
  <c r="F5" i="7"/>
  <c r="E5" i="7"/>
  <c r="D5" i="7"/>
  <c r="C5" i="7"/>
  <c r="B5" i="7"/>
  <c r="A5" i="7"/>
  <c r="G5" i="1"/>
  <c r="F5" i="1"/>
  <c r="E5" i="1"/>
  <c r="D5" i="1"/>
  <c r="C5" i="1"/>
  <c r="B5" i="1"/>
  <c r="A5" i="1"/>
  <c r="G5" i="6"/>
  <c r="F5" i="6"/>
  <c r="E5" i="6"/>
  <c r="D5" i="6"/>
  <c r="C5" i="6"/>
  <c r="B5" i="6"/>
  <c r="A5" i="6"/>
  <c r="B5" i="4"/>
  <c r="C5" i="4"/>
  <c r="D5" i="4"/>
  <c r="E5" i="4"/>
  <c r="F5" i="4"/>
  <c r="G5" i="4"/>
  <c r="A5" i="4"/>
  <c r="C2" i="19"/>
  <c r="C2" i="18"/>
  <c r="C2" i="9"/>
  <c r="C2" i="5"/>
  <c r="C2" i="8"/>
  <c r="C2" i="7"/>
  <c r="C2" i="1"/>
  <c r="C2" i="6"/>
  <c r="C2" i="4"/>
  <c r="A3" i="11"/>
  <c r="A2" i="11"/>
  <c r="G11" i="19"/>
  <c r="G7" i="20"/>
  <c r="G10" i="18"/>
  <c r="G9" i="18"/>
  <c r="G8" i="18"/>
  <c r="G7" i="18"/>
  <c r="C2" i="20"/>
  <c r="C2" i="11"/>
  <c r="G21" i="20"/>
  <c r="G11" i="18"/>
</calcChain>
</file>

<file path=xl/sharedStrings.xml><?xml version="1.0" encoding="utf-8"?>
<sst xmlns="http://schemas.openxmlformats.org/spreadsheetml/2006/main" count="1905" uniqueCount="884">
  <si>
    <t>Lot:</t>
  </si>
  <si>
    <t>Site:</t>
  </si>
  <si>
    <t>No</t>
  </si>
  <si>
    <t>Parameter</t>
  </si>
  <si>
    <t>Unit</t>
  </si>
  <si>
    <t>Value</t>
  </si>
  <si>
    <t>MWh</t>
  </si>
  <si>
    <t>USD</t>
  </si>
  <si>
    <t>Item</t>
  </si>
  <si>
    <t>* Any equipment or component that requires replacement within the 3 years period and was not included in the list of wear parts shall be treated as a warranty case and must be provided by the contractor at no additional cost</t>
  </si>
  <si>
    <t>REF:</t>
  </si>
  <si>
    <t>ITB</t>
  </si>
  <si>
    <t>x</t>
  </si>
  <si>
    <t>y</t>
  </si>
  <si>
    <t>1</t>
  </si>
  <si>
    <t>2</t>
  </si>
  <si>
    <t>3</t>
  </si>
  <si>
    <t>4</t>
  </si>
  <si>
    <t>5</t>
  </si>
  <si>
    <t>6</t>
  </si>
  <si>
    <t>7</t>
  </si>
  <si>
    <t>Total, USD 
(col.5 x col.6)</t>
  </si>
  <si>
    <t>test</t>
  </si>
  <si>
    <t>permanent</t>
  </si>
  <si>
    <t>DA06B2</t>
  </si>
  <si>
    <t>m3</t>
  </si>
  <si>
    <t>DA06B1</t>
  </si>
  <si>
    <t>CG22A</t>
  </si>
  <si>
    <t>m2</t>
  </si>
  <si>
    <t>DE11A</t>
  </si>
  <si>
    <t>m</t>
  </si>
  <si>
    <t>CA03F</t>
  </si>
  <si>
    <t>CK14A</t>
  </si>
  <si>
    <t>TsA02A</t>
  </si>
  <si>
    <t>TsD01B</t>
  </si>
  <si>
    <t>TsD04B</t>
  </si>
  <si>
    <t>kg</t>
  </si>
  <si>
    <t>IzD05A</t>
  </si>
  <si>
    <t>t</t>
  </si>
  <si>
    <t>IzD04A</t>
  </si>
  <si>
    <t>TsC54B</t>
  </si>
  <si>
    <t>CB02A</t>
  </si>
  <si>
    <t>CL18A</t>
  </si>
  <si>
    <t>set</t>
  </si>
  <si>
    <t>TsA02B</t>
  </si>
  <si>
    <t>RpCU09A</t>
  </si>
  <si>
    <t>TRI1AA04C3</t>
  </si>
  <si>
    <t>TsI50A3</t>
  </si>
  <si>
    <t>TsD05B</t>
  </si>
  <si>
    <t>100 m3</t>
  </si>
  <si>
    <t>IA14A</t>
  </si>
  <si>
    <t>IA38B</t>
  </si>
  <si>
    <t>IA28A</t>
  </si>
  <si>
    <t>IA25A</t>
  </si>
  <si>
    <t>IA23A</t>
  </si>
  <si>
    <t>IA17C</t>
  </si>
  <si>
    <t>IA27A</t>
  </si>
  <si>
    <t>IA39A</t>
  </si>
  <si>
    <t>ID03B</t>
  </si>
  <si>
    <t>SE58A</t>
  </si>
  <si>
    <t>IzH05B</t>
  </si>
  <si>
    <t>IzI09A1</t>
  </si>
  <si>
    <t>IzI09A2</t>
  </si>
  <si>
    <t>IzH40B</t>
  </si>
  <si>
    <t>CL16B</t>
  </si>
  <si>
    <t>IA18J</t>
  </si>
  <si>
    <t>ID04D</t>
  </si>
  <si>
    <t>ID04B</t>
  </si>
  <si>
    <t>ID04A</t>
  </si>
  <si>
    <t>ID06A</t>
  </si>
  <si>
    <t>IC12C</t>
  </si>
  <si>
    <t>IC12A</t>
  </si>
  <si>
    <t>IC11E</t>
  </si>
  <si>
    <t>IC11D</t>
  </si>
  <si>
    <t>IC11C</t>
  </si>
  <si>
    <t>IC11B</t>
  </si>
  <si>
    <t>IE03C</t>
  </si>
  <si>
    <t>IE03B</t>
  </si>
  <si>
    <t>IE03A</t>
  </si>
  <si>
    <t>IE04C</t>
  </si>
  <si>
    <t>IE04B</t>
  </si>
  <si>
    <t>IE04A</t>
  </si>
  <si>
    <t>IC42A</t>
  </si>
  <si>
    <t>VA05A</t>
  </si>
  <si>
    <t>IA06M</t>
  </si>
  <si>
    <t>IA17B</t>
  </si>
  <si>
    <t>IA17A</t>
  </si>
  <si>
    <t>IC31D</t>
  </si>
  <si>
    <t>IC31C</t>
  </si>
  <si>
    <t>RpIF09D</t>
  </si>
  <si>
    <t>IzJ09B</t>
  </si>
  <si>
    <t>08-03-575-1</t>
  </si>
  <si>
    <t>08-03-530-4</t>
  </si>
  <si>
    <t>08-02-146-1</t>
  </si>
  <si>
    <t>100 m</t>
  </si>
  <si>
    <t>Contactor -  ПМА-0247  Uн=220В</t>
  </si>
  <si>
    <t>11-02-002-01</t>
  </si>
  <si>
    <t>11-02-001-01</t>
  </si>
  <si>
    <t>11-08-001-04</t>
  </si>
  <si>
    <t>08-02-148-1</t>
  </si>
  <si>
    <t>IB06C</t>
  </si>
  <si>
    <t>IC13A</t>
  </si>
  <si>
    <t>AcE51A</t>
  </si>
  <si>
    <t>VA02A</t>
  </si>
  <si>
    <t>VB27A</t>
  </si>
  <si>
    <t>CC09B</t>
  </si>
  <si>
    <t>CL20A</t>
  </si>
  <si>
    <t>TsC03B1</t>
  </si>
  <si>
    <t>TsA20B</t>
  </si>
  <si>
    <t>TsD02A1</t>
  </si>
  <si>
    <t>IzF50A</t>
  </si>
  <si>
    <t>CD55A</t>
  </si>
  <si>
    <t>CC03A</t>
  </si>
  <si>
    <t>CA04F</t>
  </si>
  <si>
    <t>CC02K</t>
  </si>
  <si>
    <t>CC02L</t>
  </si>
  <si>
    <t>CB02D</t>
  </si>
  <si>
    <t>IC44B</t>
  </si>
  <si>
    <t>IC44D</t>
  </si>
  <si>
    <t>IC44C</t>
  </si>
  <si>
    <t>CP53B</t>
  </si>
  <si>
    <t>CB02C</t>
  </si>
  <si>
    <t>RpCU05F</t>
  </si>
  <si>
    <t>RCsB21A k=0,6</t>
  </si>
  <si>
    <t>CL57A</t>
  </si>
  <si>
    <t>CE17A</t>
  </si>
  <si>
    <t>IzF10F</t>
  </si>
  <si>
    <t>IzF18B k=2</t>
  </si>
  <si>
    <t>CE41A</t>
  </si>
  <si>
    <t>CN50A</t>
  </si>
  <si>
    <t>CE30B</t>
  </si>
  <si>
    <t>CN51F</t>
  </si>
  <si>
    <t>100m2</t>
  </si>
  <si>
    <t>CN50C</t>
  </si>
  <si>
    <t>CE40A</t>
  </si>
  <si>
    <t>CE31C</t>
  </si>
  <si>
    <t>CN51B</t>
  </si>
  <si>
    <t>CN16D</t>
  </si>
  <si>
    <t>CE06A</t>
  </si>
  <si>
    <t>CE20A</t>
  </si>
  <si>
    <t>CE22A</t>
  </si>
  <si>
    <t>CE05B</t>
  </si>
  <si>
    <t>CK28B</t>
  </si>
  <si>
    <t>CA05E</t>
  </si>
  <si>
    <t>CK57C</t>
  </si>
  <si>
    <t>CK26A</t>
  </si>
  <si>
    <t>CK26B</t>
  </si>
  <si>
    <t>CK12A</t>
  </si>
  <si>
    <t>CN20B</t>
  </si>
  <si>
    <t>CK25A</t>
  </si>
  <si>
    <t>TsC53B</t>
  </si>
  <si>
    <t>CC03C</t>
  </si>
  <si>
    <t>IzF03A1</t>
  </si>
  <si>
    <t>CG01A</t>
  </si>
  <si>
    <t>CG17D</t>
  </si>
  <si>
    <t>CI14A</t>
  </si>
  <si>
    <t>CF52B</t>
  </si>
  <si>
    <t>CN53A</t>
  </si>
  <si>
    <t>CN01A</t>
  </si>
  <si>
    <t>CF02B</t>
  </si>
  <si>
    <t>CN06A</t>
  </si>
  <si>
    <t>CF11A</t>
  </si>
  <si>
    <t>CF15A k=1,25</t>
  </si>
  <si>
    <t>CN54B</t>
  </si>
  <si>
    <t>CF30A</t>
  </si>
  <si>
    <t>CG22A1</t>
  </si>
  <si>
    <t>CA03G</t>
  </si>
  <si>
    <t>CC01C</t>
  </si>
  <si>
    <t>CC01D</t>
  </si>
  <si>
    <t>CL10C</t>
  </si>
  <si>
    <t>CA02C</t>
  </si>
  <si>
    <t>CG01A1 k=4</t>
  </si>
  <si>
    <t>IzD04A k=1.5</t>
  </si>
  <si>
    <t>08-03-573-4</t>
  </si>
  <si>
    <t>08-03-600-2</t>
  </si>
  <si>
    <t>08-03-603-1</t>
  </si>
  <si>
    <t>08-03-594-2</t>
  </si>
  <si>
    <t>08-03-591-2</t>
  </si>
  <si>
    <t>08-03-591-8</t>
  </si>
  <si>
    <t>08-02-472-3</t>
  </si>
  <si>
    <t>08-02-471-4</t>
  </si>
  <si>
    <t>08-02-472-1</t>
  </si>
  <si>
    <t>08-02-149-1</t>
  </si>
  <si>
    <t>08-02-407-6</t>
  </si>
  <si>
    <t>08-02-411-1</t>
  </si>
  <si>
    <t>10-06-034-14</t>
  </si>
  <si>
    <t>34-02-064-1</t>
  </si>
  <si>
    <t>11-01-001-01</t>
  </si>
  <si>
    <t>10-08-003-01</t>
  </si>
  <si>
    <t>11-03-001-01</t>
  </si>
  <si>
    <t>11-06-002-04</t>
  </si>
  <si>
    <t>11-08-002-01</t>
  </si>
  <si>
    <t>08-02-412-9</t>
  </si>
  <si>
    <t>11-06-001-02</t>
  </si>
  <si>
    <t>Detector CO RGD COOMP1</t>
  </si>
  <si>
    <t>Contactor  УП5312</t>
  </si>
  <si>
    <t>Contactor  УП5311</t>
  </si>
  <si>
    <t>TsD05A</t>
  </si>
  <si>
    <t>AcF03A</t>
  </si>
  <si>
    <t>AcE10A</t>
  </si>
  <si>
    <t>AcE10A1</t>
  </si>
  <si>
    <t>DB16A</t>
  </si>
  <si>
    <t>AcA52A</t>
  </si>
  <si>
    <t>AcF11C</t>
  </si>
  <si>
    <t>AcF12A</t>
  </si>
  <si>
    <t>AcB01A</t>
  </si>
  <si>
    <t>AcA53A</t>
  </si>
  <si>
    <t>AcA26A</t>
  </si>
  <si>
    <t>AcE15A</t>
  </si>
  <si>
    <t>AcE15A1</t>
  </si>
  <si>
    <t>AcE13A</t>
  </si>
  <si>
    <t>AcE13A1</t>
  </si>
  <si>
    <t>CD50A</t>
  </si>
  <si>
    <t>AcA07B</t>
  </si>
  <si>
    <t>RCsU05B</t>
  </si>
  <si>
    <t>RCsU07C</t>
  </si>
  <si>
    <t>SF51A</t>
  </si>
  <si>
    <t>SD19A</t>
  </si>
  <si>
    <t>SD18A</t>
  </si>
  <si>
    <t>SA01A</t>
  </si>
  <si>
    <t>SF01A</t>
  </si>
  <si>
    <t>SF05A</t>
  </si>
  <si>
    <t>TsA03E</t>
  </si>
  <si>
    <t>SB08E</t>
  </si>
  <si>
    <t>SB08C</t>
  </si>
  <si>
    <t>SF04A</t>
  </si>
  <si>
    <t>10 m</t>
  </si>
  <si>
    <t>SB10E</t>
  </si>
  <si>
    <t>SB10C</t>
  </si>
  <si>
    <t>SB24E</t>
  </si>
  <si>
    <t>AcA25A</t>
  </si>
  <si>
    <t>SA40A</t>
  </si>
  <si>
    <t>SC06A</t>
  </si>
  <si>
    <t>10-08-002-03</t>
  </si>
  <si>
    <t>10-08-002-05</t>
  </si>
  <si>
    <t>10-08-001-06</t>
  </si>
  <si>
    <t>10-08-019-01</t>
  </si>
  <si>
    <t>08-01-121-1</t>
  </si>
  <si>
    <t>48A</t>
  </si>
  <si>
    <t xml:space="preserve">Estimated amount in USD, 0 rate VAT </t>
  </si>
  <si>
    <t>Cost Component / Section</t>
  </si>
  <si>
    <t>Territory development</t>
  </si>
  <si>
    <t>Thermomecanics</t>
  </si>
  <si>
    <t xml:space="preserve">Solar hot water system </t>
  </si>
  <si>
    <t xml:space="preserve">Heating and ventilation </t>
  </si>
  <si>
    <t>General construction works</t>
  </si>
  <si>
    <t xml:space="preserve">Electricity and lighting </t>
  </si>
  <si>
    <t>Water and sewage</t>
  </si>
  <si>
    <t xml:space="preserve">Anti fire system </t>
  </si>
  <si>
    <t xml:space="preserve">Fuel system </t>
  </si>
  <si>
    <t xml:space="preserve">Commissioning </t>
  </si>
  <si>
    <t>Service and Maintenance works for 3-years of operation</t>
  </si>
  <si>
    <t>Total price of works</t>
  </si>
  <si>
    <t>Annual heat consumption</t>
  </si>
  <si>
    <t>Boiler efficiency at nominal output</t>
  </si>
  <si>
    <t>percentage</t>
  </si>
  <si>
    <t>Annual fuel demand</t>
  </si>
  <si>
    <t>MJ/ton</t>
  </si>
  <si>
    <t>MWh/ton</t>
  </si>
  <si>
    <t>Annual fuel consumption</t>
  </si>
  <si>
    <t>ton</t>
  </si>
  <si>
    <t>Estimated fuel price</t>
  </si>
  <si>
    <t>USD/ton</t>
  </si>
  <si>
    <t>Annual cost of fuel</t>
  </si>
  <si>
    <t>Discount rate</t>
  </si>
  <si>
    <t>Expected lifetime of the boiler</t>
  </si>
  <si>
    <t>years</t>
  </si>
  <si>
    <t>Total cost of life-cycle (Price of works + VC fuel)</t>
  </si>
  <si>
    <t>Bidder:</t>
  </si>
  <si>
    <t>Signature</t>
  </si>
  <si>
    <t>No changes to the initial structure of this document are allowed. Any modifications made in the document, may result in Bidder's disqualification.</t>
  </si>
  <si>
    <t>Section:</t>
  </si>
  <si>
    <t>No.</t>
  </si>
  <si>
    <t>Ref. code</t>
  </si>
  <si>
    <t xml:space="preserve">Description of works </t>
  </si>
  <si>
    <t>Unit of Measure</t>
  </si>
  <si>
    <t>Quantity</t>
  </si>
  <si>
    <t>Unit Price
USD (wage inclusive)</t>
  </si>
  <si>
    <t>Total 
USD (col.5 x col.6)</t>
  </si>
  <si>
    <t>Chapter 1. Construction works</t>
  </si>
  <si>
    <t xml:space="preserve">Chapter 1.1. Cement-concrete platform </t>
  </si>
  <si>
    <t>Manual application of quartz primer "Gleta" in one layer on outer walls in facade</t>
  </si>
  <si>
    <t>Cable КВВГнг-LS sect. 4х1,5mm2</t>
  </si>
  <si>
    <t>CableКВВГнг-LS sect. 5х1,5mm2</t>
  </si>
  <si>
    <t>Cable КВВГнг-LS sect. 7х1,5mm2</t>
  </si>
  <si>
    <t>Description of works</t>
  </si>
  <si>
    <t xml:space="preserve">Training of operators </t>
  </si>
  <si>
    <t>course</t>
  </si>
  <si>
    <t>Measure the emissions</t>
  </si>
  <si>
    <t>Measure performance indicators</t>
  </si>
  <si>
    <t xml:space="preserve">Commissioning integral system </t>
  </si>
  <si>
    <t>system</t>
  </si>
  <si>
    <t>Total excluding VAT :</t>
  </si>
  <si>
    <t>Total  excluding VAT :</t>
  </si>
  <si>
    <t>Description of item</t>
  </si>
  <si>
    <t xml:space="preserve">Periodicity  </t>
  </si>
  <si>
    <t>Quantity for 3 years</t>
  </si>
  <si>
    <t xml:space="preserve">Maintenance works and commissioning of heating system at the beginning of heating season </t>
  </si>
  <si>
    <t>annual</t>
  </si>
  <si>
    <t xml:space="preserve">Periodic maintenance works at the end of heating season </t>
  </si>
  <si>
    <t xml:space="preserve">Intervention and reparation of equipment in case of emergency </t>
  </si>
  <si>
    <t>case</t>
  </si>
  <si>
    <t xml:space="preserve">Telephonic assistance in using the system </t>
  </si>
  <si>
    <t xml:space="preserve">* Specify type of fuel in accordance with the producer's recommendation </t>
  </si>
  <si>
    <t>**** Specify only numerical value. Do not include text</t>
  </si>
  <si>
    <t xml:space="preserve">***** The bidder will include an illustration to show the location of boilers in the boiler room by indicating main dimensions </t>
  </si>
  <si>
    <t xml:space="preserve">Minimum specifications of boiler </t>
  </si>
  <si>
    <t>Requirements</t>
  </si>
  <si>
    <t xml:space="preserve">Suggested requirements </t>
  </si>
  <si>
    <t xml:space="preserve">Quantity </t>
  </si>
  <si>
    <t>Unit price
USD</t>
  </si>
  <si>
    <t xml:space="preserve">Boiler </t>
  </si>
  <si>
    <t>Boiler model:</t>
  </si>
  <si>
    <t>Fuel type: agro-briquettes, type E, EN 14961-6 (according to Technical Specifications description) *</t>
  </si>
  <si>
    <t>Limits of emission: EN 303-5:2012   Class 3</t>
  </si>
  <si>
    <t>Productivity: minimum 80% ****</t>
  </si>
  <si>
    <t>Work pressure: ≥1.5 bar</t>
  </si>
  <si>
    <t>Maximum admitted temperature at operation: ≥85 °C</t>
  </si>
  <si>
    <t>Power tension: 230V/50Hz</t>
  </si>
  <si>
    <t>Warranty for active components: 3 years</t>
  </si>
  <si>
    <t>Warranty for passive components: 5 years</t>
  </si>
  <si>
    <t>Burner cleaning: automatic cleaning system of burner through mechanical means</t>
  </si>
  <si>
    <t xml:space="preserve">Diameter of smoke chimney  200mm***: </t>
  </si>
  <si>
    <t xml:space="preserve">Capacity of fuel tank: </t>
  </si>
  <si>
    <t>Boiler assembling scheme in existing boiler room in accordance with the normative in force *****</t>
  </si>
  <si>
    <t>Plain concrete flooring class C 10/8 (Bc 7,5/B 100) thickness 10 cm, in continuous surface, primed, poured on site, in rooms with surface more than 16 mp (gr.8 cm)</t>
  </si>
  <si>
    <t>Small curbs, ready-made from concrete with section 10x15 cm, to delimitate green areas, sidewalks, alleys, etc., placed on concrete foundation B-15, БР 100.20.8</t>
  </si>
  <si>
    <t>Chapter 1.2. Welded panels (Euro fence) - 16,50 m</t>
  </si>
  <si>
    <t>Fencing wire mesh with fence panels made of round steel frame fixed on ready-made reinforced concrete pillars mounted at 2 m distance from each other, interaxed by tamping the ballast, the ridge height of 1,80 m  ("GARDLAIN")</t>
  </si>
  <si>
    <t>Chapter 1.3. Gate "STANDART" l=1,0m, Н=1,8m (1 unit)</t>
  </si>
  <si>
    <t>unit</t>
  </si>
  <si>
    <t>100 unit</t>
  </si>
  <si>
    <t>10 unit</t>
  </si>
  <si>
    <t>CO06B correct</t>
  </si>
  <si>
    <t>CO07C correct</t>
  </si>
  <si>
    <t>Metallic gates with frames made of round steel profiles, ready-made, including the accessories necessary, mounted on reinforced concrete poles, gate "STANDART" code 6204</t>
  </si>
  <si>
    <t>Chapter 1.4. Metallic fence (17,0 m)</t>
  </si>
  <si>
    <t>Scattering with shovel of loose soil, in uniform layers, of 10-30 cm thickness, with a throw of up to 3 m from piles, including smashing the clods, soil from middle ground</t>
  </si>
  <si>
    <t xml:space="preserve">Scattering with shovel of loose soil, in uniform layers, of 10-30 cm thickness, with a throw of up to 3 m from piles, including smashing the clods, soil from middle ground  </t>
  </si>
  <si>
    <t xml:space="preserve">Manual punning of piles made in horizontal or inclined digging at 1/4, including watering each soil layer in part with 10 cm thickness of cohesive soil </t>
  </si>
  <si>
    <t>Metallic fence of metal and tin frames of 1 mm thickness</t>
  </si>
  <si>
    <t>Boxes from reusable panels, with boarding from short and super short wood planks to pour the concrete in forms, glass-shaped foundations and equipment platforms including support</t>
  </si>
  <si>
    <t>Chapter 1.5.  Metallic gate (1 unit)</t>
  </si>
  <si>
    <t>Manual priming with one layer of minium lead paint on technological equipment</t>
  </si>
  <si>
    <t xml:space="preserve">Manual priming with one layer of minium lead paint on technological equipment.  </t>
  </si>
  <si>
    <t>Painting the articles and metallic constructions with oil paint in 2 layers, executed from profiles, between 8mm-12mm thickness inclusive, with hand brush</t>
  </si>
  <si>
    <t>Chapter 1.6. Welded panels (Euro fence) with insertion - 10,0 m</t>
  </si>
  <si>
    <t>Chapter 1.8. Steel ash containers  Dn0,6х1,0(h)  with lid -(6 units)</t>
  </si>
  <si>
    <t>Various metallic structures made of laminated profiles, sheet, striated sheet, concrete, supporting or covering pipes, all or partially embedded in concrete</t>
  </si>
  <si>
    <t>Painting metallic constructions and articles with oil paint in 2 layers, executed from profiles, between 8mm-12mm thickness inclusive, with hand brush</t>
  </si>
  <si>
    <t>Chapter 2. Equipment</t>
  </si>
  <si>
    <t>Chapter 3. Equipment</t>
  </si>
  <si>
    <t>Manual digging of soil in limited spaces, under 1,00 m or over 1,00 m in width, executed without supports, on vertical slope, in foundations, trenches, drainages, twinning steps, in cohesive soil or slightly cohesive soil depth &lt; 0,75 m light ground</t>
  </si>
  <si>
    <t>Wheelbarrow with steel clamp, Vclamp=0,1m3</t>
  </si>
  <si>
    <t>Vertical systematization</t>
  </si>
  <si>
    <t>Manual digging of soil in limited spaces, under 1,00 m or over 1,00 m in width, executed without supports, on vertical slope, in foundations, trenches, drainages, twinning steps, in cohesive soil or slightly cohesive soil depth &lt; 0,75 m middle ground</t>
  </si>
  <si>
    <t xml:space="preserve">Manual digging of soil in limited spaces, under 1,00 m or over 1,00 m in width, executed without supports, on vertical slope, in foundations, trenches, drainages, twinning steps, in cohesive soil or slightly cohesive soil depth &lt; 0,75 m middle ground                                                               </t>
  </si>
  <si>
    <t xml:space="preserve">Manual transportation with wheelbarrow with rubber wheel at 100 m distance, the load of 100 - 120 kg, including setting the circulation cabinets and cleaning the rails of wheelbarrow by loading and unloading through settlement </t>
  </si>
  <si>
    <t>Loading the materials from group A - light and small by throwing - from ramp or ground, in vehicle category 3</t>
  </si>
  <si>
    <t>Transport the soil with truck of 5 t at distance 3 km</t>
  </si>
  <si>
    <t>Mechanical compacting with rammer of 150-200 kg of piles in successive layers of 20-30 cm thickness, excluding watering each layer in part, filling made of cohesive soil</t>
  </si>
  <si>
    <t>Total VAT 0 rate</t>
  </si>
  <si>
    <t>Plain concrete poured with classical means, in foundations, basements, supporting walls, walls under zero rate, prepared by concrete mixer or commercial concrete according to art. CA01, pouring with classical means, plain concrete class В15</t>
  </si>
  <si>
    <t>Plain concrete poured with classical means, in foundations, basements, supporting walls, walls under zero rate, prepared by concrete mixer or commercial concrete according to art. CA01, pouring with classical means, plain concrete class.... (B12,5)</t>
  </si>
  <si>
    <t>Plain concrete poured with classical means, in foundations, basements, supporting walls, walls under zero rate, prepared by concrete mixer or commercial concrete according to art. CA01, pouring with classical means, plain concrete class....  B7,5</t>
  </si>
  <si>
    <t>Plain concrete poured with classical means, in foundations, basements, supporting walls, walls under zero rate, prepared by concrete mixer or commercial concrete according to art. CA01, pouring with classical means, plain concrete class....  B12,5</t>
  </si>
  <si>
    <t>Plain concrete poured with classical means, in foundations, basements, supporting walls, walls under zero rate, prepared by concrete mixer or commercial concrete according to art. CA01, pouring with classical means, plain concrete class....   В7.5</t>
  </si>
  <si>
    <t>Chapter 1. Assembling works</t>
  </si>
  <si>
    <t xml:space="preserve">Circulating (recirculating) pump mounted on existing pipe, by flanges, with diameter over  2" </t>
  </si>
  <si>
    <t>Expending vessel, mounted on platform with capacity V=200 l</t>
  </si>
  <si>
    <t>Pipe sludge separator, in central heating system, with nominal entering diameter 65 mm (dirt trap)</t>
  </si>
  <si>
    <t>Pipe sludge separator, in central heating system, with nominal entering diameter 20 mm (dirt trap)</t>
  </si>
  <si>
    <t>Liquid fuel filter,  Dn15 mm</t>
  </si>
  <si>
    <t xml:space="preserve">Vertical boiler mounted on floor, boiler having the capacity 2000 l </t>
  </si>
  <si>
    <t>Condensation reservoir, mounted on platform with capacity 300 l</t>
  </si>
  <si>
    <t xml:space="preserve">Installation for water softeners, fully equipped, with water flow 900 -2250 l/h  </t>
  </si>
  <si>
    <t>Plug valve, three-way, with jacks with stuffing,  for central heating installations, having nominal diameter 32 mm (three-way plug valve VF3)</t>
  </si>
  <si>
    <t>Chapter 2. Sanitary works</t>
  </si>
  <si>
    <t>Chapter 1. Sanitary works</t>
  </si>
  <si>
    <t>Pipe insulation with glass wool mattresses, mineral wool type I or type P stitched on one side, on weave of galvanized wire, made on site, having the thickness 60 mm, on pipes with circumference over thermal insulation more than 35 cm (mineral-cotton slabs with synthetic binder brand 75)</t>
  </si>
  <si>
    <t>Insulation with perforated fiberglass cloth brand "ХПС-Т-5" of pipes of diameter more than 25 mm</t>
  </si>
  <si>
    <t>Pipe insulation with glass wool mattresses, mineral wool type I or type P stitched on one side, on weave of galvanized wire, made on site, having the thickness 40 mm, on pipes with circumference over thermal insulation more than 35 cm  (mineral-cotton mats stitched in metal gauze lining type М2 brand 125)</t>
  </si>
  <si>
    <t>Thick sheet metal lining (silo funnels, chimney flues, tanks and troughs for sutaje) in chimney flues  (chimney flues)</t>
  </si>
  <si>
    <t>Fine fitting for central heating boilers: faucet control valve  (for thermometer ЗКЧ-1-87)</t>
  </si>
  <si>
    <t>Fine fitting for central heating boilers: faucet control valve  (to measure pressure ЗКЧ-275.00.90)</t>
  </si>
  <si>
    <t>Fine fitting for central heating boilers: faucet control valve  (to measure pressure ЗКЧ-287.00.90)</t>
  </si>
  <si>
    <t>Fine fitting for central heating boilers: faucet control valve  (to measure level ЗКЧ-223-89)</t>
  </si>
  <si>
    <t>Stop or retaining valve with jacks for central heating installations, with nominal diameter 65 mm (ball valve  JIP Standart FF "Danfoss")</t>
  </si>
  <si>
    <t>Stop or retaining valve with jacks for central heating installations, with nominal diameter 65 mm (butterfly valve type VFY-WH)</t>
  </si>
  <si>
    <t>Stop or retaining valve with jacks for central heating installations, with nominal diameter 32 mm (butterfly valve type VFY-WH)</t>
  </si>
  <si>
    <t>Stop or retaining valve with jacks for central heating installations, with nominal diameter 25 mm (butterfly valve type VFY-WH)</t>
  </si>
  <si>
    <t>Stop or retaining valve with jacks for central heating installations, with nominal diameter 20 mm (full-opening ball valve type BVR UNI ISO 7/1)</t>
  </si>
  <si>
    <t>Stop or retaining valve with jacks for central heating installations, with nominal diameter 65 mm (flange stop valve type NVD402 "Danfoss")</t>
  </si>
  <si>
    <t>Stop or retaining valve with jacks for central heating installations, with nominal diameter 32 mm (stop valve type 223 "Danfoss")</t>
  </si>
  <si>
    <t>Stop or retaining valve with jacks for central heating installations, with nominal diameter 20 mm (stop valve type 223 "Danfoss")</t>
  </si>
  <si>
    <t>Stop or retaining valve with jacks for central heating installations, with nominal diameter 15 mm (safety valve 17с29нж)</t>
  </si>
  <si>
    <t>Stop or retaining valve with jacks for central heating installations, with nominal diameter 20 mm (safety valve)</t>
  </si>
  <si>
    <t>Stop or retaining valve with jacks for central heating installations, with nominal diameter 15 mm (safety valve)</t>
  </si>
  <si>
    <t>Stop or retaining valve with jacks for central heating installations, with nominal diameter 40 mm (safety valve, 17с29нж)</t>
  </si>
  <si>
    <t>Stop or retaining valve with jacks for central heating installations, with nominal diameter 20 mm (safety valve, flange full-opening 17с29нж)</t>
  </si>
  <si>
    <t>Air release valve with mobile key for central heating installations, having nominal diameter 10 mm (brass automatic air valve with threaded joining type MATIC company "Danfoss" VF3, 149 B5 106)</t>
  </si>
  <si>
    <t>Air release valve with mobile key for central heating installations, having nominal diameter 10 mm (two-way safety valve Regulus DBV 1 3/4 Czech Rep)</t>
  </si>
  <si>
    <t>Perform tightness test procedure under pressure of feeding pipelines of heating devices (heaters, thermal convectors, plinth convectors, etc.) with diameter 54 x 3,5 ... 83 x 3,5 mm</t>
  </si>
  <si>
    <t>Perform tightness test procedure under pressure of feeding pipelines of heating devices (heaters, thermal convectors, plinth convectors, etc.) with diameter 1 1/4" ... 2"</t>
  </si>
  <si>
    <t>Perform tightness test procedure under pressure of feeding pipelines of heating devices (heaters, thermal convectors, plinth convectors, etc.) with diameter 3/8" ... 1"</t>
  </si>
  <si>
    <t>Perform expansion-contraction and running test of pipes in heating installations heaters, thermal convectors, plinth convectors, etc.) with diameter 54 x 3,5 ... 83 x 3,5 mm</t>
  </si>
  <si>
    <t>Perform expansion-contraction and running test of pipes in heating installations heaters, thermal convectors, plinth convectors, etc.) with diameter 1 1/4" ... 2"</t>
  </si>
  <si>
    <t>Perform expansion-contraction and running test of pipes in heating installations heaters, thermal convectors, plinth convectors, etc.) with diameter 3/8" ... 1"</t>
  </si>
  <si>
    <t>Supports and fasteners for support of pipes, boilers, devices and recipients, having the weight less than 2 kg / unit</t>
  </si>
  <si>
    <t>On-site assembling of ALP ventilation tubes,  ready-made, having the section perimeter 300 mm (assembling the chimney)</t>
  </si>
  <si>
    <t>Stainless steel cone-shaped adaptor CF 300/360</t>
  </si>
  <si>
    <t>Stainless steel wall clamp CFO-100 Д360</t>
  </si>
  <si>
    <t>Stainless steel pipe CF L1000 Д300/360</t>
  </si>
  <si>
    <t>Stainless steel condensation module CF Д300</t>
  </si>
  <si>
    <t>Stainless steel lid module CF 87* Д360</t>
  </si>
  <si>
    <t>Stainless steel Tee CF 87* Д300/360</t>
  </si>
  <si>
    <t>Circulating (recirculating) pump mounted on existing pipe, by flanges, with diameter over  2" (outlining No.1), productivity  Qp=5,85 m3/hour,  pressure Нр=5,1 m.c.a.,  N=16 -171 W, class  А, А 40-6 (ЕЕ1&lt;0,2)</t>
  </si>
  <si>
    <t>Circulating (recirculating) pump mounted on existing pipe, by flanges, with diameter over  2" (outlining No.2), productivity  Qp=5,85 m3/hour,  pressure Нр=13,1 m.c.a.,  N=22 -742 W, class  А, А 50-18 (ЕЕ1&lt;0,2</t>
  </si>
  <si>
    <t>Expending vessel  V=200 l, , P=6 bar,  41VE0150 or similar</t>
  </si>
  <si>
    <t xml:space="preserve">Pipe sludge separator, in central heating system, with nominal entering diameter 65 mm (dirt trap), Р 16 bar, 149В 1802  or similar  </t>
  </si>
  <si>
    <t>Circulating (recirculating) pump mounted on existing pipe, by flanges, with diameter over  2"  Qp=0,9 m3/hour; Нр-2,7 m.c.a.  N=26-50 W,  MX 12-2 or similar</t>
  </si>
  <si>
    <t xml:space="preserve">Pipe sludge separator, in central heating system, with nominal entering diameter 20 mm (dirt trap), Р 16 bar, 149В 1769  or similar </t>
  </si>
  <si>
    <t>Installation for water softeners, fully equipped, with water flow 900 -2250 l/h   (Decalux-5 ET 500 or similar)</t>
  </si>
  <si>
    <t>Plug valve, three-way, with jacks with stuffing ,  for central heating installations, having nominal diameter 32 mm,  "Danfoss or similar"</t>
  </si>
  <si>
    <t>Circulating (recirculating) pump mounted on existing pipe, by flanges, with diameter over  2"  (GRUNDFOS, SOLAR 25-65 130 or similar)</t>
  </si>
  <si>
    <t>Expending vessel, mounted on platform with capacity 60 l,   Maxivarem LR or similar</t>
  </si>
  <si>
    <t>Installation for water softeners, fully equipped, with water flow 900 -2250 l/h   (ANTIKAL, MEDIUM 3/4 or similar)</t>
  </si>
  <si>
    <t>Adding water circulation pump, mounted on existing pipe, by flanges, with diameter over  2"  Qp=0,06 m3/hour, pressure  Нр=22,8 m.c.a., N=0,3 кW, BM1-3 or similar</t>
  </si>
  <si>
    <t>Heat meter D 15 mm,  "Hydrometer" Sharky 775, h50-15), EN 1434</t>
  </si>
  <si>
    <t>Fine fitting for central heating boilers: faucet control valve  (to measure temperature ЗКЧ-2-87)</t>
  </si>
  <si>
    <t>Company price</t>
  </si>
  <si>
    <t>Assembling works of manual taps, balancing, and commissioning of existing internal heating system integrated with newly installed biomass heating system</t>
  </si>
  <si>
    <t>Proportional water dosing equipment - build-in bypass oxygen  D 15 mm, (similar   Dosaphos 250)</t>
  </si>
  <si>
    <t xml:space="preserve">Vertical boiler (buffer) for heating system V=2000 L, Ру 8 bar </t>
  </si>
  <si>
    <t>Vertical boiler mounted on floor, boiler having the capacity 800 l (bivalent water heater)</t>
  </si>
  <si>
    <t xml:space="preserve">Cable up to 35 kV in posed pipes, blocks, boxes, mass 1 m up to: 1 kg </t>
  </si>
  <si>
    <t>Suspended control cabinet (panel), height, width, and depth, mm, up to (BZUM-TF-100-12)</t>
  </si>
  <si>
    <t>Cable up to 35 kV in posed pipes, blocks, boxes, mass 1 m up to: 1 kg     КПСЭСнг(А)-FRLS 2x2x0,2</t>
  </si>
  <si>
    <t>Vertical boiler mounted on floor, boiler having the capacity up to 25 l, inclusive  (stainless steel drain back boiler)</t>
  </si>
  <si>
    <t>Stop or retaining valve with jacks for central heating installations, with nominal diameter 20 mm (temperature blending valve)</t>
  </si>
  <si>
    <t>Stop or retaining valve with jacks for central heating installations, with nominal diameter 15 mm (ball valve steel, with jacks )</t>
  </si>
  <si>
    <t>Stop or retaining valve with jacks for central heating installations, with nominal diameter 20 mm (ball valve steel, with jacks )</t>
  </si>
  <si>
    <t>Stop or retaining valve with jacks for central heating installations, with nominal diameter 20 mm (ball valve with brass screen filter)</t>
  </si>
  <si>
    <t>Stop or retaining valve with jacks for central heating installations, with nominal diameter 20 mm (stop valve brass, with jacks)</t>
  </si>
  <si>
    <t>Stop or retaining valve with jacks for central heating installations, with nominal diameter 15 mm (stop valve brass, with jacks)</t>
  </si>
  <si>
    <t>Cold and hot water meters, with diameter -20 mm (single jet cold water meter)</t>
  </si>
  <si>
    <t>Copper pipe, welded, to connect heating devices and units, in central heating installations, with outer diameter  28,0x1,5 mm (in set with fittings TALOS)</t>
  </si>
  <si>
    <t>Copper pipe, welded, to connect heating devices and units, in central heating installations, with outer diameter  22,0x1,0 mm (in set with fittings TALOS)</t>
  </si>
  <si>
    <t>Insulation of pipes with special sleeves for insulation introduced in pipelines, with diameter and thickness from D=28x20 mm (thermal insulated pipe for high temperatures ARMAFLEX)</t>
  </si>
  <si>
    <t>Insulation of pipes with special sleeves for insulation introduced in pipelines, with diameter and thickness from D=22x20 mm (thermal insulated pipe for high temperatures ARMAFLEX)</t>
  </si>
  <si>
    <t>On-site assembling of ALP ventilation tubes,  ready-made, having the section perimeter 80x2 mm (aluminium frilled tubular box ALUVENT)</t>
  </si>
  <si>
    <t>Assembling support</t>
  </si>
  <si>
    <t>Bivalent heater storage with indirect heat; V = 800 l, with build-in electronic element 380 V; Nel = 7,5 kW and temperature regulator TESY,  EV12/9S2 800 or similar</t>
  </si>
  <si>
    <t>Pumping block for solar collector G = 1,6 m3 / h, H = 6,5 m, N = 6,5 m, N = 0,055 kW in set with debit meter and thermometer, GRUNDFOS, SOLAR 25-60 130 or similar</t>
  </si>
  <si>
    <t>Expending vessel with diaphragm for hot water V = 60 l; P = 6,0 bar Maxivarem LR or similar</t>
  </si>
  <si>
    <t>Izolated stainless steel DRAIN BACK  boiler for solar systems V = 25 l; P = 4,0 bar, in set with cooling agent for solar panel, PROGALVA or similar</t>
  </si>
  <si>
    <t>Anti-calcar magnetic device DN 20 mm, Q = 2,5 m3 / h, ANTIKAL, MEDIUM 3/4 or similar</t>
  </si>
  <si>
    <t>Thermostatic mixing vent DN 20mm, 35-60 ° C, ESBE, VTA 322 35-60 ° C</t>
  </si>
  <si>
    <t>Hot water pump G = 1,1 m3 / h, H = 4,7 m, with electric motor  N = 0,003 ... 0,034 kW, EEN &lt;0,15, "Biral", Primax15-6 130RED or similar</t>
  </si>
  <si>
    <t>Hot water recirculating pump  G = 0,2 m3 / h, H = 6,0m, with electric motor N = 0,003 ... 0,034kW, EEN &lt;0,15, "Biral", Primax15-6 130RED or similar</t>
  </si>
  <si>
    <t>Illuminating installation, devices to illuminate</t>
  </si>
  <si>
    <t>Device or equipment dissembled before transportation</t>
  </si>
  <si>
    <t>General magnetic starter, separated, mounted on wall or column, power up to 40 A  ПМА-0247</t>
  </si>
  <si>
    <t>Cable with copper wires  ВВГнг(A)-LS-0,66 sect. 3х1,5 mm2</t>
  </si>
  <si>
    <t>Cable with copper wires ВВГнг(A)-LS-0,66 sect. 5x4 mm2</t>
  </si>
  <si>
    <t>Cable with copper wires ВВГнг(A)-LS-0,66 sect. 3х6 mm2</t>
  </si>
  <si>
    <t>Cable with copper wires ВВГнг(A)-LS-0,66 sect. 5х10 mm2</t>
  </si>
  <si>
    <t>Cable with copper wires ВВГнг(A)-FRLS-0,66 sect. 3х1,5 mm2</t>
  </si>
  <si>
    <t>Automatic switch  АД14/4/20/30</t>
  </si>
  <si>
    <t>Automatic switch  ВА47-29/3/С40</t>
  </si>
  <si>
    <t>Automatic switch  ВА47-29/3/С32</t>
  </si>
  <si>
    <t>Automatic switch ВА47-29/1/С2</t>
  </si>
  <si>
    <t>Automatic switch three-pole ВА47-29/1/С2</t>
  </si>
  <si>
    <t>Control and command system</t>
  </si>
  <si>
    <t xml:space="preserve">Device installed on flange mix, mass, kg, up to: 1,5  ТПГ100эк, ТМТБ </t>
  </si>
  <si>
    <t>Device installed on flange mix, mass, kg, up to: 1,5  ТТУ, ТТП, ТПГ100эк</t>
  </si>
  <si>
    <t>Device installed on threaded mix, mass, kg, up to: 1,5,  (МП4, МВП, ДМ2010)</t>
  </si>
  <si>
    <t>Device installed on threaded mix, mass, kg, up to: 1,5    (controller)</t>
  </si>
  <si>
    <t>Control and signalling panel ЩУС -  box type ЯУЭ-1263 dim. 1200x600x350</t>
  </si>
  <si>
    <t xml:space="preserve">Connection of electrical grids to devices by glue </t>
  </si>
  <si>
    <t xml:space="preserve">Costs of materials </t>
  </si>
  <si>
    <t>Selective device Г-16-225, В-16-225</t>
  </si>
  <si>
    <t>Selective device Г-16-80, В-16-80</t>
  </si>
  <si>
    <t xml:space="preserve"> Control cable КВВГнг-LS sect. 4х1,5mm2</t>
  </si>
  <si>
    <t xml:space="preserve"> Control cable КВВГнг-LS sect. 5х1,5mm2</t>
  </si>
  <si>
    <t>Thermometer ТПГ100эк-М1</t>
  </si>
  <si>
    <t>Thermometer TMTБ41</t>
  </si>
  <si>
    <t>Universal commutator УП5311</t>
  </si>
  <si>
    <t>Chronometer ТЭ</t>
  </si>
  <si>
    <t>100 units</t>
  </si>
  <si>
    <t>Painting tin cover of pipelines and devices with oil pain in 2 layers, including priming</t>
  </si>
  <si>
    <t>Solar collector with vacuum tubes, 30 tubes,  in set with support to assemble on roof APRICUS, ETC-30-Fn = 2,83 m2, Q = 2040W or similar</t>
  </si>
  <si>
    <t>Cable up to 35 kV, fixed with applied clip, mass 1 m up to: 0,5 kg  (ВВГнг(А)-LS-0,66 sec. 3х1,5 mm2)</t>
  </si>
  <si>
    <t>Cable up to 35 kV, fixed with applied clip, mass 1 m up to: 0,5 kg  (ВВГнг(А)-0,66 sec. 5х4 mm2)</t>
  </si>
  <si>
    <t>Cable up to 35 kV in posed pipes, blocks, boxes, mass 1 m up to: 1 kg  (ВВГнг(А)-LS-0,66 sec. 3х1,5 mm2)</t>
  </si>
  <si>
    <t>Cable up to 35 kV, fixed with applied clip, mass 1 m up to: 0,5 kg  (ВВГнг(А)-LS-0,66 sec. 3х6 mm2)</t>
  </si>
  <si>
    <t>Cable up to 35 kV in posed pipes, blocks, boxes, mass 1 m up to: 1 kg  (ВВГнг(А)-LS-0,66 sec. 3х6 mm2)</t>
  </si>
  <si>
    <t>Cable up to 35 kV in posed pipes, blocks, boxes, mass 1 m up to: 1 kg  (ВВГнг(А)-LS-0,66 sec. 5х10 mm2)</t>
  </si>
  <si>
    <t>Cable up to 35 kV, fixed with applied clip, mass 1 m up to: 0,5 kg  (ВВГнг(А)-LS-0,66 sec. 5х10 mm2)</t>
  </si>
  <si>
    <t>Cable up to 35 kV, fixed with applied clip, mass 1 m up to: 0,5 kg  (ВВГнг(А)-FRLS-0,66 sec. .3x1,5 mm2)</t>
  </si>
  <si>
    <t>Conductor  ПВ1-0,38 sec. 1x1,5mm2</t>
  </si>
  <si>
    <t>Cable up to 35 kV in posed pipes, blocks, boxes, mass 1 m up to: 1 kg  ВВГнг-FRLS sec. 2х1,5mm2</t>
  </si>
  <si>
    <t>Metallic hosepipe D = 15mm</t>
  </si>
  <si>
    <t>Supervisor EUROSTER-813</t>
  </si>
  <si>
    <t>Steel radiators, monobloc with length 1501 - 2000 mm ("Korado"  33 1600х600(h) or similar)</t>
  </si>
  <si>
    <t>Air release valve with mobile key for central heating installations, having nominal diameter 1/2" (angled locking valve RLV-15)</t>
  </si>
  <si>
    <t>Air release valve with mobile key for central heating installations, having nominal diameter 1/2" (air releasing valve)</t>
  </si>
  <si>
    <t>Air release valve with mobile key for central heating installations, having nominal diameter 15 mm (automatic air releasing valve R88IY003 Giacomini)</t>
  </si>
  <si>
    <t>Stop or retaining valve with jacks for central heating installations, with nominal diameter 15 mm (ball valve with drainage Giacomini)</t>
  </si>
  <si>
    <t>Longitudinal welded black steel pipe, for installations, with thread and socket mounted by screwing the connections to devices in central heating installations, pipe having diameter 20x2,0 mm (electric welding)</t>
  </si>
  <si>
    <t>Connection to existing steel pipeline (with connecting pipes) with the diameter of connecting pipe 15 mm</t>
  </si>
  <si>
    <t>Ventilation</t>
  </si>
  <si>
    <t>Manufacturing and mounting of straight ventilation trenches, of galvanized steel or aluminium 0,3 - 2 mm thickness, having the perimeter of rectangular section 250 - 700 mm (gr.0,5 mm)</t>
  </si>
  <si>
    <t>Protective lid for circular trenches with perimeter 230 - 700 mm  (umbrella ЗKц Д200)</t>
  </si>
  <si>
    <t>Adhesive band for sealing the joints  ISOVER AL-TEPPI</t>
  </si>
  <si>
    <t>Ventilation grilles ready-made of black sheet, with manually adjustable blinds, painted and embedded in masonry  (still air flowing screen SKP 400х300)</t>
  </si>
  <si>
    <t>Heating</t>
  </si>
  <si>
    <t>part</t>
  </si>
  <si>
    <t>Mounting rabbit mesh to support plaster ceiling , walls, protection of thermal insulators, masking of pipes, applied on straight ceilings, on steel - concrete D = 6-8 mm, with eyelids  26-35 mm inclusive</t>
  </si>
  <si>
    <t>Pipe insulation with glass wool mattresses, mineral wool type I or type P stitched on one side, on weave of galvanized wire, made on site, having the thickness20; 30; 40; 50 or 60 mm, on pipes with circumference over thermal insulation more than 30 mm  (fiber optic mat, covered with armored aluminium foil gr.50 mm ISOVER-KIM-AL)</t>
  </si>
  <si>
    <t>Chapter 1. Ground works</t>
  </si>
  <si>
    <t>Mechanical digging with excavator of 0,40-0,70 mc, with internal combustion engine and hydraulic control, in soil with natural humidity, unloaded in piles on ground category II</t>
  </si>
  <si>
    <t>Manual digging of soil, in slopes, in trenches cut by excavator or scraper, to fill the digging in slope profile, in middle ground</t>
  </si>
  <si>
    <t>Scattering loose soil extracted from ground category I or II, by bulldozer tractor on tracks 65-80 CP, in layers of 15-20 cm</t>
  </si>
  <si>
    <t>Chapter 2. Foundation</t>
  </si>
  <si>
    <t>Hydro insulation made from liquid glass cement mortar in foundations and walls applied on horizontal surfaces</t>
  </si>
  <si>
    <t xml:space="preserve">Chapter 3. Wall </t>
  </si>
  <si>
    <t>Lime-stone block masonry  in wall with height up to 4 m, plain masonry</t>
  </si>
  <si>
    <t>Mounting welded meshes at height lower than or equal to 35 m, in walls and diaphragms, with mesh weight up to 3 kg/mp  СГ-1</t>
  </si>
  <si>
    <t>Lintels Прм 1, Прм 2</t>
  </si>
  <si>
    <t>Concrete poured in slabs, beams, pillars, prepared by concrete mixer or commercial concrete according to art. CA01 and poured with classical means   В15</t>
  </si>
  <si>
    <t>Concrete poured in slabs, beams, pillars, prepared by concrete mixer or commercial concrete according to art. CA01 and poured with classical means   В12,5</t>
  </si>
  <si>
    <t>Manufacture, mounting and installation of safety pipe through masonry, pipe having diameter 108x2,8 mm (L=0,45 m)</t>
  </si>
  <si>
    <t>Manufacture, mounting and installation of safety pipe through masonry, pipe having diameter 244,5 x 3,0 mm (L=0,45 m)</t>
  </si>
  <si>
    <t>Manufacture, mounting and installation of safety pipe through masonry, pipe having diameter 152 x 2,8 mm (L=0,45 m)</t>
  </si>
  <si>
    <t>Chapter 4. Overlapping</t>
  </si>
  <si>
    <t>Floor tiles and cover for constructions, in areas with earthquakes 7-8 with support on 2 sides at the height of the building up to 35 m, with surface up to 10 m2   Note: type of ready-made element will be included according to project  (1ПК53-12-4,5-С7)</t>
  </si>
  <si>
    <t>Floor tiles and cover for constructions, in areas with earthquakes 7-8 with support on 2 sides at the height of the building up to 35 m, with surface up to 10 m2   Note: type of ready-made element will be included according to project   (1ПК53-10-4,5-С7)</t>
  </si>
  <si>
    <t>Belt  Пм1</t>
  </si>
  <si>
    <t>Stabbing and thrusting for pipelines and tunes in stone or reinforced concrete walls of 16-25 cm thick</t>
  </si>
  <si>
    <t>Chapter 5. Roof</t>
  </si>
  <si>
    <t>Mechanical drilling of holes with diameter 5 cm, in concrete elements, thickness up to 20 cm (Dn 3 cm)</t>
  </si>
  <si>
    <t>Mounting and fixing the embedded parts in monolith reinforced concrete: weight less than 4 kg</t>
  </si>
  <si>
    <t>Additional ondutiss polymer layer mounted under the tile layer, corrugated or indented tiles (vapour barrier sheet)</t>
  </si>
  <si>
    <t>Thermal insulation layer on terraces, roofs and flooring, made of mineral cotton type G 80 or G 100, made of mineral cotton type PIB, glued with bitumen on horizontal or inclined surfaces up to 40 % (mineral cotton Y=125 kg/m3, gr.150 mm)</t>
  </si>
  <si>
    <t>Additional ondutiss polymer layer mounted under the tile layer, corrugated or indented tiles  (hydro-insulation)</t>
  </si>
  <si>
    <t>Support layer of equalizer or protection for insulation, including related mouldings, executed with ready-made cement mortar  brand M50-T without lime, plastered, on horizontal or inclined surfaces up to 40 % including, applied in average thickness of 2 cm  (gr.4 cm)</t>
  </si>
  <si>
    <t>Install rafters with antiseptic treatment</t>
  </si>
  <si>
    <t>Fire-proofing of carpentry; Fire-proofing of carpentry farms, arcs, beams, rafters, wall plates</t>
  </si>
  <si>
    <t>Additional ondutiss polymer layer mounted under the tile layer, corrugated or indented tiles  (anti-condensation)</t>
  </si>
  <si>
    <t>Antiseptic treatment of carpentry, on hidden surfaces with antiseptic: beams, wall plates.</t>
  </si>
  <si>
    <t>Fire-proofing of carpentry stripe grill for covers and roof deck on farms</t>
  </si>
  <si>
    <t>Mounting elements of beam frame (bars) with antiseptic treatment</t>
  </si>
  <si>
    <t>Clogged gutter, without apparent consoles, from resinous boards folded and planing on one side, with average width 0,4 m</t>
  </si>
  <si>
    <t>Antiseptic treatment of carpentry, on hidden surfaces with antiseptic paste: timber frames.</t>
  </si>
  <si>
    <t>Painting with lacquers and oil paint applied on wood carpentry, executed in 2 layers of enamel paint on floors</t>
  </si>
  <si>
    <t>Gutter systems brass type of anticorrosive protected tin Dn100 mm</t>
  </si>
  <si>
    <t>Pipe systems brass type of anticorrosive protected tin Dn100 mm</t>
  </si>
  <si>
    <t>Covers from anticorrosive zinc or plane sheet, fixed with clips, executed in double nots in both directions,  executed on surfaces wider than 40 mp with tin sheets of 0,5 mm thickness, including execution of aprons, connection to chimneys etc. (gr.0,8 mm)</t>
  </si>
  <si>
    <t>Covers from anticorrosive zinc or plane sheet, fixed with clips, executed in double nots in both directions,  executed on surfaces wider than 40 mp with tin sheets of 0,5 mm thickness, including execution of aprons, connection to chimneys etc. (painted sheet "LIDER")</t>
  </si>
  <si>
    <t>Ventilation grilles ready-made of black sheet, with manually adjustable blinds, painted and embedded in masonry (blinds screen Жр-1, 780x580)</t>
  </si>
  <si>
    <t>Canopy К-1</t>
  </si>
  <si>
    <t>Chapter 6. Windows and doors</t>
  </si>
  <si>
    <t>Mounting PVC profiles: tilted (inclined, swing-out) with gap surface under 2 m2 in one frame</t>
  </si>
  <si>
    <t xml:space="preserve">Window sills mounted on plastic windows, for windows and doors (PVC, b=250mm) </t>
  </si>
  <si>
    <t xml:space="preserve">Window sills mounted on aluminium windows </t>
  </si>
  <si>
    <t>Internal or external painting on metallic carpentry with alkyd enamel in 2 layers including primer</t>
  </si>
  <si>
    <t>Metallic doors made from laminated steel profile, steel profiles prepared at cold temperatures, including fittings and accessories necessary to doors mounted in masonry of any nature in constructions with height up to 35 m inclusive, in one frame, with sheath surface up to 7 mp inclusive (ИД-1)</t>
  </si>
  <si>
    <t xml:space="preserve">Doors made of plastic profiles  including fittings and accessories necessary to doors mounted in masonry of any nature in constructions with height up to 35 m inclusive, in one frame, with sheath surface up to 7 mp inclusive  (PVC, ИД-2) </t>
  </si>
  <si>
    <t>Chapter 7. Floors</t>
  </si>
  <si>
    <t>Compacting the ground with crushed stone</t>
  </si>
  <si>
    <t>Crushed stone foundation layer</t>
  </si>
  <si>
    <t>Mounting welded meshes at height lower than or equal to 35 m, in slabs  (5 BpI- 100x100)</t>
  </si>
  <si>
    <t>Anti-vapour barrier executed on horizontal surfaces with a layer of bitumen cardboard, glued on the entire surface with bitumen membrane</t>
  </si>
  <si>
    <t>Support layer for flooring executed from cement mortar M 150-T of 3 cm thickness with finely plastered surface (gr.2 cm)</t>
  </si>
  <si>
    <t>Support layer for flooring executed from cement mortar M 150-T of 3 cm thickness with finely plastered surface (gr.5 cm)</t>
  </si>
  <si>
    <t>Flooring from ceramic tiles including supporting layer of adhesive mortar, executed on surfaces: larger than 16 m2  (gr.13 mm)</t>
  </si>
  <si>
    <t>Linear ceramic tiles applied with adhesive</t>
  </si>
  <si>
    <t>Chapter 8. Internal finishing</t>
  </si>
  <si>
    <t>Interior plastering of 5 mm thickness, manually executed, with dry mixture of plaster, on ceiling, manual preparation of mortar  "Knauf"</t>
  </si>
  <si>
    <t>Priming of internal surfaces of walls and ceilings</t>
  </si>
  <si>
    <t xml:space="preserve">Plain painting with lime, made internally or externally on any support surface with two layers of lime </t>
  </si>
  <si>
    <t>Interior plastering of 2 cm thickness, plastered, manually executed, on walls or pillars, on flat surfaces with lime cement mortar brand  M 100-T for spritz, prime and visible layer, on brick walls or small concrete blocks</t>
  </si>
  <si>
    <t>Interior painting with co-polymer vinyl in watering emulsion,  applied in 2 layers on existing putty, manually executed</t>
  </si>
  <si>
    <t>Chapter 9. External finishing</t>
  </si>
  <si>
    <t>External plastering sprayed on brick or concrete walls (with brush or pump) of 3 cm thickness, manually executed, with lime cement mortar M 50-T for spritz and lime cement mortar M 25-T for prime and visible layer in continuous surface</t>
  </si>
  <si>
    <t>Internal and external plastering, manually executed, with cement mortar M 50-T of 2 cm average thickness, in walls made of concrete or brick, with flat surfaces</t>
  </si>
  <si>
    <t>External plastering of 2-3 mm. thickness, manually executed. with mix "TINC" on walls</t>
  </si>
  <si>
    <t>Chapter 10. Other works</t>
  </si>
  <si>
    <t>Chapter 10.1. External stairs and ramp</t>
  </si>
  <si>
    <t>Plain concrete flooring class C 10/8 (Bc 7,5/B 100) thickness 10 cm, in continuous surface, primed, poured on site, in rooms with surface less than or equal to 16 mp  (В15, gr.2 cm)</t>
  </si>
  <si>
    <t>Chapter 10.2. Foundation Фом 1 ... Фом 5</t>
  </si>
  <si>
    <t>Concrete steel fittings OB 37 configured in on-site workshop, with bar diameter more than 8 mm, and mounted in beams and pillars,  at height lower than or equal to 35 m, excluding constructions executed with sliding plates</t>
  </si>
  <si>
    <t>Concrete steel fittings OB 37 configured in on-site workshop and mounted with bar diameter up to 8 mm inclusive in isolated foundations</t>
  </si>
  <si>
    <t>Concrete steel fittings OB 37 configured in on-site workshop and mounted with bar diameter more than  8 mm inclusive in isolated foundations</t>
  </si>
  <si>
    <t>Chapter 10.3. Support  ОП2 (12 units)</t>
  </si>
  <si>
    <t xml:space="preserve">Manual priming with one layer of minium lead paint on technological equipment </t>
  </si>
  <si>
    <t>Chapter 10.4. Support  ОП3 (1 unit)</t>
  </si>
  <si>
    <t>Chapter 10.6. Metallic platform ПМ1  (1 unit)</t>
  </si>
  <si>
    <t>Metallic stairs, landings, bridges, bars and constructions to support technological equipment or metallic platforms for large aggregates delivered in ready-made sub-sets, at height up to 35 m, with weight up to 0,150 t, welded</t>
  </si>
  <si>
    <t xml:space="preserve">Painting metallic articles and constructions with oil paint in 3 layers, executed from profiles with thickness between 8mm and 12mm including, with hand brush </t>
  </si>
  <si>
    <t>Chapter 10.7. Chimney flue</t>
  </si>
  <si>
    <t>Reinforced concrete poured with classical means, in foundations, basements, supporting walls, walls under zero rate, prepared by concrete mixer or commercial concrete according to art. CA01, pouring with classical means, reinforced concrete class...   В12,5</t>
  </si>
  <si>
    <t>Support layer for flooring executed from cement mortar M 150-T of 3 cm thickness with finely plastered surface. The difference for each 0.5 cm of support layer of mortar M 150-T,  should be added or deducted</t>
  </si>
  <si>
    <t>Chapter 10.8. Dry wall</t>
  </si>
  <si>
    <t>Plain concrete poured in equalizers, slopes, digs at height up to 35 m inclusive, prepared with concrete mixer according to art. CA01 or commercial concrete, pouring with classical means B3,5</t>
  </si>
  <si>
    <t>Concrete steel fittings OB 37 configured in on-site workshop, with bar diameter up to 8 mm inclusive, and mounted in beams and pillars, at height lower than or equal to 35 m, excluding constructions executed with sliding plates</t>
  </si>
  <si>
    <t>Plain concrete poured in equalizers, slopes, digs at height up to 35 m inclusive, prepared with concrete mixer according to art. CA01 or commercial concrete, pouring with classical means  B12,5</t>
  </si>
  <si>
    <t>Boxes from reusable panels, with boarding from short and super short wood planks to pour the concrete in pillars and frames excluding supports at height up to 20 m inclusive</t>
  </si>
  <si>
    <t>Boxes from reusable panels, with boarding from short and super short wood planks to pour the concrete in slabs and breams excluding supports at height up to 20 m inclusive</t>
  </si>
  <si>
    <t>Covers from anticorrosive profiled tin, curled or wrinkled, mounted on metallic panels, executed on surfaces wider than 40 mp from profiled tin sheets connected with special clips or mechanical screws, of superior flange, including execution of aprons, connection to chimneys etc. (profiled sheet "LIDER" ЛК-20)</t>
  </si>
  <si>
    <t>Suspended ceilings executed on site of PFL or melamine PAL with plastic profiles (veneer)</t>
  </si>
  <si>
    <t>Concrete poured in straight walls, diaphragms, and different special constructions, situated above zero rate, at height up to 35 m inclusive, prepared with concrete mixer or commercial concrete conf. art.CA01 and poured with classical means, reinforced concrete class... В15</t>
  </si>
  <si>
    <t>Meters mounted on prepared platform, three phases (ZMR110ACe)</t>
  </si>
  <si>
    <t>Suspended control cabinet (panel), height, width, and depth, 12 module box КМПн 2/12  IP55</t>
  </si>
  <si>
    <t>Connecting rail YNS20-3-063</t>
  </si>
  <si>
    <t>Rail  РЕ and N YNN10-14-100</t>
  </si>
  <si>
    <t>Suspended control cabinet (panel), height, width, and depth, 24 module box КМПн 2/24  IP55</t>
  </si>
  <si>
    <t>Suspended control cabinet (panel), height, width, and depth,   (suspended panel К654У2)</t>
  </si>
  <si>
    <t>Plug socket with grounding contact  IP54</t>
  </si>
  <si>
    <t>Flexible cable КГ (А) LS 3х6 mm2</t>
  </si>
  <si>
    <t>Box with descending transformersЯТП-0,25-220/12</t>
  </si>
  <si>
    <t>Source of light with luminescent light bulbs mounted separately on pivots, number of light bulbs in source of light, 2     ALS.OPL  218  IP54</t>
  </si>
  <si>
    <t>Source of light with luminescent light bulbs mounted separately on pivots, number of light bulbs in source of light, 2     СД 218</t>
  </si>
  <si>
    <t>Illuminating devices with fluorescent lights, ceiling ALS.OPL 218 IP54</t>
  </si>
  <si>
    <t>Illuminating devices with compact fluorescent lights, ceiling CD 218 IP54</t>
  </si>
  <si>
    <t>Torch СГВ-2</t>
  </si>
  <si>
    <t>luminescent light bulbs ЛЛ-18</t>
  </si>
  <si>
    <t>Compact luminescent light bulbs  ЛЛК-18</t>
  </si>
  <si>
    <t xml:space="preserve">Plug socket open type, open switch socket </t>
  </si>
  <si>
    <t>Earth plug, vertical, round steel, diameter 20 mm (round steel Д=20 mm)</t>
  </si>
  <si>
    <t>Earth binding conductor: earth plug, horizontal, round steel, diameter 12 mm</t>
  </si>
  <si>
    <t>Cable up to 35 kV suspended on steel cable, mass 1 m up to: 1 kg  (ВВГнг(A)-LS sec. 5х10 mm2)</t>
  </si>
  <si>
    <t>Steel pipe on constructions installed in primed trenches executed, on flooring support, diameter up to 20 mm</t>
  </si>
  <si>
    <t>Steel pipe on constructions installed in primed trenches executed, on flooring support, diameter up to 20 mm (steel pipe)</t>
  </si>
  <si>
    <t>Metallic hosepipe D=15mm</t>
  </si>
  <si>
    <t>Metallic hosepipe, outer diameter up to 15 mm (РЗ-ЦХ-Ш15)</t>
  </si>
  <si>
    <t>Metallic hosepipe, outer diameter up to 15 mm (metallic sleeve РЗ-ЦХ-Д20 mm)</t>
  </si>
  <si>
    <t>Different works: cable protection with plastic gutters, on brick or wood walls box size. 40х20</t>
  </si>
  <si>
    <t>Mount support pillars for telephone network of one pair (mast H=3,0m  Dn40 mm)</t>
  </si>
  <si>
    <t>Control panel "BZUM-TF-100-12"</t>
  </si>
  <si>
    <t>Switch  ВН 32-3Р/40</t>
  </si>
  <si>
    <t>Switch  ВН 32-13Р/32</t>
  </si>
  <si>
    <t>Active electrical energy meter ZCG 112 AS, Iн=5-40А, U=380В</t>
  </si>
  <si>
    <t>12 module box КМПн 2/12 IP55</t>
  </si>
  <si>
    <t>24 module box КМПн 2/24 IP55</t>
  </si>
  <si>
    <t>Commutator  ПП-2P-25</t>
  </si>
  <si>
    <t>Automatic switch with single pole ВА47-29/1/С25</t>
  </si>
  <si>
    <t>Automatic switch with single pole ВА47-29/1/C6</t>
  </si>
  <si>
    <t>Automatic switch with single pole ВА47-29/1/C4</t>
  </si>
  <si>
    <t>Automatic switch with single pole ВА47-29/1/B4</t>
  </si>
  <si>
    <t>Automatic switch with single pole ВА47-29/1/C2</t>
  </si>
  <si>
    <t>Automatic switch with single pole ВА47-29/1/B2</t>
  </si>
  <si>
    <t>Box with plug-in connector К654У2</t>
  </si>
  <si>
    <t>Power switch  ВН-32-1Р-25А</t>
  </si>
  <si>
    <t>Earth binding conductor hidden in equalizer layer of floor, flat steel, section 100 mm2 (flat steel)</t>
  </si>
  <si>
    <t xml:space="preserve">One button switch, open type, hidden Iн=10А, Uн=220В  IP43  </t>
  </si>
  <si>
    <t>Mobile electric power generator with Diesel motor 220V/50Hz, 4,0 кVA, equipped with automatic connection block to electrical grid</t>
  </si>
  <si>
    <t>Constructions for device installations, mass, kg, up to: 1</t>
  </si>
  <si>
    <t>Device installed on threaded mix, mass, kg, up to: 1,5,  (draft gauge ТНМП-52-М2)</t>
  </si>
  <si>
    <t>Device installed on threaded mix, mass, kg, up to: 1,5    (oxide detector RGD COO MP1)</t>
  </si>
  <si>
    <t>Device installed on threaded mix, mass, kg, up to: 1,5    (electronic regulator Danfoss)</t>
  </si>
  <si>
    <t>Warning system CC-1</t>
  </si>
  <si>
    <t>Devices, installed on metallic constructions, panels and console: device, mass, kg, up to: 5 (detector РОС-301)</t>
  </si>
  <si>
    <t>Device installed on flange mix, mass, kg, up to: 1,5  detector ESM-10</t>
  </si>
  <si>
    <t>Device installed on flange mix, mass, kg, up to: 1,5  detector EMSU-10</t>
  </si>
  <si>
    <t>Constructions for device installations, mass, kg, up to: 1 (tap)</t>
  </si>
  <si>
    <t>Electrical grid through tubes in panels and consoles: steel tubes  D=15mm</t>
  </si>
  <si>
    <t>Connection of electrical grid through pipes to devices: water-gas pipelines, diameter of conventional section, up to 15 mm</t>
  </si>
  <si>
    <t>Various works: cable protection with plastic covers on wood or brick walls    ТМК-1020</t>
  </si>
  <si>
    <t xml:space="preserve">Various works: cable protection with plastic covers on wood or brick walls  </t>
  </si>
  <si>
    <t>Introduce conductors in posed metallic pipes and hoses: each following mono- or multi-wire conductor in general mesh, summary section up to 6 mm2  ПВ1-0,38 sec.1x1,5 mm2</t>
  </si>
  <si>
    <t>Panel, mass, kg, up to: 100разм. 1200х600х350 ЯУЭ1263</t>
  </si>
  <si>
    <t>Selection device Г-16-225, В-16-225</t>
  </si>
  <si>
    <t>Selection device Г16-80, В-16-80, 955-2</t>
  </si>
  <si>
    <t>Steel pipe D=15mm</t>
  </si>
  <si>
    <t>Steel pipe D=20mm</t>
  </si>
  <si>
    <t>Cable trench</t>
  </si>
  <si>
    <t>Thermometer ТТУ, ТТП</t>
  </si>
  <si>
    <t>ThermometerТПГ100эк-М1</t>
  </si>
  <si>
    <t>Sensor relay level РОС-301</t>
  </si>
  <si>
    <t>Manometer МП4-У, МВП-Ух0,6</t>
  </si>
  <si>
    <t>Manometer ДМ2010Сr</t>
  </si>
  <si>
    <t>Acoustic alarm СС-1</t>
  </si>
  <si>
    <t>Electronic temperature regulator Danfoss</t>
  </si>
  <si>
    <t>Device to measure  ТНМП-52-М1</t>
  </si>
  <si>
    <t>Control and command panel  ЩУС-ЯУЭ-1263  1200x600x350mm  IP54</t>
  </si>
  <si>
    <t>Relay ПЭ37</t>
  </si>
  <si>
    <t>Relay РСВ19-11</t>
  </si>
  <si>
    <t>Relay РСВ19-31</t>
  </si>
  <si>
    <t>Signalling device АD-22DS</t>
  </si>
  <si>
    <t>Diode Д246</t>
  </si>
  <si>
    <t>Button ABLFS-22</t>
  </si>
  <si>
    <t>End-user block Бз24-4П</t>
  </si>
  <si>
    <t>Filling the trenches for water and sewage pipelines, as sub-layer, protection layer, isolation layer or flange layer for drainage tubes, executed with sand</t>
  </si>
  <si>
    <t>Executing the manholes from ready-made reinforced concrete elements, for water supply circular (ring) with diameter 1,0 m, in soil without underground water</t>
  </si>
  <si>
    <t>Ready-made reinforced concrete elements of manholes, in soil without underground water. Note: resource with 0,00 (zero) norm is in accordance with the project</t>
  </si>
  <si>
    <t>Asphalt concrete coat with small aggregates, executed at hot temperatures, thickness 2,5 cm manually laid</t>
  </si>
  <si>
    <t>Polyethylene pipe, for water pipes embedded in trench, with diameter25 mm. Note: type of polyethylene pipe and warning band will be included according to the project  PE80 SDR17,6 PN6</t>
  </si>
  <si>
    <t>Washing PVC, cast, cement, polyethylene pipes etc 20-75 mm, for drinking water after mounting and combining, before reception</t>
  </si>
  <si>
    <t>Tightness test of polyethylene pipes mounted in trenches for water and sewage pipelines, with diameter up to 100 mm</t>
  </si>
  <si>
    <t>Mounting fittings with manual or mechanical functioning (tubs, taps, vents), in water and sewage pipes, with diameter 15 mm (flange lock vent15ч9р)</t>
  </si>
  <si>
    <t>Electrofusion mounting of fittings. Electro-fusion welding between polyethylene pipe and fitting (plugs, Tees, elbows)pipe with diameter 20x20 mm. Note: type of polyethylene fitting (plugs, Tees, elbows)  will be included according to the project (saddle junction VALROM)</t>
  </si>
  <si>
    <t>Connecting the joint parts with flanges, flanges, including blind flanges and fittings, with diameter 15 mm  (free flange)</t>
  </si>
  <si>
    <t>Manufacture, mounting and installation of safety pipe through masonry, pipe having diameter 89х3,7 mm (sleeve L=0,30 m)</t>
  </si>
  <si>
    <t>External sewage pipelines</t>
  </si>
  <si>
    <t>Execution of manholes from ready-made reinforced concrete, for sewage, circular (rings) with diameter  2,0 m, in soil without underground water</t>
  </si>
  <si>
    <t xml:space="preserve">Ready-made reinforced concrete elements, of manholes, circular (rings) with diameter 2,0 m, for sewage, in soil without underground water. </t>
  </si>
  <si>
    <t>Execution of manholes from ready-made reinforced concrete, for sewage, circular (rings) with diameter  1,0 m, in soil without underground water</t>
  </si>
  <si>
    <t>Ready-made reinforced concrete elements, of manholes, circular (rings) with diameter 1,0 m, for sewage, in soil without underground water. Note: resource with 0,00 (zero) norm is in accordance with the project</t>
  </si>
  <si>
    <t>Plain brick masonry, format 250 x 120 x 65 on outer walls with height up to 4 m</t>
  </si>
  <si>
    <t>Mounting in the ground, outside buildings, PVC pipes type 4(G) or 3(M), with diameter 160 mm  SN4 SDR41</t>
  </si>
  <si>
    <t>Mounting in the ground, outside buildings, PVC pipes type 4(G) or 3(M), with diameter 110 mm  SN4 SDR41</t>
  </si>
  <si>
    <t>Breaking the walls for pipes, in consolidations, walls from plain concrete with diameter up to 15 cm thick</t>
  </si>
  <si>
    <t>Filling in the gaps in panels, with cement mortar, after installations</t>
  </si>
  <si>
    <t>Water pipeline</t>
  </si>
  <si>
    <t>Water level measuring without meter, having the diameter of the branch 20 mm</t>
  </si>
  <si>
    <t>Straight-way valve with threaded sockets, with diameter 15 mm (stop valve 15Б1бк)</t>
  </si>
  <si>
    <t>Garden hose pipe, mounted in the ground with diameter 15 mm</t>
  </si>
  <si>
    <t>Galvanized steel pipe for installations, mounted in industrial constructions, with diameter 15 mm</t>
  </si>
  <si>
    <t xml:space="preserve">Straight-way valve with threaded sockets, with diameter  15 mm </t>
  </si>
  <si>
    <t>Polyethylene pipe, for water pipes embedded in trench, with diameter25 mm. Note: type of polyethylene pipe and warning band will be included according to the project PE80 SDR21 PN6</t>
  </si>
  <si>
    <t>Cold water meter Dn15 mm</t>
  </si>
  <si>
    <t>Sewage pipeline</t>
  </si>
  <si>
    <t>Pipe from plastic material for sewage, connected with rubber set, mounted apparently or under the flooring, with diameter 100 mm   polypropylene</t>
  </si>
  <si>
    <t>Pipe from plastic material for sewage, connected with rubber set, mounted apparently or under the flooring, with diameter 50 mm  polypropylene</t>
  </si>
  <si>
    <t>Tightening and functioning test of sewage system made of cast tubes, for drainage, vynil polychrome pipe, non-plasticised, light or from plastic material, ductile iron pipe with diameter up to 100 mm inclusive</t>
  </si>
  <si>
    <t>Pipe from plastic material for sewage, connected with rubber set, mounted apparently or under the flooring, with diameter 100 mm  (polypropylene fittings 15%)</t>
  </si>
  <si>
    <t>Pipe from plastic material for sewage, connected with rubber set, mounted apparently or under the flooring, with diameter 50 mm (polypropylene fittings 15%)</t>
  </si>
  <si>
    <t>Connecting part (plain ramification) from plastic material for sewage, combined with rubber, with diameter 100 mm (polyethylene review)</t>
  </si>
  <si>
    <t>Connecting part (plain ramification) from plastic material for sewage, combined with rubber, with diameter 100 mm (polyethylene cleaning)</t>
  </si>
  <si>
    <t>Connecting part (plain ramification) from plastic material for sewage, combined with rubber, with diameter 50 mm (polyethylene cleaning)</t>
  </si>
  <si>
    <t>Enamel iron flooring, simple, with diameter 100 mm  (iron trap)</t>
  </si>
  <si>
    <t>Mounting through electric welding of connecting parts, of steel, in position, with diameter 100x50 mm (steel cone)</t>
  </si>
  <si>
    <t>Mounting through electric welding of connecting parts, of steel, in position, with diameter 100x50 mm</t>
  </si>
  <si>
    <t>Installing anti-fire sockets fixed on the panel with dowels (anti-fire sleeve)</t>
  </si>
  <si>
    <t>Dripping washer (with one section), enamel tin, , etc., with plastic drainage pipe, mounted on console fixed on brick walls</t>
  </si>
  <si>
    <t>Connecting part (plain ramification) from plastic material for sewage, combined with rubber, with diameter 50 mm  (revision)</t>
  </si>
  <si>
    <t>Manual digging of soil in limited spaces, under 1,00 m widths, executed without supports, with inclined slopes, in foundations, etc., average cohesive or very cohesive ground, up to 1,5 m depth  middle ground</t>
  </si>
  <si>
    <t>External water supply systems</t>
  </si>
  <si>
    <t>Chapter 1. Assembling the systems</t>
  </si>
  <si>
    <t>Automatic alarm PC: thermal, smoke, light, protection against explosion    ИП-105-2/1</t>
  </si>
  <si>
    <t>Automatic OC alarm: crash, without electromagnetic or piezoelectric contact, installed on glass   ИПР-2-01</t>
  </si>
  <si>
    <t>Receiving devices: Devices "ПС" for reception and control, warning. Concentrator: 4 ways main block  (Varta 1/2 GSM)</t>
  </si>
  <si>
    <t>Various electric clock equipment: Wall mounted ramification box</t>
  </si>
  <si>
    <t>Warning device with the capacity SA-913F</t>
  </si>
  <si>
    <t>Stationary acid accumulator, type: С-1, СК-1 1270 ВАТТ</t>
  </si>
  <si>
    <t>Various electric clock equipment: Wall mounted ramification box УК-2П</t>
  </si>
  <si>
    <t>Heat and fire detectors (10% reserve) ИП-105-2/1</t>
  </si>
  <si>
    <t>Fire detectors  ИПР-2-01</t>
  </si>
  <si>
    <t>Fire signal reception device Varta 1/2 GSM</t>
  </si>
  <si>
    <t>Metallic box</t>
  </si>
  <si>
    <t>Alarm system with flashing lights, 12V,  SA-913F</t>
  </si>
  <si>
    <t>Accumulator  12V7Ah</t>
  </si>
  <si>
    <t>Fire extinguisher OP-5</t>
  </si>
  <si>
    <t>Consolidated price list</t>
  </si>
  <si>
    <t xml:space="preserve">Automated control and regulation system </t>
  </si>
  <si>
    <t>Net calorific value of the fuel</t>
  </si>
  <si>
    <t xml:space="preserve">Current value (VC) of fuel </t>
  </si>
  <si>
    <t>Layer of cylindrical natural aggregates, having the resistant function of filtering, insulation , ventilation, anti-freeze and proof course, with mechanical laying, with sand</t>
  </si>
  <si>
    <t xml:space="preserve">Layer of cylindrical natural aggregates, having the resistant function of filtering, insulation , ventilation, anti-freeze and proof course, with mechanical laying, with ballast </t>
  </si>
  <si>
    <t>Plain concrete flooring class C 10/8 (Bc 10/B 150) thickness 10 cm, in continuous surface, primed, poured on site, in rooms with surface more than 16 mp (B25 (F200), 8 cm thick)</t>
  </si>
  <si>
    <t>Monobloc steel heating boiler (hot water 90/70 degrees), with calorific power up to 68 kW</t>
  </si>
  <si>
    <t>Cold and hot water meters, with diameter -15 mm (calorific energy measuring meter "Hydrometer")</t>
  </si>
  <si>
    <t>Protection of thermal insulation of black tin or galvanized pipes of 0,5 mm thickness screwed with round slot, self-tapping screws, having the circumference of pipe over thermal insulation between 0,90 and 1,6 m, manufacturing</t>
  </si>
  <si>
    <t>Protection of thermal insulation of black tin or galvanized pipes of 0,5 mm thickness screwed with round slot, self-tapping screws, having the circumference of pipe over thermal insulation between 0,90 and 1,6 m, assembling</t>
  </si>
  <si>
    <t>Seamless or longitudinally welded steel pipe for constructions,  welded in distribution pipelines, in central heating installations in residential or social-cultural buildings, pipe with outer diameter and wall thickness 76 x 3,0 mm</t>
  </si>
  <si>
    <t>Seamless or longitudinally welded steel pipe for constructions,  welded in distribution pipelines, in central heating installations in residential or social-cultural buildings, pipe with outer diameter and wall thickness 57 x 3,0 mm</t>
  </si>
  <si>
    <t>Longitudinally welded black steel pipe for installations, non-threaded, welded in columns, in central heating installations in residential or social-cultural buildings, pipe having diameter 45 x 2,8 mm</t>
  </si>
  <si>
    <t>Longitudinally welded black steel pipe for installations, non-threaded, welded in columns, in central heating installations in residential or social-cultural buildings, pipe having diameter 38x2,8 mm</t>
  </si>
  <si>
    <t>Longitudinally welded black steel pipe for installations, non-threaded, welded in columns, in central heating installations in residential or social-cultural buildings, pipe having diameter 32x2,8 mm</t>
  </si>
  <si>
    <t>Longitudinally welded black steel pipe for installations, non-threaded, welded in columns, in central heating installations in residential or social-cultural buildings, pipe having diameter 25x2,8 mm</t>
  </si>
  <si>
    <t>Longitudinally welded black steel pipe for installations, non-threaded, welded in columns, in central heating installations in residential or social-cultural buildings, pipe having diameter 20х2,0 mm</t>
  </si>
  <si>
    <t xml:space="preserve">Monobloc steel heating boiler (hot water 90/70 degrees), with calorific power up to 68 kW with burning solid biofuell - briquettes, in set with control panel, efficiency min 80%, Рnom = 1,5 bar,   class 3, ЕН 303-5,2012 </t>
  </si>
  <si>
    <t xml:space="preserve">Vessel for additional water,  V=300 L </t>
  </si>
  <si>
    <t>Longitudinally welded black steel pipe for installations, non-threaded, welded in columns, in central heating installations in residential or social-cultural buildings, pipe having diameter 26,8x2,8 mm (iron-cast)</t>
  </si>
  <si>
    <t>Longitudinalyl welded black steel pipe for installations, non-threaded, welded in columns, in central heating installations in residential or social-cultural buildings, pipe having diameter 21,3x2,8 mm (iron-cast)</t>
  </si>
  <si>
    <t>Roof deck or valley made of tiles, aspestos type plates, etc. of raw resinous boards (24 mm thickness) planing on one side, in ordinary constructions.</t>
  </si>
  <si>
    <t>General magnetic starter, separated, mounted on wall or column, current up to 40 A  ПМА-0247</t>
  </si>
  <si>
    <t>Tightness test under pressure of hot or cold pipeline executed on steel, galvanized pipelines, for installations, longitudinal welded, with diameter 3/8"-2"</t>
  </si>
  <si>
    <t>Washing hot or cold water pipelines, executed from steel, galvanized pipes,  with diameter 3/8"-2"</t>
  </si>
  <si>
    <t>The bidder is responsible for any item that were not attribute a unit price and will be provided without additional costs for the UNDP</t>
  </si>
  <si>
    <t xml:space="preserve">** Based on E type biofuel in accordance with the Technical Specifications Description. </t>
  </si>
  <si>
    <t xml:space="preserve">*** The bidder may suggest a boiler with higher or lower diameter than specified in project documentation, provided  that the smoke chimney is compatible with the boiler and ensures its optimal operation, and the costs are adjusted accordingly in financial offer. </t>
  </si>
  <si>
    <t>Q= 68 kW**</t>
  </si>
  <si>
    <t>Heat exchanger type B - 7 OL, delivered in 8 sections and mounted in 8 sections (vacuum solar collector  (30 tubes))</t>
  </si>
  <si>
    <t>Solid biomass heating system and solar panels for hot water preparation in kindergarten  of Tanatari village, Causeni district</t>
  </si>
  <si>
    <t>Metal chimney with dual walls (made from stainless steel - for solid biofuel boilers) inner diameter 300 mm, H = 10,0 m, with thermal insulation - 50 mm, in set:</t>
  </si>
  <si>
    <t>Circulating (recirculating) pump mounted on existing pipe, by flanges, with diameter over  2"  ("Biral", Primax15-6 130RED or similar)</t>
  </si>
  <si>
    <t>Motor pump to extinguish the fire with water refilling debit 36 m3/hour and vacuum depth of 6 m, equipped with hose pipe d=50mm and length 60m, МН-13/60 or similar</t>
  </si>
  <si>
    <t>Heating system</t>
  </si>
  <si>
    <t>Scattering loose soil extracted from ground category I or II, by bulldozer tractor on tracks 65-80 CP, in layers of 15-20 cm thick</t>
  </si>
  <si>
    <t>Mechanical compacting with rammer of 150-200 kg of piles in successive layers of 20-30 cm thickness, excluding watering each layer in part, filling made of non-cohesive soil</t>
  </si>
  <si>
    <t>Scattering loose soil with spade, in uniform layers, of 10-30 cm thickness, in one throw up to 3 m from piles, including breaking the clots, soil from middle ground</t>
  </si>
  <si>
    <t>Manual punning of piles made in horizontal or inclined digging at 1/4, including watering each soil layer in part with 10 cm thickness of cohesive soil</t>
  </si>
  <si>
    <t xml:space="preserve">Underground laying </t>
  </si>
  <si>
    <t>TfA01B2</t>
  </si>
  <si>
    <t>Steel pipe mounted in trench at the depth of  1-3 m or on the ground, at the height of 3-15m, including the cold pressure test, tightness test and complex test with circulating flow, with diameter 76x3,0 mm</t>
  </si>
  <si>
    <t>TfA01A2</t>
  </si>
  <si>
    <t>Steel pipe mounted in trench at the depth of  1-3 m or on the ground, at the height of 3-15m, including the cold pressure test, tightness test and complex test with circulating flow, with diameter 38х2,0 mm</t>
  </si>
  <si>
    <t>Steel pipe mounted in trench at the depth of  1-3 m or on the ground, at the height of 3-15m, including the cold pressure test, tightness test and complex test with circulating flow, with diameter 32х2,0 mm</t>
  </si>
  <si>
    <t>TfA02B2</t>
  </si>
  <si>
    <t>Steel elbow or ready-made reduction, mounted on pipeline posed in trench, 1-3 m deep or on the ground, at the height of 3-15m , including the cold pressure test, tightness test and complex test with circulating flow, with diameter 76 mm  (elbow joint 90')</t>
  </si>
  <si>
    <t>TfB02C2</t>
  </si>
  <si>
    <t>Mounting disc, vent or straight clap valve,  made of steel or cast iron up to Pn 40, in trench, 1-3 m deep or on the ground up to 3-15 m with nominal diameter Dn 65 mm (ball valve  LD-WW)</t>
  </si>
  <si>
    <t>TfB02A2</t>
  </si>
  <si>
    <t>Mounting disc, vent or straight clap valve,  made of steel or cast iron up to Pn 40, in trench, 1-3 m deep or on the ground up to 3-15m with nominal diameter Dn 32 mm (ball valve LD-WW)</t>
  </si>
  <si>
    <t>Mounting disc, vent or straight clap valve,  made of steel or cast iron up to Pn 40, in trench, 1-3 m deep or on the ground up to 3-15m with nominal diameter Dn 25 mm (ball valve LD-WW)</t>
  </si>
  <si>
    <t>Various metallic structures made of laminated profiles, sheet, striated sheet, concrete, supporting or covering pipes, fully or partially embedded in concrete</t>
  </si>
  <si>
    <t>Trench КЛ-90х45-8 (21 m)</t>
  </si>
  <si>
    <t>TsC54A</t>
  </si>
  <si>
    <t>Sand layer foundation</t>
  </si>
  <si>
    <t>CP16A</t>
  </si>
  <si>
    <t>Mounting ready-made L- and U-shape elements made of reinforced concrete for trenches (thermal, heating, cables, etc.)stall Л6-8</t>
  </si>
  <si>
    <t>CP16B</t>
  </si>
  <si>
    <t>Mounting ready-made reinforced steel elements for trenches (thermic, heating, cables, etc.), straight or curved plates П8-8</t>
  </si>
  <si>
    <t>CP10B</t>
  </si>
  <si>
    <t>Mounting ready-made reinforced steel elements in residential or social-cultural buildings with monolith reinforced steel structure, mixed or bearing masonry, at the height up to 20 m inclusive, with volume from0,2-2,5 mc with volume from support cushion ОП-1</t>
  </si>
  <si>
    <t>AcA10A</t>
  </si>
  <si>
    <t>Mounting in soil pressure, high densitym polyethylene pipes for water supply, assembled by welding the ends, in accordance with the normative I-6-PE,  with diameter 110-140 mm (sleeve D=75mm РЕ80 РN6)</t>
  </si>
  <si>
    <t xml:space="preserve">Pipe nozzle УТ 1 </t>
  </si>
  <si>
    <t>Heating chamber 1,8х2,4х2,0(h)</t>
  </si>
  <si>
    <t>CP50A</t>
  </si>
  <si>
    <t>Mounting ready-made concrete elements. Block wall for basement,  weight up to 0.5 t. Note: type of ready-made element is included according to project ФС-4m</t>
  </si>
  <si>
    <t>Mounting ready-made concrete elements. Block wall for basement,  weight up to 0.5 t. Note: type of ready-made element is included according to project ФС-4-8m</t>
  </si>
  <si>
    <t>Mounting ready-made reinforced concrete elements for trenches (thermic, heating, cables, etc.), straight or curved plates flooring ПO-4</t>
  </si>
  <si>
    <t>Plain concrete poured with classical means, in foundations, basements, supporting walls, walls under zero rate, prepared by concrete mixer or commercial concrete according to art. CA01, poured with classical means, plain concrete class....   B7,5</t>
  </si>
  <si>
    <t>AcE07A</t>
  </si>
  <si>
    <t>Mounting iron cast or concrete lids without support element, in manholes of water and sewage systems, off road type I Т</t>
  </si>
  <si>
    <t>Mounting ready-made reinforced concrete elements for trenches (thermal, heating, cables. etc.), straight or curved plates   КЦО-1</t>
  </si>
  <si>
    <t>Stairs, landings, bridges, slopes with bars, and metallic constructions to support technological equipment or metallic platforms serving big aggregates delivered in sub-sets ready-made, height up to 35 m, weight up to 0,150 t, assembled by welding</t>
  </si>
  <si>
    <t xml:space="preserve">Manual priming with one layer of lead paint of technological equipment  </t>
  </si>
  <si>
    <t>Painting metallic articles and constructions with oil paint in 2 layers, executed from profiles with thickness between 8mm and 12mm including, with hand brush</t>
  </si>
  <si>
    <t>Reinforced concrete poured with classical means,  in foundations, basements, supporting walls, walls under zero rate, prepared by concrete mixer or commercial concrete according to art. CA01, poured with classical means, reinforced concrete class...    B7,5, drainage pit and ДП-1</t>
  </si>
  <si>
    <t>Drainage pit ДК1</t>
  </si>
  <si>
    <t>Ready-made reinforced concrete elements of manholes, for water supply circular (ring) with diameter 1,0 m, in soil without underground water. Note: resource with 0,00 (zero) norm is in accordance with the project</t>
  </si>
  <si>
    <t>Plain concrete poured in equalizers, slopes at height up to 35 m including, prepared by concrete mixer according to art. CA01 or commercial concrete, poured with classical means B7,5</t>
  </si>
  <si>
    <t>AcA16B</t>
  </si>
  <si>
    <t>Mounting pipelines made of asbestos-cement tubes, assembled with cast-iron jacks, with flanges, length 3 m and diameter 150 mm</t>
  </si>
  <si>
    <t>TfB01H1</t>
  </si>
  <si>
    <t>Assembling slide valve with vent or stop valve made of steel or iron up to Pn 25, in trench, 1 m deep or on the ground at the height up to 3 m high with nominal value Dn  150 mm (automatic stop valve)</t>
  </si>
  <si>
    <t>Mine ШО1, ШО2, ШО3  (3 units)</t>
  </si>
  <si>
    <t>Plain concrete poured with classical means, in foundations, basements, supporting walls, walls under zero rate, prepared by concrete mixer or commercial concrete according to art. CA01, poured with classical means, plain concrete class....   B15</t>
  </si>
  <si>
    <t>Asphalt concrete coat with small aggregates, executed at cold temperatures, in thickness de 2,5 cm manual laying</t>
  </si>
  <si>
    <t>IzF04F</t>
  </si>
  <si>
    <t>Hydro-insulated layer executed at hot temperature on terraces, roofs, or foundations on soils without underground waters, including mouldings of current hydro-insulation on inclined up to 40% or vertical, plane or curved surfaces, with bitumen or rubber bitumen applied with brush or rubber pump (purlin) lacquer БТ-577</t>
  </si>
  <si>
    <t>CC02E</t>
  </si>
  <si>
    <t>Concrete steel fittings OB 37 prepared in site workshop, with bar diameter up to 8 mm including, for plates, excluding constructions executed with sliding plates</t>
  </si>
  <si>
    <t>CC02F</t>
  </si>
  <si>
    <t>Concrete steel fittings OB 37 prepared in site workshop, with bar diameter more than 8 mm including, for plates, excluding constructions executed with sliding plates</t>
  </si>
  <si>
    <t>Nozzle "А" (12 units)</t>
  </si>
  <si>
    <t>CE05A</t>
  </si>
  <si>
    <t xml:space="preserve">Covers from anticorrosive profiled tin, curled or wrinkled, fixed with clamps, executed with dual stitches, executed on surfaces wider than 40 sqm from profiled tin sheets of 0.4mm thickness, including execution of aprons, connection to chimneys etc. </t>
  </si>
  <si>
    <t>Insulation with perforated fiberglass cloth brand "ХПС-Т-5" of pipes of diameter over 25 mm</t>
  </si>
  <si>
    <t>Pipe insulation with glass wool mattresses, mineral wool type I or type P stitched on one side, on weave of galvanized wire, made on site, having the thickness  60 mm, on pipes with circumference over thermal insulation more than 35 cm (mineral-cotton slabs with synthetic binder brand 125 thickness50mm)</t>
  </si>
  <si>
    <t>IzI05B</t>
  </si>
  <si>
    <t>Thermo-insulation protection of pipes, executed with bitumen wire mesh type  I A, tied with soft steel wire with diameter 1,25 mm  РСТ</t>
  </si>
  <si>
    <t>IzF04F k=2</t>
  </si>
  <si>
    <t>Hydro-insulated layer executed at temperature on terraces, roofs, or foundations on soils without underground waters, including mouldings of current hydro-insulation on inclined up to 40% or vertical, plane or curved surfaces, with bitumen or rubber bitumen applied with brush or rubber pump (purlin) 2 layers of cold bitumen</t>
  </si>
  <si>
    <t xml:space="preserve">Aerial connection </t>
  </si>
  <si>
    <t>TfA01B1</t>
  </si>
  <si>
    <t>Steel pipe installed in trench up to 1 m deep or on the ground at the height up to 3 m high, including cold pressure testing, tightness testing and complex testing with circulating fluids, with diameter 76x3,0 mm</t>
  </si>
  <si>
    <t>TfA01A1</t>
  </si>
  <si>
    <t>Steel pipe installed in trench up to 1 m deep or on the ground at the height up to 3 m high, including cold pressure testing, tightness testing and complex testing with circulating fluids, with diameter 38x2,0 mm</t>
  </si>
  <si>
    <t>Steel pipe installed in trench up to 1 m deep or on the ground at the height up to 3 m high, including cold pressure testing, tightness testing and complex testing with circulating fluids, with diameter 32x2,0 mm</t>
  </si>
  <si>
    <t>Connection to existing steel pipeline (with connecting pipes) with the diameter of connecting pipes  63 mm</t>
  </si>
  <si>
    <t>piesa</t>
  </si>
  <si>
    <t>Connection to existing steel pipeline (with connecting pipes) with the diameter of connecting pipes  25 mm</t>
  </si>
  <si>
    <t>TfA02B1</t>
  </si>
  <si>
    <t>Steel elbow pipe, ready-made, installed in trench up to 1 m deep or on the ground at the height up to 3 m high, including cold pressure testing, tightness testing and complex testing with circulating fluids, with diameter 76 mm (pipe bend)</t>
  </si>
  <si>
    <t xml:space="preserve">Assembling slide valve with vent or stop valve made of steel or iron up to Pn 40, in trench, 1-3 m deep or on the ground at the height up to 3-15m with nominal diameter Dn 15 mm (ball valve LD-WW) </t>
  </si>
  <si>
    <t>Manufacture, mounting and installation of safety pipe through masonry, pipe having the diameter 108x3,5 mm (L=0,5 m)</t>
  </si>
  <si>
    <t>IC44A</t>
  </si>
  <si>
    <t>Manufacture, mounting and installation of safety pipe through masonry, pipe having the diameter 57х3,0 mm (L=0,5 m)</t>
  </si>
  <si>
    <t>Protection of thermal insulation of black tin or zinc pipes of 0,5 mm thickness screwed with round slot, self-tapping screws, having the circumference of pipe over thermal insulation between 0,90 and 1,6 m, manufacturing</t>
  </si>
  <si>
    <t>Protection of thermal insulation of black tin or zinc pipes of 0,5 mm thickness screwed with round slot, self-tapping screws, having the circumference of pipe over thermal insulation between 0,90 and 1,6 m, assembling</t>
  </si>
  <si>
    <t>Dismantling and redo the asphaltic concrete</t>
  </si>
  <si>
    <t>DG05A k=3</t>
  </si>
  <si>
    <t xml:space="preserve">Dismantle the coat up to 3 cm thickness, formed of permanent asphaltic coats, asphaltic concrete </t>
  </si>
  <si>
    <t>DG01A</t>
  </si>
  <si>
    <t>Dismantle the pavements or stone foundations on sand</t>
  </si>
  <si>
    <t xml:space="preserve">Crushed stone layer foundation </t>
  </si>
  <si>
    <t>DB16D k=2,5</t>
  </si>
  <si>
    <t xml:space="preserve">Asphalt concrete coat with small aggregates, executed at hot temperatures, in thickness de 10 cm manual laying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</si>
</sst>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0_);_(* \(#,##0.00\);_(* &quot;-&quot;??_);_(@_)"/>
    <numFmt numFmtId="166" formatCode="0.0%"/>
  </numFmts>
  <fonts count="4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indexed="8"/>
      <name val="Times New Roman"/>
      <family val="1"/>
      <charset val="204"/>
    </font>
    <font>
      <b/>
      <sz val="12"/>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sz val="12"/>
      <color indexed="8"/>
      <name val="Calibri"/>
      <family val="2"/>
      <charset val="204"/>
    </font>
    <font>
      <b/>
      <sz val="15"/>
      <name val="Calibri"/>
      <family val="2"/>
    </font>
    <font>
      <b/>
      <sz val="14"/>
      <color indexed="9"/>
      <name val="Calibri"/>
      <family val="2"/>
    </font>
    <font>
      <b/>
      <sz val="14"/>
      <name val="Calibri"/>
      <family val="2"/>
    </font>
    <font>
      <b/>
      <sz val="14"/>
      <color indexed="9"/>
      <name val="Calibri"/>
      <family val="2"/>
      <charset val="204"/>
    </font>
    <font>
      <b/>
      <sz val="15"/>
      <color indexed="9"/>
      <name val="Calibri"/>
      <family val="2"/>
    </font>
    <font>
      <b/>
      <sz val="11"/>
      <color indexed="10"/>
      <name val="Calibri"/>
      <family val="2"/>
      <charset val="204"/>
    </font>
    <font>
      <sz val="12"/>
      <color indexed="9"/>
      <name val="Calibri"/>
      <family val="2"/>
      <charset val="204"/>
    </font>
    <font>
      <b/>
      <sz val="12"/>
      <color indexed="9"/>
      <name val="Calibri"/>
      <family val="2"/>
      <charset val="204"/>
    </font>
    <font>
      <sz val="8"/>
      <name val="Calibri"/>
      <family val="2"/>
    </font>
    <font>
      <b/>
      <sz val="11"/>
      <color theme="0"/>
      <name val="Calibri"/>
      <family val="2"/>
      <scheme val="minor"/>
    </font>
    <font>
      <b/>
      <sz val="15"/>
      <color theme="3"/>
      <name val="Calibri"/>
      <family val="2"/>
      <scheme val="minor"/>
    </font>
    <font>
      <sz val="11"/>
      <color theme="1"/>
      <name val="Calibri"/>
      <family val="2"/>
      <charset val="238"/>
      <scheme val="minor"/>
    </font>
    <font>
      <sz val="12"/>
      <name val="Calibri"/>
      <family val="2"/>
    </font>
    <font>
      <b/>
      <sz val="14"/>
      <color indexed="10"/>
      <name val="Calibri"/>
      <family val="2"/>
      <charset val="238"/>
      <scheme val="minor"/>
    </font>
    <font>
      <b/>
      <sz val="14"/>
      <name val="Calibri"/>
      <family val="2"/>
      <charset val="238"/>
      <scheme val="minor"/>
    </font>
    <font>
      <b/>
      <sz val="12"/>
      <color indexed="8"/>
      <name val="Calibri"/>
      <family val="2"/>
      <charset val="238"/>
      <scheme val="minor"/>
    </font>
    <font>
      <b/>
      <sz val="12"/>
      <color theme="1"/>
      <name val="Calibri"/>
      <family val="2"/>
      <scheme val="minor"/>
    </font>
    <font>
      <b/>
      <sz val="14"/>
      <name val="Calibri"/>
      <family val="2"/>
      <scheme val="minor"/>
    </font>
    <font>
      <b/>
      <sz val="14"/>
      <color indexed="8"/>
      <name val="Calibri"/>
      <family val="2"/>
      <charset val="204"/>
      <scheme val="minor"/>
    </font>
    <font>
      <sz val="12"/>
      <color indexed="8"/>
      <name val="Calibri"/>
      <family val="2"/>
      <charset val="204"/>
      <scheme val="minor"/>
    </font>
    <font>
      <b/>
      <sz val="14"/>
      <color indexed="9"/>
      <name val="Calibri"/>
      <family val="2"/>
      <charset val="238"/>
      <scheme val="minor"/>
    </font>
    <font>
      <sz val="11"/>
      <color theme="1"/>
      <name val="Calibri"/>
      <family val="2"/>
      <scheme val="minor"/>
    </font>
    <font>
      <sz val="11"/>
      <color rgb="FF3F3F76"/>
      <name val="Calibri"/>
      <family val="2"/>
      <scheme val="minor"/>
    </font>
    <font>
      <sz val="11"/>
      <color theme="0"/>
      <name val="Calibri"/>
      <family val="2"/>
      <scheme val="minor"/>
    </font>
    <font>
      <sz val="11"/>
      <name val="Calibri"/>
      <family val="2"/>
      <scheme val="minor"/>
    </font>
    <font>
      <b/>
      <sz val="11"/>
      <color theme="1"/>
      <name val="Calibri"/>
      <family val="2"/>
      <charset val="204"/>
      <scheme val="minor"/>
    </font>
    <font>
      <b/>
      <sz val="11"/>
      <color rgb="FFFF0000"/>
      <name val="Calibri"/>
      <family val="2"/>
      <charset val="204"/>
      <scheme val="minor"/>
    </font>
    <font>
      <b/>
      <sz val="12"/>
      <color theme="0"/>
      <name val="Calibri"/>
      <family val="2"/>
      <charset val="204"/>
      <scheme val="minor"/>
    </font>
    <font>
      <sz val="11"/>
      <color rgb="FFFF0000"/>
      <name val="Calibri"/>
      <family val="2"/>
      <charset val="238"/>
      <scheme val="minor"/>
    </font>
    <font>
      <i/>
      <sz val="11"/>
      <color rgb="FFFF0000"/>
      <name val="Calibri"/>
      <family val="2"/>
      <charset val="204"/>
      <scheme val="minor"/>
    </font>
    <font>
      <b/>
      <sz val="14"/>
      <color indexed="8"/>
      <name val="Calibri"/>
      <family val="2"/>
      <charset val="238"/>
      <scheme val="minor"/>
    </font>
    <font>
      <u/>
      <sz val="11"/>
      <color theme="1"/>
      <name val="Calibri"/>
      <family val="2"/>
      <scheme val="minor"/>
    </font>
    <font>
      <b/>
      <u/>
      <sz val="11"/>
      <color theme="1"/>
      <name val="Calibri"/>
      <family val="2"/>
      <charset val="204"/>
      <scheme val="minor"/>
    </font>
    <font>
      <sz val="11"/>
      <color theme="1"/>
      <name val="Calibri"/>
      <family val="2"/>
      <charset val="204"/>
      <scheme val="minor"/>
    </font>
    <font>
      <sz val="11"/>
      <color theme="1"/>
      <name val="Calibri"/>
      <family val="2"/>
      <scheme val="minor"/>
    </font>
    <font>
      <sz val="11"/>
      <color theme="1"/>
      <name val="Calibri"/>
      <scheme val="minor"/>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rgb="FFA5A5A5"/>
      </patternFill>
    </fill>
    <fill>
      <patternFill patternType="solid">
        <fgColor theme="9" tint="0.79998168889431442"/>
        <bgColor indexed="64"/>
      </patternFill>
    </fill>
    <fill>
      <patternFill patternType="solid">
        <fgColor rgb="FFFFE36D"/>
        <bgColor indexed="64"/>
      </patternFill>
    </fill>
    <fill>
      <patternFill patternType="solid">
        <fgColor rgb="FFFFCC99"/>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rgb="FFFFC000"/>
        <bgColor indexed="64"/>
      </patternFill>
    </fill>
    <fill>
      <patternFill patternType="solid">
        <fgColor rgb="FFFFE989"/>
        <bgColor indexed="64"/>
      </patternFill>
    </fill>
    <fill>
      <patternFill patternType="solid">
        <fgColor theme="1" tint="0.499984740745262"/>
        <bgColor indexed="64"/>
      </patternFill>
    </fill>
    <fill>
      <patternFill patternType="solid">
        <fgColor rgb="FFB4F0FF"/>
        <bgColor indexed="64"/>
      </patternFill>
    </fill>
    <fill>
      <patternFill patternType="solid">
        <fgColor theme="0" tint="-0.14996795556505021"/>
        <bgColor indexed="64"/>
      </patternFill>
    </fill>
    <fill>
      <patternFill patternType="solid">
        <fgColor rgb="FFB4E68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ck">
        <color auto="1"/>
      </top>
      <bottom style="thick">
        <color auto="1"/>
      </bottom>
      <diagonal/>
    </border>
  </borders>
  <cellStyleXfs count="15">
    <xf numFmtId="0" fontId="0" fillId="0" borderId="0"/>
    <xf numFmtId="0" fontId="19" fillId="5" borderId="7" applyNumberFormat="0" applyAlignment="0" applyProtection="0"/>
    <xf numFmtId="165" fontId="8" fillId="0" borderId="0" applyFont="0" applyFill="0" applyBorder="0" applyAlignment="0" applyProtection="0"/>
    <xf numFmtId="0" fontId="20" fillId="0" borderId="8" applyNumberFormat="0" applyFill="0" applyAlignment="0" applyProtection="0"/>
    <xf numFmtId="0" fontId="23" fillId="7" borderId="1">
      <alignment vertical="center"/>
    </xf>
    <xf numFmtId="4" fontId="29" fillId="2" borderId="1" applyFont="0" applyFill="0" applyBorder="0">
      <alignment horizontal="center" vertical="center" wrapText="1"/>
    </xf>
    <xf numFmtId="0" fontId="22" fillId="5" borderId="1" applyNumberFormat="0" applyFill="0" applyAlignment="0">
      <alignment horizontal="center" wrapText="1"/>
    </xf>
    <xf numFmtId="0" fontId="32" fillId="8" borderId="9" applyNumberFormat="0" applyAlignment="0" applyProtection="0"/>
    <xf numFmtId="0" fontId="33" fillId="9" borderId="0" applyNumberFormat="0" applyBorder="0" applyAlignment="0" applyProtection="0"/>
    <xf numFmtId="0" fontId="31" fillId="10" borderId="0" applyNumberFormat="0" applyBorder="0" applyAlignment="0" applyProtection="0"/>
    <xf numFmtId="0" fontId="33" fillId="11" borderId="0" applyNumberFormat="0" applyBorder="0" applyAlignment="0" applyProtection="0"/>
    <xf numFmtId="9" fontId="31" fillId="0" borderId="0" applyFont="0" applyFill="0" applyBorder="0" applyAlignment="0" applyProtection="0"/>
    <xf numFmtId="0" fontId="25" fillId="15" borderId="16" applyNumberFormat="0">
      <alignment vertical="center"/>
    </xf>
    <xf numFmtId="0" fontId="26" fillId="16" borderId="1" applyAlignment="0">
      <alignment horizontal="center"/>
    </xf>
    <xf numFmtId="0" fontId="27" fillId="17" borderId="16" applyNumberFormat="0">
      <alignment vertical="center"/>
    </xf>
  </cellStyleXfs>
  <cellXfs count="169">
    <xf numFmtId="0" fontId="0" fillId="0" borderId="0" xfId="0"/>
    <xf numFmtId="4" fontId="27" fillId="17" borderId="16" xfId="14" applyNumberFormat="1">
      <alignment vertical="center"/>
    </xf>
    <xf numFmtId="0" fontId="4" fillId="0" borderId="0" xfId="0" applyFont="1" applyAlignment="1">
      <alignment vertical="center"/>
    </xf>
    <xf numFmtId="0" fontId="9" fillId="0" borderId="0" xfId="0" applyFont="1"/>
    <xf numFmtId="0" fontId="10" fillId="0" borderId="0" xfId="3" applyNumberFormat="1" applyFont="1" applyBorder="1" applyAlignment="1">
      <alignment vertical="top" wrapText="1" readingOrder="1"/>
    </xf>
    <xf numFmtId="0" fontId="0" fillId="0" borderId="0" xfId="0" applyBorder="1"/>
    <xf numFmtId="0" fontId="22" fillId="6" borderId="1" xfId="6" applyFill="1" applyBorder="1" applyAlignment="1" applyProtection="1">
      <alignment horizontal="center" vertical="center" wrapText="1"/>
    </xf>
    <xf numFmtId="0" fontId="22" fillId="0" borderId="1" xfId="6" applyFill="1" applyAlignment="1" applyProtection="1">
      <alignment vertical="center" wrapText="1"/>
    </xf>
    <xf numFmtId="0" fontId="22" fillId="6" borderId="1" xfId="6" applyFill="1" applyAlignment="1" applyProtection="1">
      <alignment horizontal="center" vertical="center" wrapText="1"/>
    </xf>
    <xf numFmtId="0" fontId="22" fillId="6" borderId="5" xfId="6" applyFill="1" applyBorder="1" applyAlignment="1" applyProtection="1">
      <alignment horizontal="center" vertical="center" wrapText="1"/>
    </xf>
    <xf numFmtId="0" fontId="23" fillId="7" borderId="2" xfId="4" applyBorder="1" applyAlignment="1" applyProtection="1">
      <alignment vertical="center"/>
    </xf>
    <xf numFmtId="0" fontId="23" fillId="7" borderId="4" xfId="4" applyBorder="1" applyAlignment="1" applyProtection="1">
      <alignment vertical="center"/>
    </xf>
    <xf numFmtId="0" fontId="23" fillId="7" borderId="6" xfId="4" applyBorder="1" applyAlignment="1" applyProtection="1">
      <alignment vertical="center"/>
    </xf>
    <xf numFmtId="0" fontId="38" fillId="0" borderId="0" xfId="0" applyFont="1" applyAlignment="1" applyProtection="1">
      <alignment horizontal="left" vertical="top"/>
    </xf>
    <xf numFmtId="0" fontId="27" fillId="17" borderId="16" xfId="14">
      <alignment vertical="center"/>
    </xf>
    <xf numFmtId="0" fontId="22" fillId="0" borderId="1" xfId="6" applyFill="1" applyBorder="1" applyAlignment="1" applyProtection="1">
      <alignment horizontal="center" vertical="center" wrapText="1"/>
      <protection locked="0"/>
    </xf>
    <xf numFmtId="0" fontId="22" fillId="0" borderId="1" xfId="6" applyFont="1" applyFill="1" applyBorder="1" applyAlignment="1" applyProtection="1">
      <alignment vertical="center" wrapText="1"/>
    </xf>
    <xf numFmtId="166" fontId="22" fillId="0" borderId="1" xfId="11" applyNumberFormat="1" applyFont="1" applyFill="1" applyBorder="1" applyAlignment="1" applyProtection="1">
      <alignment horizontal="center" vertical="center" wrapText="1"/>
      <protection locked="0"/>
    </xf>
    <xf numFmtId="4" fontId="9" fillId="0" borderId="1" xfId="5" applyFont="1" applyFill="1" applyBorder="1">
      <alignment horizontal="center" vertical="center" wrapText="1"/>
    </xf>
    <xf numFmtId="4" fontId="22" fillId="0" borderId="1" xfId="5" applyFont="1" applyFill="1">
      <alignment horizontal="center" vertical="center" wrapText="1"/>
    </xf>
    <xf numFmtId="4" fontId="22" fillId="0" borderId="1" xfId="5" applyFont="1" applyFill="1" applyProtection="1">
      <alignment horizontal="center" vertical="center" wrapText="1"/>
      <protection locked="0"/>
    </xf>
    <xf numFmtId="2" fontId="36" fillId="0" borderId="1" xfId="0" applyNumberFormat="1" applyFont="1" applyFill="1" applyBorder="1" applyAlignment="1" applyProtection="1">
      <alignment horizontal="center" vertical="center"/>
      <protection locked="0"/>
    </xf>
    <xf numFmtId="0" fontId="0" fillId="0" borderId="0" xfId="0" applyProtection="1"/>
    <xf numFmtId="0" fontId="4" fillId="0" borderId="0" xfId="0" applyFont="1" applyAlignment="1" applyProtection="1">
      <alignment vertical="center"/>
    </xf>
    <xf numFmtId="4" fontId="9" fillId="0" borderId="1" xfId="5" applyFont="1" applyFill="1" applyBorder="1" applyAlignment="1" applyProtection="1">
      <alignment horizontal="center" vertical="center" wrapText="1"/>
      <protection locked="0"/>
    </xf>
    <xf numFmtId="0" fontId="0" fillId="0" borderId="0" xfId="0" applyAlignment="1" applyProtection="1">
      <alignment wrapText="1"/>
    </xf>
    <xf numFmtId="0" fontId="30" fillId="5" borderId="1" xfId="1" applyFont="1" applyBorder="1" applyAlignment="1" applyProtection="1">
      <alignment horizontal="center" wrapText="1"/>
    </xf>
    <xf numFmtId="0" fontId="24" fillId="0" borderId="1" xfId="1" applyFont="1" applyFill="1" applyBorder="1" applyAlignment="1" applyProtection="1">
      <alignment horizontal="center" wrapText="1"/>
    </xf>
    <xf numFmtId="0" fontId="0" fillId="0" borderId="0" xfId="0" applyAlignment="1" applyProtection="1"/>
    <xf numFmtId="0" fontId="23" fillId="7" borderId="2" xfId="4" applyBorder="1" applyAlignment="1" applyProtection="1">
      <alignment vertical="center" wrapText="1"/>
    </xf>
    <xf numFmtId="0" fontId="23" fillId="7" borderId="4" xfId="4" applyBorder="1" applyAlignment="1" applyProtection="1">
      <alignment vertical="center" wrapText="1"/>
    </xf>
    <xf numFmtId="0" fontId="23" fillId="7" borderId="6" xfId="4" applyBorder="1" applyAlignment="1" applyProtection="1">
      <alignment vertical="center" wrapText="1"/>
    </xf>
    <xf numFmtId="0" fontId="35" fillId="0" borderId="0" xfId="0" applyFont="1" applyAlignment="1" applyProtection="1"/>
    <xf numFmtId="0" fontId="21" fillId="0" borderId="0" xfId="0" applyFont="1" applyAlignment="1" applyProtection="1">
      <alignment horizontal="center" wrapText="1"/>
    </xf>
    <xf numFmtId="0" fontId="21" fillId="0" borderId="0" xfId="0" applyFont="1" applyAlignment="1" applyProtection="1">
      <alignment wrapText="1"/>
    </xf>
    <xf numFmtId="0" fontId="0" fillId="0" borderId="0" xfId="0" applyAlignment="1" applyProtection="1">
      <alignment horizontal="center" wrapText="1"/>
    </xf>
    <xf numFmtId="0" fontId="34" fillId="0" borderId="1" xfId="0" applyFont="1" applyBorder="1" applyAlignment="1">
      <alignment wrapText="1"/>
    </xf>
    <xf numFmtId="0" fontId="22" fillId="0" borderId="1" xfId="6" applyFont="1" applyFill="1" applyBorder="1" applyAlignment="1" applyProtection="1">
      <alignment vertical="center" wrapText="1"/>
      <protection locked="0"/>
    </xf>
    <xf numFmtId="0" fontId="21" fillId="0" borderId="0" xfId="0" applyFont="1" applyAlignment="1" applyProtection="1">
      <alignment horizontal="center" vertical="center" wrapText="1"/>
    </xf>
    <xf numFmtId="0" fontId="21" fillId="0" borderId="0" xfId="0" applyFont="1" applyAlignment="1" applyProtection="1">
      <alignment horizontal="left" vertical="top" wrapText="1"/>
    </xf>
    <xf numFmtId="0" fontId="43" fillId="0" borderId="0" xfId="0" applyFont="1" applyAlignment="1" applyProtection="1">
      <alignment horizontal="left" vertical="top"/>
    </xf>
    <xf numFmtId="0" fontId="43" fillId="0" borderId="0" xfId="0" applyFont="1" applyAlignment="1" applyProtection="1">
      <alignment wrapText="1"/>
    </xf>
    <xf numFmtId="4" fontId="43" fillId="0" borderId="0" xfId="0" applyNumberFormat="1" applyFont="1" applyFill="1" applyBorder="1" applyAlignment="1" applyProtection="1">
      <alignment horizontal="center" vertical="center" wrapText="1"/>
    </xf>
    <xf numFmtId="4" fontId="21" fillId="0" borderId="0" xfId="5" applyFont="1" applyFill="1" applyBorder="1" applyProtection="1">
      <alignment horizontal="center" vertical="center" wrapText="1"/>
      <protection locked="0"/>
    </xf>
    <xf numFmtId="4" fontId="21" fillId="0" borderId="0" xfId="5" applyFont="1" applyFill="1" applyBorder="1" applyProtection="1">
      <alignment horizontal="center" vertical="center" wrapText="1"/>
    </xf>
    <xf numFmtId="0" fontId="0" fillId="0" borderId="0" xfId="0" applyProtection="1">
      <protection locked="0"/>
    </xf>
    <xf numFmtId="0" fontId="21" fillId="0" borderId="0" xfId="0" applyFont="1" applyAlignment="1" applyProtection="1">
      <alignment horizontal="center" wrapText="1"/>
      <protection locked="0"/>
    </xf>
    <xf numFmtId="0" fontId="21" fillId="0" borderId="0" xfId="0" applyFont="1" applyAlignment="1" applyProtection="1">
      <alignment wrapText="1"/>
      <protection locked="0"/>
    </xf>
    <xf numFmtId="0" fontId="6" fillId="0" borderId="1" xfId="0" applyFont="1" applyBorder="1" applyAlignment="1" applyProtection="1">
      <alignment vertical="center" wrapText="1"/>
    </xf>
    <xf numFmtId="0" fontId="22" fillId="0" borderId="1" xfId="6" applyFill="1" applyAlignment="1" applyProtection="1">
      <alignment horizontal="center" vertical="center" wrapText="1"/>
    </xf>
    <xf numFmtId="4" fontId="22" fillId="0" borderId="1" xfId="5" applyFont="1" applyFill="1" applyProtection="1">
      <alignment horizontal="center" vertical="center" wrapText="1"/>
    </xf>
    <xf numFmtId="0" fontId="6" fillId="0" borderId="1" xfId="0" applyFont="1" applyFill="1" applyBorder="1" applyAlignment="1" applyProtection="1">
      <alignment horizontal="right" vertical="center" wrapText="1"/>
    </xf>
    <xf numFmtId="0" fontId="6" fillId="0" borderId="1" xfId="0" applyFont="1" applyFill="1" applyBorder="1" applyAlignment="1" applyProtection="1">
      <alignment vertical="center" wrapText="1"/>
    </xf>
    <xf numFmtId="0" fontId="6" fillId="0" borderId="1" xfId="0" applyFont="1" applyFill="1" applyBorder="1" applyAlignment="1" applyProtection="1">
      <alignment horizontal="left" vertical="top" wrapText="1"/>
    </xf>
    <xf numFmtId="0" fontId="6" fillId="0" borderId="1" xfId="0" applyFont="1" applyFill="1" applyBorder="1" applyAlignment="1" applyProtection="1">
      <alignment horizontal="center" vertical="center" wrapText="1"/>
    </xf>
    <xf numFmtId="4" fontId="6" fillId="0" borderId="1" xfId="5" applyFont="1" applyFill="1" applyBorder="1" applyAlignment="1" applyProtection="1">
      <alignment horizontal="center" vertical="center" wrapText="1"/>
    </xf>
    <xf numFmtId="0" fontId="6" fillId="0" borderId="1" xfId="0" applyFont="1" applyBorder="1" applyAlignment="1" applyProtection="1">
      <alignment horizontal="left" vertical="top" wrapText="1"/>
    </xf>
    <xf numFmtId="0" fontId="6" fillId="0" borderId="1" xfId="0" applyFont="1" applyBorder="1" applyAlignment="1" applyProtection="1">
      <alignment horizontal="center" vertical="center" wrapText="1"/>
    </xf>
    <xf numFmtId="0" fontId="35" fillId="0" borderId="0" xfId="0" applyFont="1" applyProtection="1">
      <protection hidden="1"/>
    </xf>
    <xf numFmtId="0" fontId="35" fillId="0" borderId="0" xfId="0" applyFont="1" applyProtection="1">
      <protection locked="0" hidden="1"/>
    </xf>
    <xf numFmtId="0" fontId="0" fillId="0" borderId="0" xfId="0" applyProtection="1">
      <protection hidden="1"/>
    </xf>
    <xf numFmtId="0" fontId="11" fillId="14" borderId="1" xfId="1" applyFont="1" applyFill="1" applyBorder="1" applyAlignment="1" applyProtection="1">
      <alignment horizontal="center" vertical="center"/>
      <protection hidden="1"/>
    </xf>
    <xf numFmtId="0" fontId="12" fillId="0" borderId="1" xfId="1" applyFont="1" applyFill="1" applyBorder="1" applyAlignment="1" applyProtection="1">
      <alignment horizontal="center" vertical="center"/>
      <protection hidden="1"/>
    </xf>
    <xf numFmtId="0" fontId="5" fillId="0" borderId="1" xfId="0" applyFont="1" applyBorder="1" applyAlignment="1" applyProtection="1">
      <alignment horizontal="center" vertical="center" wrapText="1"/>
      <protection hidden="1"/>
    </xf>
    <xf numFmtId="0" fontId="0" fillId="3" borderId="1" xfId="0" applyFill="1" applyBorder="1" applyAlignment="1" applyProtection="1">
      <alignment horizontal="center"/>
      <protection hidden="1"/>
    </xf>
    <xf numFmtId="0" fontId="6" fillId="0" borderId="1" xfId="0" applyNumberFormat="1" applyFont="1" applyBorder="1" applyAlignment="1" applyProtection="1">
      <alignment vertical="center" wrapText="1"/>
      <protection hidden="1"/>
    </xf>
    <xf numFmtId="165" fontId="6" fillId="0" borderId="1" xfId="2" applyFont="1" applyBorder="1" applyAlignment="1" applyProtection="1">
      <alignment vertical="center" wrapText="1"/>
      <protection hidden="1"/>
    </xf>
    <xf numFmtId="0" fontId="16" fillId="14" borderId="1" xfId="0" applyFont="1" applyFill="1" applyBorder="1" applyAlignment="1" applyProtection="1">
      <alignment vertical="center" wrapText="1"/>
      <protection hidden="1"/>
    </xf>
    <xf numFmtId="165" fontId="17" fillId="14" borderId="1" xfId="2" applyFont="1" applyFill="1" applyBorder="1" applyAlignment="1" applyProtection="1">
      <alignment vertical="center" wrapText="1"/>
      <protection hidden="1"/>
    </xf>
    <xf numFmtId="0" fontId="34" fillId="12" borderId="1" xfId="8" applyFont="1" applyFill="1" applyBorder="1" applyAlignment="1" applyProtection="1">
      <alignment horizontal="center"/>
      <protection hidden="1"/>
    </xf>
    <xf numFmtId="0" fontId="0" fillId="0" borderId="1" xfId="0" applyBorder="1" applyAlignment="1" applyProtection="1">
      <alignment horizontal="center" vertical="center"/>
      <protection hidden="1"/>
    </xf>
    <xf numFmtId="0" fontId="31" fillId="13" borderId="1" xfId="9" applyFill="1" applyBorder="1" applyAlignment="1" applyProtection="1">
      <alignment horizontal="center" vertical="center"/>
      <protection hidden="1"/>
    </xf>
    <xf numFmtId="0" fontId="35" fillId="13" borderId="1" xfId="9" applyFont="1" applyFill="1" applyBorder="1" applyAlignment="1" applyProtection="1">
      <alignment horizontal="center" vertical="center"/>
      <protection hidden="1"/>
    </xf>
    <xf numFmtId="0" fontId="37" fillId="14" borderId="1" xfId="10" applyFont="1" applyFill="1" applyBorder="1" applyAlignment="1" applyProtection="1">
      <alignment horizontal="center"/>
      <protection hidden="1"/>
    </xf>
    <xf numFmtId="0" fontId="42" fillId="0" borderId="0" xfId="0" applyFont="1" applyBorder="1" applyAlignment="1" applyProtection="1">
      <alignment wrapText="1"/>
      <protection locked="0" hidden="1"/>
    </xf>
    <xf numFmtId="0" fontId="41" fillId="0" borderId="0" xfId="0" applyFont="1" applyBorder="1" applyAlignment="1" applyProtection="1">
      <protection hidden="1"/>
    </xf>
    <xf numFmtId="0" fontId="0" fillId="0" borderId="14" xfId="0" applyBorder="1" applyAlignment="1" applyProtection="1">
      <protection hidden="1"/>
    </xf>
    <xf numFmtId="10" fontId="32" fillId="8" borderId="9" xfId="7" applyNumberFormat="1" applyAlignment="1" applyProtection="1">
      <alignment horizontal="center" vertical="center"/>
    </xf>
    <xf numFmtId="165" fontId="0" fillId="0" borderId="1" xfId="2" applyFont="1" applyFill="1" applyBorder="1" applyAlignment="1" applyProtection="1">
      <alignment horizontal="center" vertical="center"/>
    </xf>
    <xf numFmtId="165" fontId="0" fillId="0" borderId="1" xfId="2" applyFont="1" applyFill="1" applyBorder="1" applyAlignment="1" applyProtection="1">
      <alignment vertical="center"/>
    </xf>
    <xf numFmtId="2" fontId="0" fillId="0" borderId="1" xfId="0" applyNumberFormat="1" applyFill="1" applyBorder="1" applyAlignment="1" applyProtection="1">
      <alignment horizontal="right" vertical="center"/>
    </xf>
    <xf numFmtId="164" fontId="31" fillId="13" borderId="1" xfId="9" applyNumberFormat="1" applyFill="1" applyBorder="1" applyAlignment="1" applyProtection="1">
      <alignment horizontal="center" vertical="center"/>
    </xf>
    <xf numFmtId="9" fontId="0" fillId="0" borderId="1" xfId="0" applyNumberFormat="1" applyFill="1" applyBorder="1" applyAlignment="1" applyProtection="1">
      <alignment horizontal="center" vertical="center"/>
    </xf>
    <xf numFmtId="0" fontId="0" fillId="0" borderId="1" xfId="0" applyBorder="1" applyAlignment="1" applyProtection="1">
      <alignment horizontal="center" vertical="center"/>
    </xf>
    <xf numFmtId="38" fontId="35" fillId="13" borderId="1" xfId="9" applyNumberFormat="1" applyFont="1" applyFill="1" applyBorder="1" applyAlignment="1" applyProtection="1">
      <alignment vertical="center"/>
    </xf>
    <xf numFmtId="165" fontId="37" fillId="14" borderId="1" xfId="2" applyFont="1" applyFill="1" applyBorder="1" applyProtection="1"/>
    <xf numFmtId="0" fontId="34" fillId="0" borderId="1" xfId="0" applyFont="1" applyBorder="1" applyAlignment="1" applyProtection="1">
      <alignment wrapText="1"/>
      <protection locked="0"/>
    </xf>
    <xf numFmtId="4" fontId="43" fillId="0" borderId="0" xfId="2" applyNumberFormat="1" applyFont="1" applyFill="1" applyBorder="1" applyAlignment="1" applyProtection="1">
      <alignment horizontal="center" vertical="center" wrapText="1"/>
    </xf>
    <xf numFmtId="4" fontId="21" fillId="0" borderId="0" xfId="2" applyNumberFormat="1" applyFont="1" applyFill="1" applyBorder="1" applyAlignment="1" applyProtection="1">
      <alignment horizontal="center" vertical="center" wrapText="1"/>
    </xf>
    <xf numFmtId="4" fontId="21" fillId="0" borderId="0" xfId="5" applyNumberFormat="1" applyFont="1" applyFill="1" applyBorder="1" applyProtection="1">
      <alignment horizontal="center" vertical="center" wrapText="1"/>
    </xf>
    <xf numFmtId="4" fontId="21" fillId="0" borderId="0" xfId="5" applyFont="1" applyFill="1" applyBorder="1">
      <alignment horizontal="center" vertical="center" wrapText="1"/>
    </xf>
    <xf numFmtId="4" fontId="43" fillId="0" borderId="0" xfId="5" applyFont="1" applyFill="1" applyBorder="1">
      <alignment horizontal="center" vertical="center" wrapText="1"/>
    </xf>
    <xf numFmtId="4" fontId="3" fillId="0" borderId="0" xfId="2" applyNumberFormat="1" applyFont="1" applyFill="1" applyAlignment="1" applyProtection="1">
      <alignment horizontal="center" vertical="center" wrapText="1"/>
    </xf>
    <xf numFmtId="0" fontId="44" fillId="0" borderId="0" xfId="0" applyFont="1" applyAlignment="1" applyProtection="1">
      <alignment horizontal="left" vertical="top"/>
    </xf>
    <xf numFmtId="0" fontId="44" fillId="0" borderId="0" xfId="0" applyFont="1" applyAlignment="1" applyProtection="1">
      <alignment wrapText="1"/>
    </xf>
    <xf numFmtId="4" fontId="44" fillId="0" borderId="0" xfId="0" applyNumberFormat="1" applyFont="1" applyFill="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0" xfId="0" applyFont="1" applyAlignment="1" applyProtection="1">
      <alignment horizontal="left" vertical="top" wrapText="1"/>
    </xf>
    <xf numFmtId="4" fontId="44" fillId="0" borderId="0" xfId="5" applyFont="1" applyFill="1" applyBorder="1" applyProtection="1">
      <alignment horizontal="center" vertical="center" wrapText="1"/>
    </xf>
    <xf numFmtId="4" fontId="44" fillId="0" borderId="0" xfId="5" applyFont="1" applyFill="1" applyBorder="1" applyProtection="1">
      <alignment horizontal="center" vertical="center" wrapText="1"/>
      <protection locked="0"/>
    </xf>
    <xf numFmtId="4" fontId="44" fillId="0" borderId="0" xfId="2" applyNumberFormat="1" applyFont="1" applyAlignment="1" applyProtection="1">
      <alignment wrapText="1"/>
    </xf>
    <xf numFmtId="4" fontId="44" fillId="0" borderId="0" xfId="2" applyNumberFormat="1" applyFont="1" applyFill="1" applyBorder="1" applyAlignment="1" applyProtection="1">
      <alignment horizontal="center" vertical="center" wrapText="1"/>
    </xf>
    <xf numFmtId="0" fontId="3" fillId="0" borderId="0" xfId="0" applyFont="1" applyAlignment="1" applyProtection="1">
      <alignment horizontal="left" vertical="top" wrapText="1"/>
    </xf>
    <xf numFmtId="0" fontId="43" fillId="0" borderId="0" xfId="0" applyFont="1" applyFill="1" applyAlignment="1" applyProtection="1">
      <alignment wrapText="1"/>
    </xf>
    <xf numFmtId="0" fontId="0" fillId="0" borderId="0" xfId="0" applyFont="1" applyAlignment="1" applyProtection="1">
      <alignment horizontal="left" vertical="top"/>
    </xf>
    <xf numFmtId="0" fontId="0" fillId="0" borderId="0" xfId="0" applyFont="1" applyAlignment="1" applyProtection="1">
      <alignment horizontal="left" vertical="top" wrapText="1"/>
    </xf>
    <xf numFmtId="0" fontId="0" fillId="0" borderId="0" xfId="0" applyFont="1" applyFill="1" applyAlignment="1" applyProtection="1">
      <alignment horizontal="left" vertical="top" wrapText="1"/>
    </xf>
    <xf numFmtId="0" fontId="0" fillId="0" borderId="0" xfId="0" applyFont="1" applyAlignment="1" applyProtection="1">
      <alignment horizontal="center" vertical="center" wrapText="1"/>
    </xf>
    <xf numFmtId="0" fontId="3" fillId="0" borderId="0" xfId="0" applyFont="1" applyFill="1" applyAlignment="1" applyProtection="1">
      <alignment horizontal="left" vertical="top" wrapText="1"/>
    </xf>
    <xf numFmtId="0" fontId="45" fillId="0" borderId="0" xfId="0" applyFont="1" applyAlignment="1" applyProtection="1">
      <alignment horizontal="left" vertical="top"/>
    </xf>
    <xf numFmtId="0" fontId="45" fillId="0" borderId="0" xfId="0" applyFont="1" applyAlignment="1" applyProtection="1">
      <alignment wrapText="1"/>
    </xf>
    <xf numFmtId="4" fontId="45" fillId="0" borderId="0" xfId="0" applyNumberFormat="1" applyFont="1" applyFill="1" applyBorder="1" applyAlignment="1" applyProtection="1">
      <alignment horizontal="center" vertical="center" wrapText="1"/>
    </xf>
    <xf numFmtId="0" fontId="31" fillId="0" borderId="0" xfId="0" applyFont="1" applyAlignment="1" applyProtection="1">
      <alignment horizontal="left" vertical="top" wrapText="1"/>
    </xf>
    <xf numFmtId="0" fontId="0" fillId="0" borderId="0" xfId="0" applyFont="1" applyFill="1" applyAlignment="1" applyProtection="1">
      <alignment wrapText="1"/>
      <protection locked="0"/>
    </xf>
    <xf numFmtId="0" fontId="0" fillId="0" borderId="0" xfId="0" applyFont="1" applyAlignment="1" applyProtection="1">
      <alignment wrapText="1"/>
    </xf>
    <xf numFmtId="0" fontId="2" fillId="0" borderId="0" xfId="0" applyFont="1" applyAlignment="1" applyProtection="1">
      <alignment horizontal="left" vertical="top" wrapText="1"/>
    </xf>
    <xf numFmtId="0" fontId="1" fillId="0" borderId="0" xfId="0" applyFont="1" applyAlignment="1" applyProtection="1">
      <alignment horizontal="left" vertical="top" wrapText="1"/>
    </xf>
    <xf numFmtId="0" fontId="39" fillId="0" borderId="0" xfId="0" applyFont="1" applyAlignment="1" applyProtection="1">
      <alignment horizontal="left" vertical="top" wrapText="1"/>
      <protection hidden="1"/>
    </xf>
    <xf numFmtId="0" fontId="6" fillId="0" borderId="1" xfId="0" applyFont="1" applyBorder="1" applyAlignment="1" applyProtection="1">
      <alignment vertical="center" wrapText="1"/>
      <protection hidden="1"/>
    </xf>
    <xf numFmtId="0" fontId="17" fillId="14" borderId="1" xfId="0" applyFont="1" applyFill="1" applyBorder="1" applyAlignment="1" applyProtection="1">
      <alignment vertical="center" wrapText="1"/>
      <protection hidden="1"/>
    </xf>
    <xf numFmtId="0" fontId="6" fillId="0" borderId="2" xfId="0" applyFont="1" applyBorder="1" applyAlignment="1" applyProtection="1">
      <alignment vertical="center" wrapText="1"/>
      <protection hidden="1"/>
    </xf>
    <xf numFmtId="0" fontId="6" fillId="0" borderId="4" xfId="0" applyFont="1" applyBorder="1" applyAlignment="1" applyProtection="1">
      <alignment vertical="center" wrapText="1"/>
      <protection hidden="1"/>
    </xf>
    <xf numFmtId="0" fontId="6" fillId="0" borderId="6" xfId="0" applyFont="1" applyBorder="1" applyAlignment="1" applyProtection="1">
      <alignment vertical="center" wrapText="1"/>
      <protection hidden="1"/>
    </xf>
    <xf numFmtId="0" fontId="0" fillId="0" borderId="2" xfId="0" applyBorder="1" applyAlignment="1" applyProtection="1">
      <alignment vertical="center"/>
      <protection hidden="1"/>
    </xf>
    <xf numFmtId="0" fontId="0" fillId="0" borderId="6" xfId="0" applyBorder="1" applyAlignment="1" applyProtection="1">
      <alignment vertical="center"/>
      <protection hidden="1"/>
    </xf>
    <xf numFmtId="0" fontId="35" fillId="13" borderId="2" xfId="9" applyFont="1" applyFill="1" applyBorder="1" applyAlignment="1" applyProtection="1">
      <alignment vertical="center"/>
      <protection hidden="1"/>
    </xf>
    <xf numFmtId="0" fontId="35" fillId="13" borderId="6" xfId="9" applyFont="1" applyFill="1" applyBorder="1" applyAlignment="1" applyProtection="1">
      <alignment vertical="center"/>
      <protection hidden="1"/>
    </xf>
    <xf numFmtId="0" fontId="37" fillId="14" borderId="2" xfId="10" applyFont="1" applyFill="1" applyBorder="1" applyAlignment="1" applyProtection="1">
      <alignment horizontal="center"/>
      <protection hidden="1"/>
    </xf>
    <xf numFmtId="0" fontId="37" fillId="14" borderId="4" xfId="10" applyFont="1" applyFill="1" applyBorder="1" applyAlignment="1" applyProtection="1">
      <alignment horizontal="center"/>
      <protection hidden="1"/>
    </xf>
    <xf numFmtId="0" fontId="37" fillId="14" borderId="6" xfId="10" applyFont="1" applyFill="1" applyBorder="1" applyAlignment="1" applyProtection="1">
      <alignment horizontal="center"/>
      <protection hidden="1"/>
    </xf>
    <xf numFmtId="0" fontId="41" fillId="0" borderId="0" xfId="0" applyFont="1" applyAlignment="1" applyProtection="1">
      <alignment horizontal="left"/>
      <protection hidden="1"/>
    </xf>
    <xf numFmtId="0" fontId="14" fillId="14" borderId="10" xfId="3" applyNumberFormat="1" applyFont="1" applyFill="1" applyBorder="1" applyAlignment="1" applyProtection="1">
      <alignment horizontal="center" vertical="center" wrapText="1" readingOrder="1"/>
      <protection locked="0" hidden="1"/>
    </xf>
    <xf numFmtId="0" fontId="14" fillId="14" borderId="11" xfId="3" applyNumberFormat="1" applyFont="1" applyFill="1" applyBorder="1" applyAlignment="1" applyProtection="1">
      <alignment horizontal="center" vertical="center" wrapText="1" readingOrder="1"/>
      <protection locked="0" hidden="1"/>
    </xf>
    <xf numFmtId="0" fontId="14" fillId="14" borderId="12" xfId="3" applyNumberFormat="1" applyFont="1" applyFill="1" applyBorder="1" applyAlignment="1" applyProtection="1">
      <alignment horizontal="center" vertical="center" wrapText="1" readingOrder="1"/>
      <protection locked="0" hidden="1"/>
    </xf>
    <xf numFmtId="0" fontId="14" fillId="14" borderId="13" xfId="3" applyNumberFormat="1" applyFont="1" applyFill="1" applyBorder="1" applyAlignment="1" applyProtection="1">
      <alignment horizontal="center" vertical="center" wrapText="1" readingOrder="1"/>
      <protection locked="0" hidden="1"/>
    </xf>
    <xf numFmtId="0" fontId="14" fillId="14" borderId="14" xfId="3" applyNumberFormat="1" applyFont="1" applyFill="1" applyBorder="1" applyAlignment="1" applyProtection="1">
      <alignment horizontal="center" vertical="center" wrapText="1" readingOrder="1"/>
      <protection locked="0" hidden="1"/>
    </xf>
    <xf numFmtId="0" fontId="14" fillId="14" borderId="15" xfId="3" applyNumberFormat="1" applyFont="1" applyFill="1" applyBorder="1" applyAlignment="1" applyProtection="1">
      <alignment horizontal="center" vertical="center" wrapText="1" readingOrder="1"/>
      <protection locked="0" hidden="1"/>
    </xf>
    <xf numFmtId="0" fontId="0" fillId="13" borderId="2" xfId="9" applyFont="1" applyFill="1" applyBorder="1" applyAlignment="1" applyProtection="1">
      <alignment vertical="center"/>
      <protection hidden="1"/>
    </xf>
    <xf numFmtId="0" fontId="31" fillId="13" borderId="6" xfId="9" applyFill="1" applyBorder="1" applyAlignment="1" applyProtection="1">
      <alignment vertical="center"/>
      <protection hidden="1"/>
    </xf>
    <xf numFmtId="0" fontId="34" fillId="12" borderId="2" xfId="8" applyFont="1" applyFill="1" applyBorder="1" applyAlignment="1" applyProtection="1">
      <alignment horizontal="center"/>
      <protection hidden="1"/>
    </xf>
    <xf numFmtId="0" fontId="34" fillId="12" borderId="6" xfId="8" applyFont="1" applyFill="1" applyBorder="1" applyAlignment="1" applyProtection="1">
      <alignment horizontal="center"/>
      <protection hidden="1"/>
    </xf>
    <xf numFmtId="0" fontId="5" fillId="3" borderId="1" xfId="0" applyFont="1" applyFill="1" applyBorder="1" applyAlignment="1" applyProtection="1">
      <alignment vertical="center" wrapText="1"/>
      <protection hidden="1"/>
    </xf>
    <xf numFmtId="0" fontId="5" fillId="0" borderId="1" xfId="0" applyFont="1" applyBorder="1" applyAlignment="1" applyProtection="1">
      <alignment horizontal="left" vertical="center" wrapText="1"/>
      <protection hidden="1"/>
    </xf>
    <xf numFmtId="0" fontId="6" fillId="0" borderId="2" xfId="0" applyFont="1" applyBorder="1" applyAlignment="1" applyProtection="1">
      <alignment horizontal="left" vertical="top" wrapText="1"/>
      <protection hidden="1"/>
    </xf>
    <xf numFmtId="0" fontId="6" fillId="0" borderId="4" xfId="0" applyFont="1" applyBorder="1" applyAlignment="1" applyProtection="1">
      <alignment horizontal="left" vertical="top" wrapText="1"/>
      <protection hidden="1"/>
    </xf>
    <xf numFmtId="0" fontId="6" fillId="0" borderId="6" xfId="0" applyFont="1" applyBorder="1" applyAlignment="1" applyProtection="1">
      <alignment horizontal="left" vertical="top" wrapText="1"/>
      <protection hidden="1"/>
    </xf>
    <xf numFmtId="0" fontId="30" fillId="4" borderId="1" xfId="0" applyFont="1" applyFill="1" applyBorder="1" applyAlignment="1" applyProtection="1">
      <alignment horizontal="center" vertical="center" wrapText="1"/>
    </xf>
    <xf numFmtId="0" fontId="40" fillId="0" borderId="2" xfId="0" applyFont="1" applyFill="1" applyBorder="1" applyAlignment="1" applyProtection="1">
      <alignment horizontal="center" vertical="center" wrapText="1"/>
    </xf>
    <xf numFmtId="0" fontId="40" fillId="0" borderId="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30" fillId="4" borderId="3" xfId="0" applyFont="1" applyFill="1" applyBorder="1" applyAlignment="1" applyProtection="1">
      <alignment horizontal="center" vertical="center" wrapText="1"/>
    </xf>
    <xf numFmtId="0" fontId="28" fillId="0" borderId="1" xfId="0" applyFont="1" applyFill="1" applyBorder="1" applyAlignment="1" applyProtection="1">
      <alignment horizontal="center" vertical="center" wrapText="1"/>
    </xf>
    <xf numFmtId="0" fontId="28" fillId="0" borderId="2" xfId="0" applyFont="1" applyFill="1" applyBorder="1" applyAlignment="1" applyProtection="1">
      <alignment horizontal="center" vertical="center" wrapText="1"/>
    </xf>
    <xf numFmtId="0" fontId="23" fillId="7" borderId="1" xfId="4" applyBorder="1" applyProtection="1">
      <alignment vertical="center"/>
    </xf>
    <xf numFmtId="0" fontId="15" fillId="0" borderId="0" xfId="0" quotePrefix="1" applyFont="1" applyAlignment="1">
      <alignment horizontal="left" vertical="top" wrapText="1"/>
    </xf>
    <xf numFmtId="0" fontId="36" fillId="0" borderId="0" xfId="0" applyFont="1" applyAlignment="1">
      <alignment horizontal="left" vertical="top"/>
    </xf>
    <xf numFmtId="0" fontId="36" fillId="0" borderId="0" xfId="0" applyFont="1" applyAlignment="1">
      <alignment horizontal="left" vertical="top" wrapText="1"/>
    </xf>
    <xf numFmtId="0" fontId="13" fillId="4" borderId="1" xfId="0" applyFont="1" applyFill="1" applyBorder="1" applyAlignment="1" applyProtection="1">
      <alignment horizontal="center" vertical="center" wrapText="1"/>
    </xf>
    <xf numFmtId="0" fontId="23" fillId="7" borderId="1" xfId="4">
      <alignment vertical="center"/>
    </xf>
    <xf numFmtId="4" fontId="22" fillId="0" borderId="1" xfId="5" applyFont="1" applyFill="1" applyBorder="1">
      <alignment horizontal="center" vertical="center" wrapText="1"/>
    </xf>
    <xf numFmtId="4" fontId="22" fillId="0" borderId="1" xfId="5" applyFont="1" applyFill="1" applyBorder="1" applyProtection="1">
      <alignment horizontal="center" vertical="center" wrapText="1"/>
      <protection locked="0"/>
    </xf>
    <xf numFmtId="0" fontId="22" fillId="0" borderId="1" xfId="6" applyFill="1" applyBorder="1" applyAlignment="1" applyProtection="1">
      <alignment horizontal="center" vertical="center" wrapText="1"/>
    </xf>
    <xf numFmtId="0" fontId="22" fillId="0" borderId="1" xfId="6" applyFill="1" applyBorder="1" applyAlignment="1" applyProtection="1">
      <alignment vertical="center" wrapText="1"/>
    </xf>
    <xf numFmtId="0" fontId="45" fillId="0" borderId="0" xfId="0" applyFont="1" applyAlignment="1" applyProtection="1">
      <alignment horizontal="center" vertical="center" wrapText="1"/>
    </xf>
    <xf numFmtId="0" fontId="45" fillId="0" borderId="0" xfId="0" applyFont="1" applyAlignment="1" applyProtection="1">
      <alignment horizontal="left" vertical="top" wrapText="1"/>
    </xf>
    <xf numFmtId="4" fontId="45" fillId="0" borderId="0" xfId="5" applyFont="1" applyFill="1" applyBorder="1" applyProtection="1">
      <alignment horizontal="center" vertical="center" wrapText="1"/>
    </xf>
    <xf numFmtId="4" fontId="45" fillId="0" borderId="0" xfId="5" applyFont="1" applyFill="1" applyBorder="1" applyProtection="1">
      <alignment horizontal="center" vertical="center" wrapText="1"/>
      <protection locked="0"/>
    </xf>
    <xf numFmtId="4" fontId="45" fillId="0" borderId="0" xfId="2" applyNumberFormat="1" applyFont="1" applyFill="1" applyBorder="1" applyAlignment="1" applyProtection="1">
      <alignment horizontal="center" vertical="center" wrapText="1"/>
    </xf>
    <xf numFmtId="4" fontId="45" fillId="0" borderId="0" xfId="2" applyNumberFormat="1" applyFont="1" applyAlignment="1" applyProtection="1">
      <alignment wrapText="1"/>
    </xf>
  </cellXfs>
  <cellStyles count="15">
    <cellStyle name="1.Style Font" xfId="6"/>
    <cellStyle name="2.Compartiment" xfId="4"/>
    <cellStyle name="2.Number Style" xfId="5"/>
    <cellStyle name="3.Subtotal" xfId="12"/>
    <cellStyle name="4.Subcapitol" xfId="13"/>
    <cellStyle name="40% - Accent4" xfId="9" builtinId="43"/>
    <cellStyle name="5.Grand Total" xfId="14"/>
    <cellStyle name="Accent4" xfId="8" builtinId="41"/>
    <cellStyle name="Accent5" xfId="10" builtinId="45"/>
    <cellStyle name="Check Cell" xfId="1" builtinId="23"/>
    <cellStyle name="Comma" xfId="2" builtinId="3"/>
    <cellStyle name="Heading 1" xfId="3" builtinId="16"/>
    <cellStyle name="Input" xfId="7" builtinId="20"/>
    <cellStyle name="Normal" xfId="0" builtinId="0"/>
    <cellStyle name="Percent" xfId="11" builtinId="5"/>
  </cellStyles>
  <dxfs count="384">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ill>
        <patternFill patternType="darkGrid">
          <fgColor rgb="FFFF0000"/>
        </patternFill>
      </fill>
    </dxf>
    <dxf>
      <font>
        <color rgb="FFFF0000"/>
      </font>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rgb="FF000000"/>
        </top>
      </border>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protection locked="0" hidden="0"/>
    </dxf>
    <dxf>
      <border outline="0">
        <bottom style="thin">
          <color rgb="FF000000"/>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color theme="1"/>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B4E682"/>
        </patternFill>
      </fill>
      <border>
        <top style="thick">
          <color auto="1"/>
        </top>
        <bottom style="thick">
          <color auto="1"/>
        </bottom>
      </border>
    </dxf>
    <dxf>
      <fill>
        <patternFill>
          <bgColor theme="9"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4">
      <tableStyleElement type="wholeTable" dxfId="383"/>
      <tableStyleElement type="headerRow" dxfId="382"/>
      <tableStyleElement type="totalRow" dxfId="381"/>
      <tableStyleElement type="lastColumn" dxfId="380"/>
    </tableStyle>
  </tableStyles>
  <colors>
    <mruColors>
      <color rgb="FF7DDDFF"/>
      <color rgb="FFB4F0FF"/>
      <color rgb="FFC8E6AA"/>
      <color rgb="FFB4E682"/>
      <color rgb="FFB4DC8C"/>
      <color rgb="FFFF3300"/>
      <color rgb="FFFFE36D"/>
      <color rgb="FF71DAFF"/>
      <color rgb="FFFFE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gam/Documents/Traduceri/2018/Mar/LOZOVA%20GRADINITA_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lgam/Documents/Traduceri/2018/Mar/BoQ%20Copceac%20ST.%20VODA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E"/>
      <sheetName val="TA"/>
      <sheetName val="TM"/>
      <sheetName val="TMS"/>
      <sheetName val="HV"/>
      <sheetName val="GCW"/>
      <sheetName val="EEF"/>
      <sheetName val="ATM"/>
      <sheetName val="BK"/>
      <sheetName val="SIP"/>
      <sheetName val="FSS"/>
      <sheetName val="Commiss"/>
      <sheetName val="Maintenance"/>
      <sheetName val="Boiler"/>
    </sheetNames>
    <sheetDataSet>
      <sheetData sheetId="0"/>
      <sheetData sheetId="1">
        <row r="2">
          <cell r="G2">
            <v>0</v>
          </cell>
        </row>
        <row r="3">
          <cell r="G3">
            <v>0</v>
          </cell>
        </row>
        <row r="4">
          <cell r="G4">
            <v>0</v>
          </cell>
        </row>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row r="49">
          <cell r="G49">
            <v>0</v>
          </cell>
        </row>
        <row r="50">
          <cell r="G50">
            <v>0</v>
          </cell>
        </row>
        <row r="51">
          <cell r="G51">
            <v>0</v>
          </cell>
        </row>
        <row r="52">
          <cell r="G52">
            <v>0</v>
          </cell>
        </row>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sheetData>
      <sheetData sheetId="2">
        <row r="2">
          <cell r="G2">
            <v>0</v>
          </cell>
        </row>
        <row r="3">
          <cell r="G3">
            <v>0</v>
          </cell>
        </row>
        <row r="4">
          <cell r="G4">
            <v>0</v>
          </cell>
        </row>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row r="49">
          <cell r="G49">
            <v>0</v>
          </cell>
        </row>
        <row r="50">
          <cell r="G50">
            <v>0</v>
          </cell>
        </row>
        <row r="51">
          <cell r="G51">
            <v>0</v>
          </cell>
        </row>
        <row r="52">
          <cell r="G52">
            <v>0</v>
          </cell>
        </row>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0</v>
          </cell>
        </row>
        <row r="91">
          <cell r="G91">
            <v>0</v>
          </cell>
        </row>
        <row r="92">
          <cell r="G92">
            <v>0</v>
          </cell>
        </row>
        <row r="93">
          <cell r="G93">
            <v>0</v>
          </cell>
        </row>
      </sheetData>
      <sheetData sheetId="3">
        <row r="2">
          <cell r="G2">
            <v>0</v>
          </cell>
        </row>
        <row r="3">
          <cell r="G3">
            <v>0</v>
          </cell>
        </row>
        <row r="4">
          <cell r="G4">
            <v>0</v>
          </cell>
        </row>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row r="49">
          <cell r="G49">
            <v>0</v>
          </cell>
        </row>
        <row r="50">
          <cell r="G50">
            <v>0</v>
          </cell>
        </row>
        <row r="51">
          <cell r="G51">
            <v>0</v>
          </cell>
        </row>
        <row r="52">
          <cell r="G52">
            <v>0</v>
          </cell>
        </row>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sheetData>
      <sheetData sheetId="4">
        <row r="2">
          <cell r="G2">
            <v>0</v>
          </cell>
        </row>
        <row r="3">
          <cell r="G3">
            <v>0</v>
          </cell>
        </row>
        <row r="4">
          <cell r="G4">
            <v>0</v>
          </cell>
        </row>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sheetData>
      <sheetData sheetId="5">
        <row r="2">
          <cell r="G2">
            <v>0</v>
          </cell>
        </row>
        <row r="3">
          <cell r="G3">
            <v>0</v>
          </cell>
        </row>
        <row r="4">
          <cell r="G4">
            <v>0</v>
          </cell>
        </row>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row r="49">
          <cell r="G49">
            <v>0</v>
          </cell>
        </row>
        <row r="50">
          <cell r="G50">
            <v>0</v>
          </cell>
        </row>
        <row r="51">
          <cell r="G51">
            <v>0</v>
          </cell>
        </row>
        <row r="52">
          <cell r="G52">
            <v>0</v>
          </cell>
        </row>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0</v>
          </cell>
        </row>
        <row r="91">
          <cell r="G91">
            <v>0</v>
          </cell>
        </row>
        <row r="92">
          <cell r="G92">
            <v>0</v>
          </cell>
        </row>
        <row r="93">
          <cell r="G93">
            <v>0</v>
          </cell>
        </row>
        <row r="94">
          <cell r="G94">
            <v>0</v>
          </cell>
        </row>
        <row r="95">
          <cell r="G95">
            <v>0</v>
          </cell>
        </row>
        <row r="96">
          <cell r="G96">
            <v>0</v>
          </cell>
        </row>
        <row r="97">
          <cell r="G97">
            <v>0</v>
          </cell>
        </row>
        <row r="98">
          <cell r="G98">
            <v>0</v>
          </cell>
        </row>
        <row r="99">
          <cell r="G99">
            <v>0</v>
          </cell>
        </row>
        <row r="100">
          <cell r="G100">
            <v>0</v>
          </cell>
        </row>
        <row r="101">
          <cell r="G101">
            <v>0</v>
          </cell>
        </row>
        <row r="102">
          <cell r="G102">
            <v>0</v>
          </cell>
        </row>
        <row r="103">
          <cell r="G103">
            <v>0</v>
          </cell>
        </row>
        <row r="104">
          <cell r="G104">
            <v>0</v>
          </cell>
        </row>
        <row r="105">
          <cell r="G105">
            <v>0</v>
          </cell>
        </row>
        <row r="106">
          <cell r="G106">
            <v>0</v>
          </cell>
        </row>
        <row r="107">
          <cell r="G107">
            <v>0</v>
          </cell>
        </row>
        <row r="108">
          <cell r="G108">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18">
          <cell r="G118">
            <v>0</v>
          </cell>
        </row>
        <row r="119">
          <cell r="G119">
            <v>0</v>
          </cell>
        </row>
        <row r="120">
          <cell r="G120">
            <v>0</v>
          </cell>
        </row>
        <row r="121">
          <cell r="G121">
            <v>0</v>
          </cell>
        </row>
        <row r="122">
          <cell r="G122">
            <v>0</v>
          </cell>
        </row>
        <row r="123">
          <cell r="G123">
            <v>0</v>
          </cell>
        </row>
        <row r="124">
          <cell r="G124">
            <v>0</v>
          </cell>
        </row>
        <row r="125">
          <cell r="G125">
            <v>0</v>
          </cell>
        </row>
        <row r="126">
          <cell r="G126">
            <v>0</v>
          </cell>
        </row>
        <row r="127">
          <cell r="G127">
            <v>0</v>
          </cell>
        </row>
        <row r="128">
          <cell r="G128">
            <v>0</v>
          </cell>
        </row>
        <row r="129">
          <cell r="G129">
            <v>0</v>
          </cell>
        </row>
        <row r="130">
          <cell r="G130">
            <v>0</v>
          </cell>
        </row>
        <row r="131">
          <cell r="G131">
            <v>0</v>
          </cell>
        </row>
        <row r="132">
          <cell r="G132">
            <v>0</v>
          </cell>
        </row>
        <row r="133">
          <cell r="G133">
            <v>0</v>
          </cell>
        </row>
        <row r="134">
          <cell r="G134">
            <v>0</v>
          </cell>
        </row>
        <row r="135">
          <cell r="G135">
            <v>0</v>
          </cell>
        </row>
        <row r="136">
          <cell r="G136">
            <v>0</v>
          </cell>
        </row>
        <row r="137">
          <cell r="G137">
            <v>0</v>
          </cell>
        </row>
        <row r="138">
          <cell r="G138">
            <v>0</v>
          </cell>
        </row>
        <row r="139">
          <cell r="G139">
            <v>0</v>
          </cell>
        </row>
        <row r="140">
          <cell r="G140">
            <v>0</v>
          </cell>
        </row>
        <row r="141">
          <cell r="G141">
            <v>0</v>
          </cell>
        </row>
        <row r="142">
          <cell r="G142">
            <v>0</v>
          </cell>
        </row>
        <row r="143">
          <cell r="G143">
            <v>0</v>
          </cell>
        </row>
        <row r="144">
          <cell r="G144">
            <v>0</v>
          </cell>
        </row>
        <row r="145">
          <cell r="G145">
            <v>0</v>
          </cell>
        </row>
        <row r="146">
          <cell r="G146">
            <v>0</v>
          </cell>
        </row>
        <row r="147">
          <cell r="G147">
            <v>0</v>
          </cell>
        </row>
        <row r="148">
          <cell r="G148">
            <v>0</v>
          </cell>
        </row>
        <row r="149">
          <cell r="G149">
            <v>0</v>
          </cell>
        </row>
      </sheetData>
      <sheetData sheetId="6">
        <row r="2">
          <cell r="G2">
            <v>0</v>
          </cell>
        </row>
        <row r="3">
          <cell r="G3">
            <v>0</v>
          </cell>
        </row>
        <row r="4">
          <cell r="G4">
            <v>0</v>
          </cell>
        </row>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row r="49">
          <cell r="G49">
            <v>0</v>
          </cell>
        </row>
        <row r="50">
          <cell r="G50">
            <v>0</v>
          </cell>
        </row>
        <row r="51">
          <cell r="G51">
            <v>0</v>
          </cell>
        </row>
        <row r="52">
          <cell r="G52">
            <v>0</v>
          </cell>
        </row>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sheetData>
      <sheetData sheetId="7">
        <row r="2">
          <cell r="G2">
            <v>0</v>
          </cell>
        </row>
        <row r="3">
          <cell r="G3">
            <v>0</v>
          </cell>
        </row>
        <row r="4">
          <cell r="G4">
            <v>0</v>
          </cell>
        </row>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row r="49">
          <cell r="G49">
            <v>0</v>
          </cell>
        </row>
        <row r="50">
          <cell r="G50">
            <v>0</v>
          </cell>
        </row>
        <row r="51">
          <cell r="G51">
            <v>0</v>
          </cell>
        </row>
        <row r="52">
          <cell r="G52">
            <v>0</v>
          </cell>
        </row>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sheetData>
      <sheetData sheetId="8">
        <row r="2">
          <cell r="G2">
            <v>0</v>
          </cell>
        </row>
        <row r="3">
          <cell r="G3">
            <v>0</v>
          </cell>
        </row>
        <row r="4">
          <cell r="G4">
            <v>0</v>
          </cell>
        </row>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row r="49">
          <cell r="G49">
            <v>0</v>
          </cell>
        </row>
        <row r="50">
          <cell r="G50">
            <v>0</v>
          </cell>
        </row>
        <row r="51">
          <cell r="G51">
            <v>0</v>
          </cell>
        </row>
        <row r="52">
          <cell r="G52">
            <v>0</v>
          </cell>
        </row>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sheetData>
      <sheetData sheetId="9">
        <row r="2">
          <cell r="G2">
            <v>0</v>
          </cell>
        </row>
        <row r="3">
          <cell r="G3">
            <v>0</v>
          </cell>
        </row>
        <row r="4">
          <cell r="G4">
            <v>0</v>
          </cell>
        </row>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sheetData>
      <sheetData sheetId="10">
        <row r="2">
          <cell r="G2">
            <v>0</v>
          </cell>
        </row>
        <row r="3">
          <cell r="G3">
            <v>0</v>
          </cell>
        </row>
        <row r="4">
          <cell r="G4">
            <v>0</v>
          </cell>
        </row>
        <row r="5">
          <cell r="G5" t="str">
            <v>Total 
USD (col.5 x col.6)</v>
          </cell>
        </row>
        <row r="6">
          <cell r="G6" t="str">
            <v>7</v>
          </cell>
        </row>
        <row r="7">
          <cell r="G7">
            <v>0</v>
          </cell>
        </row>
        <row r="8">
          <cell r="G8">
            <v>0</v>
          </cell>
        </row>
        <row r="9">
          <cell r="G9">
            <v>0</v>
          </cell>
        </row>
      </sheetData>
      <sheetData sheetId="11">
        <row r="11">
          <cell r="G11">
            <v>0</v>
          </cell>
        </row>
      </sheetData>
      <sheetData sheetId="12">
        <row r="11">
          <cell r="G11">
            <v>0</v>
          </cell>
        </row>
      </sheetData>
      <sheetData sheetId="13">
        <row r="11">
          <cell r="D11">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E"/>
      <sheetName val="TA"/>
      <sheetName val="TM"/>
      <sheetName val="TMS"/>
      <sheetName val="HV"/>
      <sheetName val="GCW"/>
      <sheetName val="EEF"/>
      <sheetName val="ATM"/>
      <sheetName val="BK"/>
      <sheetName val="SIP"/>
      <sheetName val="FSS"/>
      <sheetName val="Commiss"/>
      <sheetName val="Maintenance"/>
      <sheetName val="Boiler"/>
    </sheetNames>
    <sheetDataSet>
      <sheetData sheetId="0"/>
      <sheetData sheetId="1">
        <row r="5">
          <cell r="D5" t="str">
            <v>Unit of Measure</v>
          </cell>
          <cell r="E5" t="str">
            <v>Quantity</v>
          </cell>
          <cell r="F5" t="str">
            <v>Unit Price
USD (wage inclusive)</v>
          </cell>
          <cell r="G5" t="str">
            <v>Total 
USD (col.5 x col.6)</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id="1" name="Table1" displayName="Table1" ref="A6:G46" totalsRowCount="1" headerRowDxfId="379" dataDxfId="377" totalsRowDxfId="375" headerRowBorderDxfId="378" tableBorderDxfId="376" headerRowCellStyle="1.Style Font">
  <tableColumns count="7">
    <tableColumn id="1" name="1" totalsRowLabel="Total VAT 0 rate" totalsRowDxfId="374"/>
    <tableColumn id="2" name="2" totalsRowDxfId="373"/>
    <tableColumn id="3" name="3" totalsRowDxfId="372"/>
    <tableColumn id="4" name="4" totalsRowDxfId="371"/>
    <tableColumn id="5" name="5" totalsRowDxfId="370" dataCellStyle="2.Number Style"/>
    <tableColumn id="6" name="6" totalsRowDxfId="369" dataCellStyle="2.Number Style"/>
    <tableColumn id="7" name="7" totalsRowFunction="custom" dataDxfId="368" totalsRowDxfId="367" dataCellStyle="Comma">
      <calculatedColumnFormula>Table1[5]*Table1[6]</calculatedColumnFormula>
      <totalsRowFormula>SUBTOTAL(9,Table1[7])</totalsRowFormula>
    </tableColumn>
  </tableColumns>
  <tableStyleInfo name="Table Style 1" showFirstColumn="0" showLastColumn="0" showRowStripes="0" showColumnStripes="0"/>
</table>
</file>

<file path=xl/tables/table10.xml><?xml version="1.0" encoding="utf-8"?>
<table xmlns="http://schemas.openxmlformats.org/spreadsheetml/2006/main" id="2" name="Table1193" displayName="Table1193" ref="A6:G9" totalsRowCount="1" headerRowDxfId="221" dataDxfId="219" totalsRowDxfId="217" headerRowBorderDxfId="220" tableBorderDxfId="218" headerRowCellStyle="1.Style Font">
  <tableColumns count="7">
    <tableColumn id="1" name="1" totalsRowLabel="Total VAT 0 rate" dataDxfId="216" totalsRowDxfId="215"/>
    <tableColumn id="2" name="2" dataDxfId="214" totalsRowDxfId="213"/>
    <tableColumn id="3" name="3" dataDxfId="212" totalsRowDxfId="211"/>
    <tableColumn id="4" name="4" dataDxfId="210" totalsRowDxfId="209"/>
    <tableColumn id="5" name="5" dataDxfId="208" totalsRowDxfId="207" dataCellStyle="2.Number Style"/>
    <tableColumn id="6" name="6" dataDxfId="206" totalsRowDxfId="205" dataCellStyle="2.Number Style"/>
    <tableColumn id="7" name="7" totalsRowFunction="custom" dataDxfId="204" totalsRowDxfId="203" dataCellStyle="Comma">
      <calculatedColumnFormula>Table1193[5]*Table1193[6]</calculatedColumnFormula>
      <totalsRowFormula>SUBTOTAL(9,Table1193[7])</totalsRowFormula>
    </tableColumn>
  </tableColumns>
  <tableStyleInfo name="Table Style 1" showFirstColumn="0" showLastColumn="0" showRowStripes="0" showColumnStripes="0"/>
</table>
</file>

<file path=xl/tables/table2.xml><?xml version="1.0" encoding="utf-8"?>
<table xmlns="http://schemas.openxmlformats.org/spreadsheetml/2006/main" id="11" name="Table112" displayName="Table112" ref="A6:G88" totalsRowCount="1" headerRowDxfId="366" dataDxfId="364" totalsRowDxfId="362" headerRowBorderDxfId="365" tableBorderDxfId="363" headerRowCellStyle="1.Style Font">
  <tableColumns count="7">
    <tableColumn id="1" name="1" totalsRowLabel="Total VAT 0 rate" dataDxfId="361" totalsRowDxfId="360"/>
    <tableColumn id="2" name="2" dataDxfId="359" totalsRowDxfId="358"/>
    <tableColumn id="3" name="3" dataDxfId="357" totalsRowDxfId="356"/>
    <tableColumn id="4" name="4" dataDxfId="355" totalsRowDxfId="354"/>
    <tableColumn id="5" name="5" dataDxfId="353" totalsRowDxfId="352" dataCellStyle="2.Number Style"/>
    <tableColumn id="6" name="6" dataDxfId="351" totalsRowDxfId="350" dataCellStyle="2.Number Style"/>
    <tableColumn id="7" name="7" totalsRowFunction="custom" dataDxfId="349" totalsRowDxfId="348" dataCellStyle="Comma">
      <calculatedColumnFormula>Table112[5]*Table112[6]</calculatedColumnFormula>
      <totalsRowFormula>SUBTOTAL(9,Table112[7])</totalsRowFormula>
    </tableColumn>
  </tableColumns>
  <tableStyleInfo name="Table Style 1" showFirstColumn="0" showLastColumn="0" showRowStripes="0" showColumnStripes="0"/>
</table>
</file>

<file path=xl/tables/table3.xml><?xml version="1.0" encoding="utf-8"?>
<table xmlns="http://schemas.openxmlformats.org/spreadsheetml/2006/main" id="12" name="Table113" displayName="Table113" ref="A6:G77" totalsRowCount="1" headerRowDxfId="347" dataDxfId="345" totalsRowDxfId="343" headerRowBorderDxfId="346" tableBorderDxfId="344" headerRowCellStyle="1.Style Font">
  <tableColumns count="7">
    <tableColumn id="1" name="1" totalsRowLabel="Total VAT 0 rate" dataDxfId="342" totalsRowDxfId="341"/>
    <tableColumn id="2" name="2" dataDxfId="340" totalsRowDxfId="339"/>
    <tableColumn id="3" name="3" dataDxfId="338" totalsRowDxfId="337"/>
    <tableColumn id="4" name="4" dataDxfId="336" totalsRowDxfId="335"/>
    <tableColumn id="5" name="5" dataDxfId="334" totalsRowDxfId="333" dataCellStyle="2.Number Style"/>
    <tableColumn id="6" name="6" dataDxfId="332" totalsRowDxfId="331" dataCellStyle="2.Number Style"/>
    <tableColumn id="7" name="7" totalsRowFunction="custom" dataDxfId="330" totalsRowDxfId="329" dataCellStyle="Comma">
      <calculatedColumnFormula>Table113[5]*Table113[6]</calculatedColumnFormula>
      <totalsRowFormula>SUBTOTAL(9,Table113[7])</totalsRowFormula>
    </tableColumn>
  </tableColumns>
  <tableStyleInfo name="Table Style 1" showFirstColumn="0" showLastColumn="0" showRowStripes="0" showColumnStripes="0"/>
</table>
</file>

<file path=xl/tables/table4.xml><?xml version="1.0" encoding="utf-8"?>
<table xmlns="http://schemas.openxmlformats.org/spreadsheetml/2006/main" id="13" name="Table114" displayName="Table114" ref="A6:G105" totalsRowCount="1" headerRowDxfId="328" dataDxfId="326" totalsRowDxfId="324" headerRowBorderDxfId="327" tableBorderDxfId="325" headerRowCellStyle="1.Style Font">
  <tableColumns count="7">
    <tableColumn id="1" name="1" totalsRowLabel="Total VAT 0 rate" dataDxfId="323" totalsRowDxfId="6"/>
    <tableColumn id="2" name="2" dataDxfId="322" totalsRowDxfId="5"/>
    <tableColumn id="3" name="3" dataDxfId="321" totalsRowDxfId="4"/>
    <tableColumn id="4" name="4" dataDxfId="320" totalsRowDxfId="3"/>
    <tableColumn id="5" name="5" dataDxfId="319" totalsRowDxfId="2" dataCellStyle="2.Number Style"/>
    <tableColumn id="6" name="6" dataDxfId="318" totalsRowDxfId="1" dataCellStyle="2.Number Style"/>
    <tableColumn id="7" name="7" totalsRowFunction="custom" dataDxfId="317" totalsRowDxfId="0" dataCellStyle="Comma">
      <calculatedColumnFormula>Table114[5]*Table114[6]</calculatedColumnFormula>
      <totalsRowFormula>SUBTOTAL(9,Table114[7])</totalsRowFormula>
    </tableColumn>
  </tableColumns>
  <tableStyleInfo name="Table Style 1" showFirstColumn="0" showLastColumn="0" showRowStripes="0" showColumnStripes="0"/>
</table>
</file>

<file path=xl/tables/table5.xml><?xml version="1.0" encoding="utf-8"?>
<table xmlns="http://schemas.openxmlformats.org/spreadsheetml/2006/main" id="14" name="Table115" displayName="Table115" ref="A6:G147" totalsRowCount="1" headerRowDxfId="316" dataDxfId="314" totalsRowDxfId="312" headerRowBorderDxfId="315" tableBorderDxfId="313" headerRowCellStyle="1.Style Font">
  <tableColumns count="7">
    <tableColumn id="1" name="1" totalsRowLabel="Total VAT 0 rate" dataDxfId="311" totalsRowDxfId="310"/>
    <tableColumn id="2" name="2" dataDxfId="309" totalsRowDxfId="308"/>
    <tableColumn id="3" name="3" dataDxfId="307" totalsRowDxfId="306"/>
    <tableColumn id="4" name="4" dataDxfId="305" totalsRowDxfId="304"/>
    <tableColumn id="5" name="5" dataDxfId="303" totalsRowDxfId="302" dataCellStyle="2.Number Style"/>
    <tableColumn id="6" name="6" dataDxfId="301" totalsRowDxfId="300" dataCellStyle="2.Number Style"/>
    <tableColumn id="7" name="7" totalsRowFunction="custom" dataDxfId="299" totalsRowDxfId="298" dataCellStyle="Comma">
      <calculatedColumnFormula>Table115[5]*Table115[6]</calculatedColumnFormula>
      <totalsRowFormula>SUBTOTAL(9,Table115[7])</totalsRowFormula>
    </tableColumn>
  </tableColumns>
  <tableStyleInfo name="Table Style 1" showFirstColumn="0" showLastColumn="0" showRowStripes="0" showColumnStripes="0"/>
</table>
</file>

<file path=xl/tables/table6.xml><?xml version="1.0" encoding="utf-8"?>
<table xmlns="http://schemas.openxmlformats.org/spreadsheetml/2006/main" id="15" name="Table116" displayName="Table116" ref="A6:G78" totalsRowCount="1" headerRowDxfId="297" dataDxfId="295" totalsRowDxfId="293" headerRowBorderDxfId="296" tableBorderDxfId="294" headerRowCellStyle="1.Style Font">
  <tableColumns count="7">
    <tableColumn id="1" name="1" totalsRowLabel="Total VAT 0 rate" dataDxfId="292" totalsRowDxfId="291"/>
    <tableColumn id="2" name="2" dataDxfId="290" totalsRowDxfId="289"/>
    <tableColumn id="3" name="3" dataDxfId="288" totalsRowDxfId="287"/>
    <tableColumn id="4" name="4" dataDxfId="286" totalsRowDxfId="285"/>
    <tableColumn id="5" name="5" dataDxfId="284" totalsRowDxfId="283" dataCellStyle="2.Number Style"/>
    <tableColumn id="6" name="6" dataDxfId="282" totalsRowDxfId="281" dataCellStyle="2.Number Style"/>
    <tableColumn id="7" name="7" totalsRowFunction="custom" dataDxfId="280" totalsRowDxfId="279" dataCellStyle="Comma">
      <calculatedColumnFormula>Table116[5]*Table116[6]</calculatedColumnFormula>
      <totalsRowFormula>SUBTOTAL(9,Table116[7])</totalsRowFormula>
    </tableColumn>
  </tableColumns>
  <tableStyleInfo name="Table Style 1" showFirstColumn="0" showLastColumn="0" showRowStripes="0" showColumnStripes="0"/>
</table>
</file>

<file path=xl/tables/table7.xml><?xml version="1.0" encoding="utf-8"?>
<table xmlns="http://schemas.openxmlformats.org/spreadsheetml/2006/main" id="16" name="Table117" displayName="Table117" ref="A6:G62" totalsRowCount="1" headerRowDxfId="278" dataDxfId="276" totalsRowDxfId="274" headerRowBorderDxfId="277" tableBorderDxfId="275" headerRowCellStyle="1.Style Font">
  <tableColumns count="7">
    <tableColumn id="1" name="1" totalsRowLabel="Total VAT 0 rate" dataDxfId="273" totalsRowDxfId="272"/>
    <tableColumn id="2" name="2" dataDxfId="271" totalsRowDxfId="270"/>
    <tableColumn id="3" name="3" dataDxfId="269" totalsRowDxfId="268"/>
    <tableColumn id="4" name="4" dataDxfId="267" totalsRowDxfId="266"/>
    <tableColumn id="5" name="5" dataDxfId="265" totalsRowDxfId="264" dataCellStyle="2.Number Style"/>
    <tableColumn id="6" name="6" dataDxfId="263" totalsRowDxfId="262" dataCellStyle="2.Number Style"/>
    <tableColumn id="7" name="7" totalsRowFunction="custom" dataDxfId="261" totalsRowDxfId="260" dataCellStyle="Comma">
      <calculatedColumnFormula>Table117[5]*Table117[6]</calculatedColumnFormula>
      <totalsRowFormula>SUBTOTAL(9,Table117[7])</totalsRowFormula>
    </tableColumn>
  </tableColumns>
  <tableStyleInfo name="Table Style 1" showFirstColumn="0" showLastColumn="0" showRowStripes="0" showColumnStripes="0"/>
</table>
</file>

<file path=xl/tables/table8.xml><?xml version="1.0" encoding="utf-8"?>
<table xmlns="http://schemas.openxmlformats.org/spreadsheetml/2006/main" id="17" name="Table118" displayName="Table118" ref="A6:G87" totalsRowCount="1" headerRowDxfId="259" dataDxfId="257" totalsRowDxfId="255" headerRowBorderDxfId="258" tableBorderDxfId="256" headerRowCellStyle="1.Style Font">
  <tableColumns count="7">
    <tableColumn id="1" name="1" totalsRowLabel="Total VAT 0 rate" dataDxfId="254" totalsRowDxfId="253"/>
    <tableColumn id="2" name="2" dataDxfId="252" totalsRowDxfId="251"/>
    <tableColumn id="3" name="3" dataDxfId="250" totalsRowDxfId="249"/>
    <tableColumn id="4" name="4" dataDxfId="248" totalsRowDxfId="247"/>
    <tableColumn id="5" name="5" dataDxfId="246" totalsRowDxfId="245" dataCellStyle="2.Number Style"/>
    <tableColumn id="6" name="6" dataDxfId="244" totalsRowDxfId="243" dataCellStyle="2.Number Style"/>
    <tableColumn id="7" name="7" totalsRowFunction="custom" dataDxfId="242" totalsRowDxfId="241" dataCellStyle="Comma">
      <calculatedColumnFormula>Table118[5]*Table118[6]</calculatedColumnFormula>
      <totalsRowFormula>SUBTOTAL(9,Table118[7])</totalsRowFormula>
    </tableColumn>
  </tableColumns>
  <tableStyleInfo name="Table Style 1" showFirstColumn="0" showLastColumn="0" showRowStripes="0" showColumnStripes="0"/>
</table>
</file>

<file path=xl/tables/table9.xml><?xml version="1.0" encoding="utf-8"?>
<table xmlns="http://schemas.openxmlformats.org/spreadsheetml/2006/main" id="18" name="Table119" displayName="Table119" ref="A6:G27" totalsRowCount="1" headerRowDxfId="240" dataDxfId="238" totalsRowDxfId="236" headerRowBorderDxfId="239" tableBorderDxfId="237" headerRowCellStyle="1.Style Font">
  <tableColumns count="7">
    <tableColumn id="1" name="1" totalsRowLabel="Total VAT 0 rate" dataDxfId="235" totalsRowDxfId="234"/>
    <tableColumn id="2" name="2" dataDxfId="233" totalsRowDxfId="232"/>
    <tableColumn id="3" name="3" dataDxfId="231" totalsRowDxfId="230"/>
    <tableColumn id="4" name="4" dataDxfId="229" totalsRowDxfId="228"/>
    <tableColumn id="5" name="5" dataDxfId="227" totalsRowDxfId="226" dataCellStyle="2.Number Style"/>
    <tableColumn id="6" name="6" dataDxfId="225" totalsRowDxfId="224" dataCellStyle="2.Number Style"/>
    <tableColumn id="7" name="7" totalsRowFunction="custom" dataDxfId="223" totalsRowDxfId="222" dataCellStyle="Comma">
      <calculatedColumnFormula>Table119[5]*Table119[6]</calculatedColumnFormula>
      <totalsRowFormula>SUBTOTAL(9,Table119[7])</totalsRowFormula>
    </tableColumn>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38"/>
  <sheetViews>
    <sheetView view="pageBreakPreview" topLeftCell="A7" zoomScale="115" zoomScaleSheetLayoutView="115" workbookViewId="0">
      <selection activeCell="E22" sqref="E22"/>
    </sheetView>
  </sheetViews>
  <sheetFormatPr defaultColWidth="8.85546875" defaultRowHeight="15" x14ac:dyDescent="0.25"/>
  <cols>
    <col min="1" max="1" width="9.42578125" customWidth="1"/>
    <col min="2" max="2" width="7.7109375" customWidth="1"/>
    <col min="3" max="3" width="46.85546875" customWidth="1"/>
    <col min="4" max="4" width="10.42578125" customWidth="1"/>
    <col min="5" max="5" width="18" customWidth="1"/>
  </cols>
  <sheetData>
    <row r="1" spans="1:7" x14ac:dyDescent="0.25">
      <c r="A1" s="58" t="s">
        <v>10</v>
      </c>
      <c r="B1" s="59" t="s">
        <v>11</v>
      </c>
      <c r="C1" s="58"/>
      <c r="D1" s="60"/>
      <c r="E1" s="60"/>
    </row>
    <row r="2" spans="1:7" ht="30" customHeight="1" x14ac:dyDescent="0.25">
      <c r="A2" s="61" t="s">
        <v>0</v>
      </c>
      <c r="B2" s="62" t="s">
        <v>12</v>
      </c>
      <c r="C2" s="131" t="s">
        <v>786</v>
      </c>
      <c r="D2" s="132"/>
      <c r="E2" s="133"/>
      <c r="F2" s="4"/>
      <c r="G2" s="4"/>
    </row>
    <row r="3" spans="1:7" ht="75" customHeight="1" x14ac:dyDescent="0.25">
      <c r="A3" s="61" t="s">
        <v>1</v>
      </c>
      <c r="B3" s="62" t="s">
        <v>13</v>
      </c>
      <c r="C3" s="134"/>
      <c r="D3" s="135"/>
      <c r="E3" s="136"/>
      <c r="F3" s="5"/>
      <c r="G3" s="5"/>
    </row>
    <row r="4" spans="1:7" ht="45" customHeight="1" x14ac:dyDescent="0.25">
      <c r="A4" s="142" t="s">
        <v>755</v>
      </c>
      <c r="B4" s="142"/>
      <c r="C4" s="142"/>
      <c r="D4" s="142"/>
      <c r="E4" s="63" t="s">
        <v>239</v>
      </c>
    </row>
    <row r="5" spans="1:7" ht="16.5" customHeight="1" x14ac:dyDescent="0.25">
      <c r="A5" s="141" t="s">
        <v>240</v>
      </c>
      <c r="B5" s="141"/>
      <c r="C5" s="141"/>
      <c r="D5" s="141"/>
      <c r="E5" s="64"/>
    </row>
    <row r="6" spans="1:7" ht="15.6" customHeight="1" x14ac:dyDescent="0.25">
      <c r="A6" s="65">
        <v>1</v>
      </c>
      <c r="B6" s="118" t="s">
        <v>241</v>
      </c>
      <c r="C6" s="118"/>
      <c r="D6" s="118"/>
      <c r="E6" s="66">
        <f>LOOKUP(2,1/(1-ISBLANK([1]TA!G:G)),[1]TA!G:G)</f>
        <v>0</v>
      </c>
    </row>
    <row r="7" spans="1:7" ht="15.6" customHeight="1" x14ac:dyDescent="0.25">
      <c r="A7" s="65">
        <v>2</v>
      </c>
      <c r="B7" s="120" t="s">
        <v>242</v>
      </c>
      <c r="C7" s="121"/>
      <c r="D7" s="122"/>
      <c r="E7" s="66">
        <f>LOOKUP(2,1/(1-ISBLANK([1]TM!G:G)),[1]TM!G:G)</f>
        <v>0</v>
      </c>
    </row>
    <row r="8" spans="1:7" ht="15.6" customHeight="1" x14ac:dyDescent="0.25">
      <c r="A8" s="65">
        <v>3</v>
      </c>
      <c r="B8" s="120" t="s">
        <v>243</v>
      </c>
      <c r="C8" s="121"/>
      <c r="D8" s="122"/>
      <c r="E8" s="66">
        <f>LOOKUP(2,1/(1-ISBLANK([1]TMS!G:G)),[1]TMS!G:G)</f>
        <v>0</v>
      </c>
    </row>
    <row r="9" spans="1:7" ht="15.6" customHeight="1" x14ac:dyDescent="0.25">
      <c r="A9" s="65">
        <v>4</v>
      </c>
      <c r="B9" s="120" t="s">
        <v>244</v>
      </c>
      <c r="C9" s="121"/>
      <c r="D9" s="122"/>
      <c r="E9" s="66">
        <f>LOOKUP(2,1/(1-ISBLANK([1]HV!G:G)),[1]HV!G:G)</f>
        <v>0</v>
      </c>
    </row>
    <row r="10" spans="1:7" ht="15.6" customHeight="1" x14ac:dyDescent="0.25">
      <c r="A10" s="65">
        <v>5</v>
      </c>
      <c r="B10" s="120" t="s">
        <v>245</v>
      </c>
      <c r="C10" s="121"/>
      <c r="D10" s="122"/>
      <c r="E10" s="66">
        <f>LOOKUP(2,1/(1-ISBLANK([1]GCW!G:G)),[1]GCW!G:G)</f>
        <v>0</v>
      </c>
    </row>
    <row r="11" spans="1:7" ht="15.6" customHeight="1" x14ac:dyDescent="0.25">
      <c r="A11" s="65">
        <v>6</v>
      </c>
      <c r="B11" s="120" t="s">
        <v>246</v>
      </c>
      <c r="C11" s="121"/>
      <c r="D11" s="122"/>
      <c r="E11" s="66">
        <f>LOOKUP(2,1/(1-ISBLANK([1]EEF!G:G)),[1]EEF!G:G)</f>
        <v>0</v>
      </c>
    </row>
    <row r="12" spans="1:7" ht="15.6" customHeight="1" x14ac:dyDescent="0.25">
      <c r="A12" s="65">
        <v>7</v>
      </c>
      <c r="B12" s="120" t="s">
        <v>756</v>
      </c>
      <c r="C12" s="121"/>
      <c r="D12" s="122"/>
      <c r="E12" s="66">
        <f>LOOKUP(2,1/(1-ISBLANK([1]ATM!G:G)),[1]ATM!G:G)</f>
        <v>0</v>
      </c>
    </row>
    <row r="13" spans="1:7" ht="15.6" customHeight="1" x14ac:dyDescent="0.25">
      <c r="A13" s="65">
        <v>8</v>
      </c>
      <c r="B13" s="120" t="s">
        <v>247</v>
      </c>
      <c r="C13" s="121"/>
      <c r="D13" s="122"/>
      <c r="E13" s="66">
        <f>LOOKUP(2,1/(1-ISBLANK([1]BK!G:G)),[1]BK!G:G)</f>
        <v>0</v>
      </c>
    </row>
    <row r="14" spans="1:7" ht="15.6" customHeight="1" x14ac:dyDescent="0.25">
      <c r="A14" s="65">
        <v>9</v>
      </c>
      <c r="B14" s="120" t="s">
        <v>248</v>
      </c>
      <c r="C14" s="121"/>
      <c r="D14" s="122"/>
      <c r="E14" s="66">
        <f>LOOKUP(2,1/(1-ISBLANK([1]SIP!G:G)),[1]SIP!G:G)</f>
        <v>0</v>
      </c>
    </row>
    <row r="15" spans="1:7" ht="15.6" customHeight="1" x14ac:dyDescent="0.25">
      <c r="A15" s="65">
        <v>10</v>
      </c>
      <c r="B15" s="143" t="s">
        <v>249</v>
      </c>
      <c r="C15" s="144"/>
      <c r="D15" s="145"/>
      <c r="E15" s="66">
        <f>LOOKUP(2,1/(1-ISBLANK([1]FSS!G:G)),[1]FSS!G:G)</f>
        <v>0</v>
      </c>
    </row>
    <row r="16" spans="1:7" ht="15.6" customHeight="1" x14ac:dyDescent="0.25">
      <c r="A16" s="65">
        <v>11</v>
      </c>
      <c r="B16" s="120" t="s">
        <v>250</v>
      </c>
      <c r="C16" s="121"/>
      <c r="D16" s="122"/>
      <c r="E16" s="66">
        <f>[1]Commiss!G11</f>
        <v>0</v>
      </c>
    </row>
    <row r="17" spans="1:5" ht="15.6" customHeight="1" x14ac:dyDescent="0.25">
      <c r="A17" s="65">
        <v>12</v>
      </c>
      <c r="B17" s="120" t="s">
        <v>251</v>
      </c>
      <c r="C17" s="121"/>
      <c r="D17" s="122"/>
      <c r="E17" s="66">
        <f>[1]Maintenance!G11</f>
        <v>0</v>
      </c>
    </row>
    <row r="18" spans="1:5" ht="31.5" customHeight="1" x14ac:dyDescent="0.25">
      <c r="A18" s="67"/>
      <c r="B18" s="119" t="s">
        <v>252</v>
      </c>
      <c r="C18" s="119"/>
      <c r="D18" s="119"/>
      <c r="E18" s="68">
        <f>SUM(E6:E17)</f>
        <v>0</v>
      </c>
    </row>
    <row r="19" spans="1:5" x14ac:dyDescent="0.25">
      <c r="A19" s="60"/>
      <c r="B19" s="60"/>
      <c r="C19" s="60"/>
      <c r="D19" s="60"/>
      <c r="E19" s="60"/>
    </row>
    <row r="20" spans="1:5" x14ac:dyDescent="0.25">
      <c r="A20" s="60"/>
      <c r="B20" s="60"/>
      <c r="C20" s="60"/>
      <c r="D20" s="60"/>
      <c r="E20" s="60"/>
    </row>
    <row r="21" spans="1:5" x14ac:dyDescent="0.25">
      <c r="A21" s="69" t="s">
        <v>2</v>
      </c>
      <c r="B21" s="139" t="s">
        <v>3</v>
      </c>
      <c r="C21" s="140"/>
      <c r="D21" s="69" t="s">
        <v>4</v>
      </c>
      <c r="E21" s="69" t="s">
        <v>5</v>
      </c>
    </row>
    <row r="22" spans="1:5" x14ac:dyDescent="0.25">
      <c r="A22" s="70">
        <v>1</v>
      </c>
      <c r="B22" s="123" t="s">
        <v>253</v>
      </c>
      <c r="C22" s="124"/>
      <c r="D22" s="70" t="s">
        <v>6</v>
      </c>
      <c r="E22" s="21">
        <v>279.64</v>
      </c>
    </row>
    <row r="23" spans="1:5" x14ac:dyDescent="0.25">
      <c r="A23" s="70">
        <v>2</v>
      </c>
      <c r="B23" s="123" t="s">
        <v>254</v>
      </c>
      <c r="C23" s="124"/>
      <c r="D23" s="70" t="s">
        <v>255</v>
      </c>
      <c r="E23" s="77">
        <f>[1]Boiler!D11</f>
        <v>0</v>
      </c>
    </row>
    <row r="24" spans="1:5" x14ac:dyDescent="0.25">
      <c r="A24" s="70">
        <v>3</v>
      </c>
      <c r="B24" s="123" t="s">
        <v>256</v>
      </c>
      <c r="C24" s="124"/>
      <c r="D24" s="70" t="s">
        <v>6</v>
      </c>
      <c r="E24" s="78" t="str">
        <f>IFERROR(E22/E23,"")</f>
        <v/>
      </c>
    </row>
    <row r="25" spans="1:5" x14ac:dyDescent="0.25">
      <c r="A25" s="70">
        <v>4</v>
      </c>
      <c r="B25" s="123" t="s">
        <v>757</v>
      </c>
      <c r="C25" s="124"/>
      <c r="D25" s="70" t="s">
        <v>257</v>
      </c>
      <c r="E25" s="79">
        <v>15000</v>
      </c>
    </row>
    <row r="26" spans="1:5" x14ac:dyDescent="0.25">
      <c r="A26" s="70">
        <v>5</v>
      </c>
      <c r="B26" s="123" t="s">
        <v>757</v>
      </c>
      <c r="C26" s="124"/>
      <c r="D26" s="70" t="s">
        <v>258</v>
      </c>
      <c r="E26" s="80">
        <f>E25*0.277778/1000</f>
        <v>4.1666699999999999</v>
      </c>
    </row>
    <row r="27" spans="1:5" x14ac:dyDescent="0.25">
      <c r="A27" s="70">
        <v>6</v>
      </c>
      <c r="B27" s="123" t="s">
        <v>259</v>
      </c>
      <c r="C27" s="124"/>
      <c r="D27" s="70" t="s">
        <v>260</v>
      </c>
      <c r="E27" s="80" t="str">
        <f>IFERROR(E24/E26,"")</f>
        <v/>
      </c>
    </row>
    <row r="28" spans="1:5" x14ac:dyDescent="0.25">
      <c r="A28" s="70">
        <v>7</v>
      </c>
      <c r="B28" s="123" t="s">
        <v>261</v>
      </c>
      <c r="C28" s="124"/>
      <c r="D28" s="70" t="s">
        <v>262</v>
      </c>
      <c r="E28" s="78">
        <v>110</v>
      </c>
    </row>
    <row r="29" spans="1:5" x14ac:dyDescent="0.25">
      <c r="A29" s="71">
        <v>8</v>
      </c>
      <c r="B29" s="137" t="s">
        <v>263</v>
      </c>
      <c r="C29" s="138"/>
      <c r="D29" s="71" t="s">
        <v>7</v>
      </c>
      <c r="E29" s="81" t="str">
        <f>IFERROR(E28*E27,"")</f>
        <v/>
      </c>
    </row>
    <row r="30" spans="1:5" x14ac:dyDescent="0.25">
      <c r="A30" s="70">
        <v>9</v>
      </c>
      <c r="B30" s="123" t="s">
        <v>264</v>
      </c>
      <c r="C30" s="124"/>
      <c r="D30" s="70" t="s">
        <v>255</v>
      </c>
      <c r="E30" s="82">
        <v>0.1</v>
      </c>
    </row>
    <row r="31" spans="1:5" x14ac:dyDescent="0.25">
      <c r="A31" s="70">
        <v>10</v>
      </c>
      <c r="B31" s="123" t="s">
        <v>265</v>
      </c>
      <c r="C31" s="124"/>
      <c r="D31" s="70" t="s">
        <v>266</v>
      </c>
      <c r="E31" s="83">
        <v>10</v>
      </c>
    </row>
    <row r="32" spans="1:5" x14ac:dyDescent="0.25">
      <c r="A32" s="71">
        <v>11</v>
      </c>
      <c r="B32" s="125" t="s">
        <v>758</v>
      </c>
      <c r="C32" s="126"/>
      <c r="D32" s="72" t="s">
        <v>7</v>
      </c>
      <c r="E32" s="84" t="str">
        <f>IFERROR(PV(E30,E31,E29)*(-1),"")</f>
        <v/>
      </c>
    </row>
    <row r="33" spans="1:5" ht="15.75" x14ac:dyDescent="0.25">
      <c r="A33" s="127" t="s">
        <v>267</v>
      </c>
      <c r="B33" s="128"/>
      <c r="C33" s="129"/>
      <c r="D33" s="73" t="s">
        <v>7</v>
      </c>
      <c r="E33" s="85" t="str">
        <f>IFERROR(E18+E32,"")</f>
        <v/>
      </c>
    </row>
    <row r="34" spans="1:5" x14ac:dyDescent="0.25">
      <c r="A34" s="60"/>
      <c r="B34" s="60"/>
      <c r="C34" s="60"/>
      <c r="D34" s="60"/>
      <c r="E34" s="60"/>
    </row>
    <row r="35" spans="1:5" ht="30" customHeight="1" x14ac:dyDescent="0.25">
      <c r="A35" s="130" t="s">
        <v>268</v>
      </c>
      <c r="B35" s="130"/>
      <c r="C35" s="74"/>
      <c r="D35" s="75" t="s">
        <v>269</v>
      </c>
      <c r="E35" s="76"/>
    </row>
    <row r="36" spans="1:5" x14ac:dyDescent="0.25">
      <c r="A36" s="60"/>
      <c r="B36" s="60"/>
      <c r="C36" s="60"/>
      <c r="D36" s="60"/>
      <c r="E36" s="60"/>
    </row>
    <row r="37" spans="1:5" ht="14.45" customHeight="1" x14ac:dyDescent="0.25">
      <c r="A37" s="117" t="s">
        <v>270</v>
      </c>
      <c r="B37" s="117"/>
      <c r="C37" s="117"/>
      <c r="D37" s="117"/>
      <c r="E37" s="117"/>
    </row>
    <row r="38" spans="1:5" x14ac:dyDescent="0.25">
      <c r="A38" s="117"/>
      <c r="B38" s="117"/>
      <c r="C38" s="117"/>
      <c r="D38" s="117"/>
      <c r="E38" s="117"/>
    </row>
  </sheetData>
  <mergeCells count="31">
    <mergeCell ref="A35:B35"/>
    <mergeCell ref="C2:E3"/>
    <mergeCell ref="B26:C26"/>
    <mergeCell ref="B27:C27"/>
    <mergeCell ref="B28:C28"/>
    <mergeCell ref="B29:C29"/>
    <mergeCell ref="B21:C21"/>
    <mergeCell ref="B22:C22"/>
    <mergeCell ref="B23:C23"/>
    <mergeCell ref="B24:C24"/>
    <mergeCell ref="B25:C25"/>
    <mergeCell ref="A5:D5"/>
    <mergeCell ref="A4:D4"/>
    <mergeCell ref="B8:D8"/>
    <mergeCell ref="B15:D15"/>
    <mergeCell ref="A37:E38"/>
    <mergeCell ref="B6:D6"/>
    <mergeCell ref="B18:D18"/>
    <mergeCell ref="B14:D14"/>
    <mergeCell ref="B16:D16"/>
    <mergeCell ref="B17:D17"/>
    <mergeCell ref="B7:D7"/>
    <mergeCell ref="B9:D9"/>
    <mergeCell ref="B10:D10"/>
    <mergeCell ref="B11:D11"/>
    <mergeCell ref="B12:D12"/>
    <mergeCell ref="B13:D13"/>
    <mergeCell ref="B31:C31"/>
    <mergeCell ref="B32:C32"/>
    <mergeCell ref="A33:C33"/>
    <mergeCell ref="B30:C30"/>
  </mergeCells>
  <phoneticPr fontId="18" type="noConversion"/>
  <conditionalFormatting sqref="A1:E3 A39:E1048576">
    <cfRule type="expression" dxfId="202" priority="20">
      <formula>CELL("PROTECT",A1)=0</formula>
    </cfRule>
  </conditionalFormatting>
  <conditionalFormatting sqref="A1:E3">
    <cfRule type="expression" dxfId="201" priority="24">
      <formula>CELL("PROTECT",A1)=0</formula>
    </cfRule>
  </conditionalFormatting>
  <conditionalFormatting sqref="A4:E4 A18:E21 A6:A17 E5:E17 A33:E34 A22:A32 E22:E32">
    <cfRule type="expression" dxfId="200" priority="15">
      <formula>CELL("PROTECT",A4)=0</formula>
    </cfRule>
  </conditionalFormatting>
  <conditionalFormatting sqref="A4:E4 A18:E21 A6:A17 E5:E17 A33:E33 A22:A32 E22:E32">
    <cfRule type="expression" dxfId="199" priority="16">
      <formula>CELL("PROTECT",A4)=0</formula>
    </cfRule>
  </conditionalFormatting>
  <conditionalFormatting sqref="A5:D5">
    <cfRule type="expression" dxfId="198" priority="13">
      <formula>CELL("PROTECT",A5)=0</formula>
    </cfRule>
  </conditionalFormatting>
  <conditionalFormatting sqref="A5:D5">
    <cfRule type="expression" dxfId="197" priority="14">
      <formula>CELL("PROTECT",A5)=0</formula>
    </cfRule>
  </conditionalFormatting>
  <conditionalFormatting sqref="B16:D17 B15 B6:D14">
    <cfRule type="expression" dxfId="196" priority="11">
      <formula>CELL("PROTECT",B6)=0</formula>
    </cfRule>
  </conditionalFormatting>
  <conditionalFormatting sqref="B6:D17">
    <cfRule type="expression" dxfId="195" priority="12">
      <formula>CELL("PROTECT",B6)=0</formula>
    </cfRule>
  </conditionalFormatting>
  <conditionalFormatting sqref="B29:D29 D22:D28 D30:D32">
    <cfRule type="expression" dxfId="194" priority="9">
      <formula>CELL("PROTECT",B22)=0</formula>
    </cfRule>
  </conditionalFormatting>
  <conditionalFormatting sqref="B29:D29 D22:D28 D30:D32">
    <cfRule type="expression" dxfId="193" priority="10">
      <formula>CELL("PROTECT",B22)=0</formula>
    </cfRule>
  </conditionalFormatting>
  <conditionalFormatting sqref="B22:C28">
    <cfRule type="expression" dxfId="192" priority="8">
      <formula>CELL("PROTECT",B22)=0</formula>
    </cfRule>
  </conditionalFormatting>
  <conditionalFormatting sqref="B22:C28">
    <cfRule type="expression" dxfId="191" priority="7">
      <formula>CELL("PROTECT",B22)=0</formula>
    </cfRule>
  </conditionalFormatting>
  <conditionalFormatting sqref="B32:C32">
    <cfRule type="expression" dxfId="190" priority="5">
      <formula>CELL("PROTECT",B32)=0</formula>
    </cfRule>
  </conditionalFormatting>
  <conditionalFormatting sqref="B32:C32">
    <cfRule type="expression" dxfId="189" priority="6">
      <formula>CELL("PROTECT",B32)=0</formula>
    </cfRule>
  </conditionalFormatting>
  <conditionalFormatting sqref="B30:C31">
    <cfRule type="expression" dxfId="188" priority="4">
      <formula>CELL("PROTECT",B30)=0</formula>
    </cfRule>
  </conditionalFormatting>
  <conditionalFormatting sqref="B30:C31">
    <cfRule type="expression" dxfId="187" priority="3">
      <formula>CELL("PROTECT",B30)=0</formula>
    </cfRule>
  </conditionalFormatting>
  <conditionalFormatting sqref="A35:E38">
    <cfRule type="expression" dxfId="186" priority="1">
      <formula>CELL("PROTECT",A35)=0</formula>
    </cfRule>
  </conditionalFormatting>
  <conditionalFormatting sqref="C35">
    <cfRule type="containsBlanks" dxfId="185" priority="2">
      <formula>LEN(TRIM(C35))=0</formula>
    </cfRule>
  </conditionalFormatting>
  <pageMargins left="0.59055118110236227" right="0.59055118110236227" top="0.59055118110236227" bottom="0.39370078740157483" header="0.27559055118110237" footer="0.27559055118110237"/>
  <pageSetup paperSize="9" scale="97"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27"/>
  <sheetViews>
    <sheetView view="pageBreakPreview" topLeftCell="A3" zoomScaleNormal="90" zoomScaleSheetLayoutView="100" zoomScalePageLayoutView="90" workbookViewId="0">
      <selection activeCell="C25" sqref="C25"/>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6" t="str">
        <f>SITE!C2</f>
        <v>Solid biomass heating system and solar panels for hot water preparation in kindergarten  of Tanatari village, Causeni district</v>
      </c>
      <c r="D2" s="146"/>
      <c r="E2" s="146"/>
      <c r="F2" s="146"/>
      <c r="G2" s="146"/>
    </row>
    <row r="3" spans="1:7" s="22" customFormat="1" ht="18.75" x14ac:dyDescent="0.3">
      <c r="A3" s="26" t="str">
        <f>SITE!A3</f>
        <v>Site:</v>
      </c>
      <c r="B3" s="27" t="str">
        <f>IF(SITE!B3=0,"",SITE!B3)</f>
        <v>y</v>
      </c>
      <c r="C3" s="146"/>
      <c r="D3" s="146"/>
      <c r="E3" s="146"/>
      <c r="F3" s="146"/>
      <c r="G3" s="146"/>
    </row>
    <row r="4" spans="1:7" s="22" customFormat="1" ht="18.75" x14ac:dyDescent="0.25">
      <c r="A4" s="149" t="s">
        <v>271</v>
      </c>
      <c r="B4" s="149"/>
      <c r="C4" s="29" t="str">
        <f>SITE!B14</f>
        <v xml:space="preserve">Anti fire system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14</v>
      </c>
      <c r="B6" s="9" t="s">
        <v>15</v>
      </c>
      <c r="C6" s="9" t="s">
        <v>16</v>
      </c>
      <c r="D6" s="9" t="s">
        <v>17</v>
      </c>
      <c r="E6" s="9" t="s">
        <v>18</v>
      </c>
      <c r="F6" s="9" t="s">
        <v>19</v>
      </c>
      <c r="G6" s="9" t="s">
        <v>20</v>
      </c>
    </row>
    <row r="7" spans="1:7" x14ac:dyDescent="0.25">
      <c r="A7" s="38"/>
      <c r="B7" s="38"/>
      <c r="C7" s="39" t="s">
        <v>367</v>
      </c>
      <c r="D7" s="38"/>
      <c r="E7" s="44"/>
      <c r="F7" s="43"/>
      <c r="G7" s="87">
        <f>Table119[5]*Table119[6]</f>
        <v>0</v>
      </c>
    </row>
    <row r="8" spans="1:7" ht="30" x14ac:dyDescent="0.25">
      <c r="A8" s="38">
        <v>1</v>
      </c>
      <c r="B8" s="38" t="s">
        <v>233</v>
      </c>
      <c r="C8" s="102" t="s">
        <v>741</v>
      </c>
      <c r="D8" s="38" t="s">
        <v>330</v>
      </c>
      <c r="E8" s="44">
        <v>4</v>
      </c>
      <c r="F8" s="43"/>
      <c r="G8" s="89">
        <f>Table119[5]*Table119[6]</f>
        <v>0</v>
      </c>
    </row>
    <row r="9" spans="1:7" ht="30" x14ac:dyDescent="0.25">
      <c r="A9" s="96">
        <v>2</v>
      </c>
      <c r="B9" s="96" t="s">
        <v>234</v>
      </c>
      <c r="C9" s="102" t="s">
        <v>742</v>
      </c>
      <c r="D9" s="96" t="s">
        <v>330</v>
      </c>
      <c r="E9" s="98">
        <v>1</v>
      </c>
      <c r="F9" s="99"/>
      <c r="G9" s="100">
        <f>Table119[5]*Table119[6]</f>
        <v>0</v>
      </c>
    </row>
    <row r="10" spans="1:7" ht="30" x14ac:dyDescent="0.25">
      <c r="A10" s="96">
        <v>3</v>
      </c>
      <c r="B10" s="96" t="s">
        <v>235</v>
      </c>
      <c r="C10" s="102" t="s">
        <v>743</v>
      </c>
      <c r="D10" s="96" t="s">
        <v>330</v>
      </c>
      <c r="E10" s="98">
        <v>1</v>
      </c>
      <c r="F10" s="99"/>
      <c r="G10" s="101">
        <f>Table119[5]*Table119[6]</f>
        <v>0</v>
      </c>
    </row>
    <row r="11" spans="1:7" x14ac:dyDescent="0.25">
      <c r="A11" s="96">
        <v>4</v>
      </c>
      <c r="B11" s="96" t="s">
        <v>236</v>
      </c>
      <c r="C11" s="102" t="s">
        <v>744</v>
      </c>
      <c r="D11" s="96" t="s">
        <v>330</v>
      </c>
      <c r="E11" s="98">
        <v>1</v>
      </c>
      <c r="F11" s="99"/>
      <c r="G11" s="101">
        <f>Table119[5]*Table119[6]</f>
        <v>0</v>
      </c>
    </row>
    <row r="12" spans="1:7" x14ac:dyDescent="0.25">
      <c r="A12" s="96">
        <v>5</v>
      </c>
      <c r="B12" s="96" t="s">
        <v>188</v>
      </c>
      <c r="C12" s="102" t="s">
        <v>745</v>
      </c>
      <c r="D12" s="96" t="s">
        <v>330</v>
      </c>
      <c r="E12" s="98">
        <v>1</v>
      </c>
      <c r="F12" s="99"/>
      <c r="G12" s="101">
        <f>Table119[5]*Table119[6]</f>
        <v>0</v>
      </c>
    </row>
    <row r="13" spans="1:7" ht="30" x14ac:dyDescent="0.25">
      <c r="A13" s="96">
        <v>6</v>
      </c>
      <c r="B13" s="96" t="s">
        <v>99</v>
      </c>
      <c r="C13" s="97" t="s">
        <v>437</v>
      </c>
      <c r="D13" s="96" t="s">
        <v>94</v>
      </c>
      <c r="E13" s="98">
        <v>0.3</v>
      </c>
      <c r="F13" s="99"/>
      <c r="G13" s="101">
        <f>Table119[5]*Table119[6]</f>
        <v>0</v>
      </c>
    </row>
    <row r="14" spans="1:7" ht="30" x14ac:dyDescent="0.25">
      <c r="A14" s="96">
        <v>7</v>
      </c>
      <c r="B14" s="96" t="s">
        <v>99</v>
      </c>
      <c r="C14" s="97" t="s">
        <v>501</v>
      </c>
      <c r="D14" s="96" t="s">
        <v>94</v>
      </c>
      <c r="E14" s="98">
        <v>0.06</v>
      </c>
      <c r="F14" s="99"/>
      <c r="G14" s="101">
        <f>Table119[5]*Table119[6]</f>
        <v>0</v>
      </c>
    </row>
    <row r="15" spans="1:7" x14ac:dyDescent="0.25">
      <c r="A15" s="96">
        <v>8</v>
      </c>
      <c r="B15" s="96" t="s">
        <v>237</v>
      </c>
      <c r="C15" s="105" t="s">
        <v>746</v>
      </c>
      <c r="D15" s="96" t="s">
        <v>330</v>
      </c>
      <c r="E15" s="98">
        <v>1</v>
      </c>
      <c r="F15" s="99"/>
      <c r="G15" s="101">
        <f>Table119[5]*Table119[6]</f>
        <v>0</v>
      </c>
    </row>
    <row r="16" spans="1:7" x14ac:dyDescent="0.25">
      <c r="A16" s="96">
        <v>9</v>
      </c>
      <c r="B16" s="96" t="s">
        <v>236</v>
      </c>
      <c r="C16" s="102" t="s">
        <v>747</v>
      </c>
      <c r="D16" s="96" t="s">
        <v>330</v>
      </c>
      <c r="E16" s="98">
        <v>2</v>
      </c>
      <c r="F16" s="99"/>
      <c r="G16" s="101">
        <f>Table119[5]*Table119[6]</f>
        <v>0</v>
      </c>
    </row>
    <row r="17" spans="1:7" ht="30" x14ac:dyDescent="0.25">
      <c r="A17" s="96">
        <v>10</v>
      </c>
      <c r="B17" s="96" t="s">
        <v>185</v>
      </c>
      <c r="C17" s="97" t="s">
        <v>669</v>
      </c>
      <c r="D17" s="96" t="s">
        <v>30</v>
      </c>
      <c r="E17" s="98">
        <v>36</v>
      </c>
      <c r="F17" s="99"/>
      <c r="G17" s="101">
        <f>Table119[5]*Table119[6]</f>
        <v>0</v>
      </c>
    </row>
    <row r="18" spans="1:7" x14ac:dyDescent="0.25">
      <c r="A18" s="96"/>
      <c r="B18" s="96"/>
      <c r="C18" s="97" t="s">
        <v>350</v>
      </c>
      <c r="D18" s="96"/>
      <c r="E18" s="98"/>
      <c r="F18" s="99"/>
      <c r="G18" s="101">
        <f>Table119[5]*Table119[6]</f>
        <v>0</v>
      </c>
    </row>
    <row r="19" spans="1:7" x14ac:dyDescent="0.25">
      <c r="A19" s="96">
        <v>11</v>
      </c>
      <c r="B19" s="96"/>
      <c r="C19" s="102" t="s">
        <v>748</v>
      </c>
      <c r="D19" s="96" t="s">
        <v>330</v>
      </c>
      <c r="E19" s="98">
        <v>4</v>
      </c>
      <c r="F19" s="99"/>
      <c r="G19" s="101">
        <f>Table119[5]*Table119[6]</f>
        <v>0</v>
      </c>
    </row>
    <row r="20" spans="1:7" x14ac:dyDescent="0.25">
      <c r="A20" s="96">
        <v>12</v>
      </c>
      <c r="B20" s="96"/>
      <c r="C20" s="102" t="s">
        <v>749</v>
      </c>
      <c r="D20" s="96" t="s">
        <v>330</v>
      </c>
      <c r="E20" s="98">
        <v>1</v>
      </c>
      <c r="F20" s="99"/>
      <c r="G20" s="101">
        <f>Table119[5]*Table119[6]</f>
        <v>0</v>
      </c>
    </row>
    <row r="21" spans="1:7" x14ac:dyDescent="0.25">
      <c r="A21" s="96">
        <v>13</v>
      </c>
      <c r="B21" s="96"/>
      <c r="C21" s="102" t="s">
        <v>750</v>
      </c>
      <c r="D21" s="96" t="s">
        <v>330</v>
      </c>
      <c r="E21" s="98">
        <v>1</v>
      </c>
      <c r="F21" s="99"/>
      <c r="G21" s="101">
        <f>Table119[5]*Table119[6]</f>
        <v>0</v>
      </c>
    </row>
    <row r="22" spans="1:7" x14ac:dyDescent="0.25">
      <c r="A22" s="96">
        <v>14</v>
      </c>
      <c r="B22" s="96"/>
      <c r="C22" s="102" t="s">
        <v>751</v>
      </c>
      <c r="D22" s="96" t="s">
        <v>330</v>
      </c>
      <c r="E22" s="98">
        <v>1</v>
      </c>
      <c r="F22" s="99"/>
      <c r="G22" s="101">
        <f>Table119[5]*Table119[6]</f>
        <v>0</v>
      </c>
    </row>
    <row r="23" spans="1:7" x14ac:dyDescent="0.25">
      <c r="A23" s="96">
        <v>15</v>
      </c>
      <c r="B23" s="96"/>
      <c r="C23" s="102" t="s">
        <v>752</v>
      </c>
      <c r="D23" s="96" t="s">
        <v>330</v>
      </c>
      <c r="E23" s="98">
        <v>1</v>
      </c>
      <c r="F23" s="99"/>
      <c r="G23" s="101">
        <f>Table119[5]*Table119[6]</f>
        <v>0</v>
      </c>
    </row>
    <row r="24" spans="1:7" x14ac:dyDescent="0.25">
      <c r="A24" s="96">
        <v>16</v>
      </c>
      <c r="B24" s="96"/>
      <c r="C24" s="102" t="s">
        <v>753</v>
      </c>
      <c r="D24" s="96" t="s">
        <v>330</v>
      </c>
      <c r="E24" s="98">
        <v>1</v>
      </c>
      <c r="F24" s="99"/>
      <c r="G24" s="101">
        <f>Table119[5]*Table119[6]</f>
        <v>0</v>
      </c>
    </row>
    <row r="25" spans="1:7" ht="45" x14ac:dyDescent="0.25">
      <c r="A25" s="96">
        <v>17</v>
      </c>
      <c r="B25" s="96"/>
      <c r="C25" s="116" t="s">
        <v>789</v>
      </c>
      <c r="D25" s="96" t="s">
        <v>330</v>
      </c>
      <c r="E25" s="98">
        <v>1</v>
      </c>
      <c r="F25" s="99"/>
      <c r="G25" s="101">
        <f>Table119[5]*Table119[6]</f>
        <v>0</v>
      </c>
    </row>
    <row r="26" spans="1:7" x14ac:dyDescent="0.25">
      <c r="A26" s="96">
        <v>18</v>
      </c>
      <c r="B26" s="96"/>
      <c r="C26" s="105" t="s">
        <v>754</v>
      </c>
      <c r="D26" s="96" t="s">
        <v>330</v>
      </c>
      <c r="E26" s="98">
        <v>2</v>
      </c>
      <c r="F26" s="99"/>
      <c r="G26" s="101">
        <f>Table119[5]*Table119[6]</f>
        <v>0</v>
      </c>
    </row>
    <row r="27" spans="1:7" x14ac:dyDescent="0.25">
      <c r="A27" s="109" t="s">
        <v>361</v>
      </c>
      <c r="B27" s="110"/>
      <c r="C27" s="110"/>
      <c r="D27" s="110"/>
      <c r="E27" s="111"/>
      <c r="F27" s="111"/>
      <c r="G27" s="111">
        <f>SUBTOTAL(9,Table119[7])</f>
        <v>0</v>
      </c>
    </row>
  </sheetData>
  <mergeCells count="2">
    <mergeCell ref="C2:G3"/>
    <mergeCell ref="A4:B4"/>
  </mergeCells>
  <phoneticPr fontId="18" type="noConversion"/>
  <conditionalFormatting sqref="A7:G7 A13:G15 A8:B12 D8:G12 A17:G18 A16:B16 D16:G16 A27:G27 A19:B26 D19:G26">
    <cfRule type="expression" dxfId="68" priority="31">
      <formula>CELL("PROTECT",A7)=0</formula>
    </cfRule>
    <cfRule type="expression" dxfId="67" priority="32">
      <formula>$C7="Subtotal"</formula>
    </cfRule>
    <cfRule type="expression" priority="33" stopIfTrue="1">
      <formula>OR($C7="Subtotal",$A7="Total TVA Cota 0")</formula>
    </cfRule>
    <cfRule type="expression" dxfId="66" priority="35">
      <formula>$E7=""</formula>
    </cfRule>
  </conditionalFormatting>
  <conditionalFormatting sqref="G7:G27">
    <cfRule type="expression" dxfId="65" priority="29">
      <formula>AND($C7="Subtotal",$G7="")</formula>
    </cfRule>
    <cfRule type="expression" dxfId="64" priority="30">
      <formula>AND($C7="Subtotal",_xlfn.FORMULATEXT($G7)="=[5]*[6]")</formula>
    </cfRule>
    <cfRule type="expression" dxfId="63" priority="34">
      <formula>AND($C7&lt;&gt;"Subtotal",_xlfn.FORMULATEXT($G7)&lt;&gt;"=[5]*[6]")</formula>
    </cfRule>
  </conditionalFormatting>
  <conditionalFormatting sqref="E7:G27">
    <cfRule type="notContainsBlanks" priority="36" stopIfTrue="1">
      <formula>LEN(TRIM(E7))&gt;0</formula>
    </cfRule>
    <cfRule type="expression" dxfId="62" priority="37">
      <formula>$E7&lt;&gt;""</formula>
    </cfRule>
  </conditionalFormatting>
  <conditionalFormatting sqref="C8:C10">
    <cfRule type="expression" dxfId="61" priority="25">
      <formula>CELL("PROTECT",C8)=0</formula>
    </cfRule>
    <cfRule type="expression" dxfId="60" priority="26">
      <formula>$C8="Subtotal"</formula>
    </cfRule>
    <cfRule type="expression" priority="27" stopIfTrue="1">
      <formula>OR($C8="Subtotal",$A8="Total TVA Cota 0")</formula>
    </cfRule>
    <cfRule type="expression" dxfId="59" priority="28">
      <formula>$E8=""</formula>
    </cfRule>
  </conditionalFormatting>
  <conditionalFormatting sqref="C11:C12">
    <cfRule type="expression" dxfId="58" priority="21">
      <formula>CELL("PROTECT",C11)=0</formula>
    </cfRule>
    <cfRule type="expression" dxfId="57" priority="22">
      <formula>$C11="Subtotal"</formula>
    </cfRule>
    <cfRule type="expression" priority="23" stopIfTrue="1">
      <formula>OR($C11="Subtotal",$A11="Total TVA Cota 0")</formula>
    </cfRule>
    <cfRule type="expression" dxfId="56" priority="24">
      <formula>$E11=""</formula>
    </cfRule>
  </conditionalFormatting>
  <conditionalFormatting sqref="C16">
    <cfRule type="expression" dxfId="55" priority="17">
      <formula>CELL("PROTECT",C16)=0</formula>
    </cfRule>
    <cfRule type="expression" dxfId="54" priority="18">
      <formula>$C16="Subtotal"</formula>
    </cfRule>
    <cfRule type="expression" priority="19" stopIfTrue="1">
      <formula>OR($C16="Subtotal",$A16="Total TVA Cota 0")</formula>
    </cfRule>
    <cfRule type="expression" dxfId="53" priority="20">
      <formula>$E16=""</formula>
    </cfRule>
  </conditionalFormatting>
  <conditionalFormatting sqref="C19:C22">
    <cfRule type="expression" dxfId="52" priority="13">
      <formula>CELL("PROTECT",C19)=0</formula>
    </cfRule>
    <cfRule type="expression" dxfId="51" priority="14">
      <formula>$C19="Subtotal"</formula>
    </cfRule>
    <cfRule type="expression" priority="15" stopIfTrue="1">
      <formula>OR($C19="Subtotal",$A19="Total TVA Cota 0")</formula>
    </cfRule>
    <cfRule type="expression" dxfId="50" priority="16">
      <formula>$E19=""</formula>
    </cfRule>
  </conditionalFormatting>
  <conditionalFormatting sqref="C23:C24">
    <cfRule type="expression" dxfId="49" priority="9">
      <formula>CELL("PROTECT",C23)=0</formula>
    </cfRule>
    <cfRule type="expression" dxfId="48" priority="10">
      <formula>$C23="Subtotal"</formula>
    </cfRule>
    <cfRule type="expression" priority="11" stopIfTrue="1">
      <formula>OR($C23="Subtotal",$A23="Total TVA Cota 0")</formula>
    </cfRule>
    <cfRule type="expression" dxfId="47" priority="12">
      <formula>$E23=""</formula>
    </cfRule>
  </conditionalFormatting>
  <conditionalFormatting sqref="C26">
    <cfRule type="expression" dxfId="46" priority="5">
      <formula>CELL("PROTECT",C26)=0</formula>
    </cfRule>
    <cfRule type="expression" dxfId="45" priority="6">
      <formula>$C26="Subtotal"</formula>
    </cfRule>
    <cfRule type="expression" priority="7" stopIfTrue="1">
      <formula>OR($C26="Subtotal",$A26="Total TVA Cota 0")</formula>
    </cfRule>
    <cfRule type="expression" dxfId="44" priority="8">
      <formula>$E26=""</formula>
    </cfRule>
  </conditionalFormatting>
  <conditionalFormatting sqref="C25">
    <cfRule type="expression" dxfId="43" priority="1">
      <formula>CELL("PROTECT",C25)=0</formula>
    </cfRule>
    <cfRule type="expression" dxfId="42" priority="2">
      <formula>$C25="Subtotal"</formula>
    </cfRule>
    <cfRule type="expression" priority="3" stopIfTrue="1">
      <formula>OR($C25="Subtotal",$A25="Total TVA Cota 0")</formula>
    </cfRule>
    <cfRule type="expression" dxfId="41" priority="4">
      <formula>$E25=""</formula>
    </cfRule>
  </conditionalFormatting>
  <dataValidations count="1">
    <dataValidation type="decimal" operator="greaterThan" allowBlank="1" showInputMessage="1" showErrorMessage="1" sqref="F7:F2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
  <sheetViews>
    <sheetView view="pageBreakPreview" zoomScaleNormal="90" zoomScaleSheetLayoutView="100" zoomScalePageLayoutView="90" workbookViewId="0">
      <selection activeCell="A7" sqref="A7"/>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6" t="str">
        <f>SITE!C2</f>
        <v>Solid biomass heating system and solar panels for hot water preparation in kindergarten  of Tanatari village, Causeni district</v>
      </c>
      <c r="D2" s="146"/>
      <c r="E2" s="146"/>
      <c r="F2" s="146"/>
      <c r="G2" s="146"/>
    </row>
    <row r="3" spans="1:7" s="22" customFormat="1" ht="18.75" x14ac:dyDescent="0.3">
      <c r="A3" s="26" t="str">
        <f>SITE!A3</f>
        <v>Site:</v>
      </c>
      <c r="B3" s="27" t="str">
        <f>IF(SITE!B3=0,"",SITE!B3)</f>
        <v>y</v>
      </c>
      <c r="C3" s="146"/>
      <c r="D3" s="146"/>
      <c r="E3" s="146"/>
      <c r="F3" s="146"/>
      <c r="G3" s="146"/>
    </row>
    <row r="4" spans="1:7" s="22" customFormat="1" ht="18.75" x14ac:dyDescent="0.25">
      <c r="A4" s="149" t="s">
        <v>271</v>
      </c>
      <c r="B4" s="149"/>
      <c r="C4" s="29" t="str">
        <f>SITE!B15</f>
        <v xml:space="preserve">Fuel system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14</v>
      </c>
      <c r="B6" s="9" t="s">
        <v>15</v>
      </c>
      <c r="C6" s="9" t="s">
        <v>16</v>
      </c>
      <c r="D6" s="9" t="s">
        <v>17</v>
      </c>
      <c r="E6" s="9" t="s">
        <v>18</v>
      </c>
      <c r="F6" s="9" t="s">
        <v>19</v>
      </c>
      <c r="G6" s="9" t="s">
        <v>20</v>
      </c>
    </row>
    <row r="7" spans="1:7" x14ac:dyDescent="0.25">
      <c r="A7" s="38"/>
      <c r="B7" s="38"/>
      <c r="C7" s="39"/>
      <c r="D7" s="38"/>
      <c r="E7" s="44"/>
      <c r="F7" s="43"/>
      <c r="G7" s="87">
        <f>Table1193[5]*Table1193[6]</f>
        <v>0</v>
      </c>
    </row>
    <row r="8" spans="1:7" x14ac:dyDescent="0.25">
      <c r="A8" s="38"/>
      <c r="B8" s="38"/>
      <c r="C8" s="39"/>
      <c r="D8" s="38"/>
      <c r="E8" s="44"/>
      <c r="F8" s="43"/>
      <c r="G8" s="89">
        <f>Table1193[5]*Table1193[6]</f>
        <v>0</v>
      </c>
    </row>
    <row r="9" spans="1:7" x14ac:dyDescent="0.25">
      <c r="A9" s="40" t="s">
        <v>361</v>
      </c>
      <c r="B9" s="41"/>
      <c r="C9" s="41"/>
      <c r="D9" s="41"/>
      <c r="E9" s="42"/>
      <c r="F9" s="42"/>
      <c r="G9" s="87">
        <f>SUBTOTAL(9,Table1193[7])</f>
        <v>0</v>
      </c>
    </row>
  </sheetData>
  <mergeCells count="2">
    <mergeCell ref="C2:G3"/>
    <mergeCell ref="A4:B4"/>
  </mergeCells>
  <conditionalFormatting sqref="G7:G9">
    <cfRule type="expression" dxfId="40" priority="1">
      <formula>AND($C7="Subtotal",$G7="")</formula>
    </cfRule>
    <cfRule type="expression" dxfId="39" priority="2">
      <formula>AND($C7="Subtotal",_xlfn.FORMULATEXT($G7)="=[5]*[6]")</formula>
    </cfRule>
    <cfRule type="expression" dxfId="38" priority="6">
      <formula>AND($C7&lt;&gt;"Subtotal",_xlfn.FORMULATEXT($G7)&lt;&gt;"=[5]*[6]")</formula>
    </cfRule>
  </conditionalFormatting>
  <conditionalFormatting sqref="A7:G9">
    <cfRule type="expression" dxfId="37" priority="3">
      <formula>CELL("PROTECT",A7)=0</formula>
    </cfRule>
    <cfRule type="expression" dxfId="36" priority="4">
      <formula>$C7="Subtotal"</formula>
    </cfRule>
    <cfRule type="expression" priority="5" stopIfTrue="1">
      <formula>OR($C7="Subtotal",$A7="Total TVA Cota 0")</formula>
    </cfRule>
    <cfRule type="expression" dxfId="35" priority="7">
      <formula>$E7=""</formula>
    </cfRule>
  </conditionalFormatting>
  <conditionalFormatting sqref="E7:G9">
    <cfRule type="notContainsBlanks" priority="8" stopIfTrue="1">
      <formula>LEN(TRIM(E7))&gt;0</formula>
    </cfRule>
    <cfRule type="expression" dxfId="34"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3"/>
  <sheetViews>
    <sheetView view="pageBreakPreview" zoomScaleNormal="90" zoomScaleSheetLayoutView="100" zoomScalePageLayoutView="90" workbookViewId="0">
      <selection activeCell="L13" sqref="L13"/>
    </sheetView>
  </sheetViews>
  <sheetFormatPr defaultColWidth="8.85546875" defaultRowHeight="15" x14ac:dyDescent="0.25"/>
  <cols>
    <col min="1" max="1" width="9.42578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46" t="str">
        <f>SITE!C2</f>
        <v>Solid biomass heating system and solar panels for hot water preparation in kindergarten  of Tanatari village, Causeni district</v>
      </c>
      <c r="D2" s="146"/>
      <c r="E2" s="146"/>
      <c r="F2" s="146"/>
      <c r="G2" s="146"/>
    </row>
    <row r="3" spans="1:7" ht="18.75" x14ac:dyDescent="0.3">
      <c r="A3" s="26" t="str">
        <f>SITE!A3</f>
        <v>Site:</v>
      </c>
      <c r="B3" s="27" t="str">
        <f>IF(SITE!B3=0,"",SITE!B3)</f>
        <v>y</v>
      </c>
      <c r="C3" s="146"/>
      <c r="D3" s="146"/>
      <c r="E3" s="146"/>
      <c r="F3" s="146"/>
      <c r="G3" s="146"/>
    </row>
    <row r="4" spans="1:7" ht="18.75" x14ac:dyDescent="0.25">
      <c r="A4" s="153" t="str">
        <f>SITE!B16</f>
        <v xml:space="preserve">Commissioning </v>
      </c>
      <c r="B4" s="153"/>
      <c r="C4" s="153"/>
      <c r="D4" s="153"/>
      <c r="E4" s="153"/>
      <c r="F4" s="153"/>
      <c r="G4" s="153"/>
    </row>
    <row r="5" spans="1:7" ht="47.25" x14ac:dyDescent="0.25">
      <c r="A5" s="6" t="s">
        <v>272</v>
      </c>
      <c r="B5" s="6" t="s">
        <v>8</v>
      </c>
      <c r="C5" s="6" t="s">
        <v>285</v>
      </c>
      <c r="D5" s="8" t="str">
        <f>[2]TA!D5</f>
        <v>Unit of Measure</v>
      </c>
      <c r="E5" s="8" t="str">
        <f>[2]TA!E5</f>
        <v>Quantity</v>
      </c>
      <c r="F5" s="8" t="str">
        <f>[2]TA!F5</f>
        <v>Unit Price
USD (wage inclusive)</v>
      </c>
      <c r="G5" s="8" t="str">
        <f>[2]TA!G5</f>
        <v>Total 
USD (col.5 x col.6)</v>
      </c>
    </row>
    <row r="6" spans="1:7" ht="15.75" x14ac:dyDescent="0.25">
      <c r="A6" s="6">
        <v>1</v>
      </c>
      <c r="B6" s="6">
        <v>2</v>
      </c>
      <c r="C6" s="6">
        <v>3</v>
      </c>
      <c r="D6" s="6">
        <v>4</v>
      </c>
      <c r="E6" s="6">
        <v>5</v>
      </c>
      <c r="F6" s="6">
        <v>6</v>
      </c>
      <c r="G6" s="6">
        <v>7</v>
      </c>
    </row>
    <row r="7" spans="1:7" ht="15.75" x14ac:dyDescent="0.25">
      <c r="A7" s="51">
        <v>1</v>
      </c>
      <c r="B7" s="52"/>
      <c r="C7" s="53" t="s">
        <v>286</v>
      </c>
      <c r="D7" s="54" t="s">
        <v>287</v>
      </c>
      <c r="E7" s="55">
        <v>1</v>
      </c>
      <c r="F7" s="24"/>
      <c r="G7" s="18">
        <f t="shared" ref="G7:G10" si="0">$E7*F7</f>
        <v>0</v>
      </c>
    </row>
    <row r="8" spans="1:7" ht="15.75" x14ac:dyDescent="0.25">
      <c r="A8" s="48">
        <v>2</v>
      </c>
      <c r="B8" s="48"/>
      <c r="C8" s="56" t="s">
        <v>288</v>
      </c>
      <c r="D8" s="57" t="s">
        <v>22</v>
      </c>
      <c r="E8" s="55">
        <v>1</v>
      </c>
      <c r="F8" s="24"/>
      <c r="G8" s="18">
        <f t="shared" si="0"/>
        <v>0</v>
      </c>
    </row>
    <row r="9" spans="1:7" ht="15.75" x14ac:dyDescent="0.25">
      <c r="A9" s="48">
        <v>3</v>
      </c>
      <c r="B9" s="48"/>
      <c r="C9" s="56" t="s">
        <v>289</v>
      </c>
      <c r="D9" s="57" t="s">
        <v>22</v>
      </c>
      <c r="E9" s="55">
        <v>1</v>
      </c>
      <c r="F9" s="24"/>
      <c r="G9" s="18">
        <f t="shared" si="0"/>
        <v>0</v>
      </c>
    </row>
    <row r="10" spans="1:7" ht="16.5" thickBot="1" x14ac:dyDescent="0.3">
      <c r="A10" s="48">
        <v>4</v>
      </c>
      <c r="B10" s="48"/>
      <c r="C10" s="56" t="s">
        <v>290</v>
      </c>
      <c r="D10" s="57" t="s">
        <v>291</v>
      </c>
      <c r="E10" s="55">
        <v>1</v>
      </c>
      <c r="F10" s="24"/>
      <c r="G10" s="18">
        <f t="shared" si="0"/>
        <v>0</v>
      </c>
    </row>
    <row r="11" spans="1:7" ht="20.25" thickTop="1" thickBot="1" x14ac:dyDescent="0.3">
      <c r="A11" s="14" t="s">
        <v>292</v>
      </c>
      <c r="B11" s="14"/>
      <c r="C11" s="14"/>
      <c r="D11" s="14"/>
      <c r="E11" s="14"/>
      <c r="F11" s="14"/>
      <c r="G11" s="1">
        <f>SUM(G7:G10)</f>
        <v>0</v>
      </c>
    </row>
    <row r="13" spans="1:7" x14ac:dyDescent="0.25">
      <c r="A13" s="13" t="s">
        <v>781</v>
      </c>
    </row>
  </sheetData>
  <mergeCells count="2">
    <mergeCell ref="C2:G3"/>
    <mergeCell ref="A4:G4"/>
  </mergeCells>
  <phoneticPr fontId="18" type="noConversion"/>
  <conditionalFormatting sqref="F7:F10">
    <cfRule type="containsBlanks" dxfId="33" priority="16">
      <formula>LEN(TRIM(F7))=0</formula>
    </cfRule>
  </conditionalFormatting>
  <conditionalFormatting sqref="A4:G4 C1:G3 F7:G10 A11:G12 A6:G6 F13:G13">
    <cfRule type="expression" dxfId="32" priority="15">
      <formula>CELL("PROTECT",A1)=0</formula>
    </cfRule>
  </conditionalFormatting>
  <conditionalFormatting sqref="E7:E10">
    <cfRule type="containsBlanks" dxfId="31" priority="9">
      <formula>LEN(TRIM(E7))=0</formula>
    </cfRule>
  </conditionalFormatting>
  <conditionalFormatting sqref="A7:B10 E7:E10">
    <cfRule type="expression" dxfId="30" priority="8">
      <formula>CELL("PROTECT",A7)=0</formula>
    </cfRule>
  </conditionalFormatting>
  <conditionalFormatting sqref="A5:B5">
    <cfRule type="expression" dxfId="29" priority="7">
      <formula>CELL("PROTECT",A5)=0</formula>
    </cfRule>
  </conditionalFormatting>
  <conditionalFormatting sqref="C5">
    <cfRule type="expression" dxfId="28" priority="6">
      <formula>CELL("PROTECT",C5)=0</formula>
    </cfRule>
  </conditionalFormatting>
  <conditionalFormatting sqref="C7:C10">
    <cfRule type="containsBlanks" dxfId="27" priority="5">
      <formula>LEN(TRIM(C7))=0</formula>
    </cfRule>
  </conditionalFormatting>
  <conditionalFormatting sqref="C7:C10">
    <cfRule type="expression" dxfId="26" priority="4">
      <formula>CELL("PROTECT",C7)=0</formula>
    </cfRule>
  </conditionalFormatting>
  <conditionalFormatting sqref="D7:D10">
    <cfRule type="containsBlanks" dxfId="25" priority="3">
      <formula>LEN(TRIM(D7))=0</formula>
    </cfRule>
  </conditionalFormatting>
  <conditionalFormatting sqref="D7:D10">
    <cfRule type="expression" dxfId="24" priority="2">
      <formula>CELL("PROTECT",D7)=0</formula>
    </cfRule>
  </conditionalFormatting>
  <conditionalFormatting sqref="A13:E13">
    <cfRule type="expression" dxfId="23" priority="1">
      <formula>CELL("PROTECT",A13)=0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4"/>
  <sheetViews>
    <sheetView view="pageBreakPreview" zoomScaleNormal="90" zoomScaleSheetLayoutView="100" zoomScalePageLayoutView="90" workbookViewId="0">
      <selection activeCell="A2" sqref="A2"/>
    </sheetView>
  </sheetViews>
  <sheetFormatPr defaultColWidth="8.85546875" defaultRowHeight="15" x14ac:dyDescent="0.25"/>
  <cols>
    <col min="1" max="1" width="9.42578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46" t="str">
        <f>SITE!C2</f>
        <v>Solid biomass heating system and solar panels for hot water preparation in kindergarten  of Tanatari village, Causeni district</v>
      </c>
      <c r="D2" s="146"/>
      <c r="E2" s="146"/>
      <c r="F2" s="146"/>
      <c r="G2" s="146"/>
    </row>
    <row r="3" spans="1:7" ht="18.75" x14ac:dyDescent="0.3">
      <c r="A3" s="26" t="str">
        <f>SITE!A3</f>
        <v>Site:</v>
      </c>
      <c r="B3" s="27" t="str">
        <f>IF(SITE!B3=0,"",SITE!B3)</f>
        <v>y</v>
      </c>
      <c r="C3" s="150"/>
      <c r="D3" s="150"/>
      <c r="E3" s="150"/>
      <c r="F3" s="150"/>
      <c r="G3" s="150"/>
    </row>
    <row r="4" spans="1:7" ht="18.75" x14ac:dyDescent="0.25">
      <c r="A4" s="10" t="str">
        <f>SITE!B17</f>
        <v>Service and Maintenance works for 3-years of operation</v>
      </c>
      <c r="B4" s="11"/>
      <c r="C4" s="11"/>
      <c r="D4" s="11"/>
      <c r="E4" s="11"/>
      <c r="F4" s="11"/>
      <c r="G4" s="12"/>
    </row>
    <row r="5" spans="1:7" ht="47.25" x14ac:dyDescent="0.25">
      <c r="A5" s="9" t="s">
        <v>272</v>
      </c>
      <c r="B5" s="9" t="s">
        <v>8</v>
      </c>
      <c r="C5" s="9" t="s">
        <v>294</v>
      </c>
      <c r="D5" s="9" t="s">
        <v>295</v>
      </c>
      <c r="E5" s="9" t="s">
        <v>296</v>
      </c>
      <c r="F5" s="8" t="str">
        <f>[2]TA!F5</f>
        <v>Unit Price
USD (wage inclusive)</v>
      </c>
      <c r="G5" s="8" t="str">
        <f>[2]TA!G5</f>
        <v>Total 
USD (col.5 x col.6)</v>
      </c>
    </row>
    <row r="6" spans="1:7" ht="15.75" x14ac:dyDescent="0.25">
      <c r="A6" s="6">
        <v>1</v>
      </c>
      <c r="B6" s="6">
        <v>2</v>
      </c>
      <c r="C6" s="6">
        <v>3</v>
      </c>
      <c r="D6" s="6">
        <v>4</v>
      </c>
      <c r="E6" s="6">
        <v>5</v>
      </c>
      <c r="F6" s="6">
        <v>6</v>
      </c>
      <c r="G6" s="6">
        <v>7</v>
      </c>
    </row>
    <row r="7" spans="1:7" ht="31.5" x14ac:dyDescent="0.25">
      <c r="A7" s="7">
        <v>1</v>
      </c>
      <c r="B7" s="7"/>
      <c r="C7" s="7" t="s">
        <v>297</v>
      </c>
      <c r="D7" s="49" t="s">
        <v>298</v>
      </c>
      <c r="E7" s="50">
        <v>3</v>
      </c>
      <c r="F7" s="20"/>
      <c r="G7" s="19">
        <f>$E7*F7</f>
        <v>0</v>
      </c>
    </row>
    <row r="8" spans="1:7" ht="15.75" x14ac:dyDescent="0.25">
      <c r="A8" s="7">
        <v>2</v>
      </c>
      <c r="B8" s="7"/>
      <c r="C8" s="7" t="s">
        <v>299</v>
      </c>
      <c r="D8" s="49" t="s">
        <v>298</v>
      </c>
      <c r="E8" s="50">
        <v>3</v>
      </c>
      <c r="F8" s="20"/>
      <c r="G8" s="19">
        <f t="shared" ref="G8:G10" si="0">$E8*F8</f>
        <v>0</v>
      </c>
    </row>
    <row r="9" spans="1:7" ht="15.75" x14ac:dyDescent="0.25">
      <c r="A9" s="7">
        <v>3</v>
      </c>
      <c r="B9" s="7"/>
      <c r="C9" s="7" t="s">
        <v>300</v>
      </c>
      <c r="D9" s="49" t="s">
        <v>301</v>
      </c>
      <c r="E9" s="50">
        <v>3</v>
      </c>
      <c r="F9" s="20"/>
      <c r="G9" s="19">
        <f t="shared" si="0"/>
        <v>0</v>
      </c>
    </row>
    <row r="10" spans="1:7" ht="16.5" thickBot="1" x14ac:dyDescent="0.3">
      <c r="A10" s="7">
        <v>4</v>
      </c>
      <c r="B10" s="7"/>
      <c r="C10" s="7" t="s">
        <v>302</v>
      </c>
      <c r="D10" s="49" t="s">
        <v>23</v>
      </c>
      <c r="E10" s="50">
        <v>1</v>
      </c>
      <c r="F10" s="20"/>
      <c r="G10" s="19">
        <f t="shared" si="0"/>
        <v>0</v>
      </c>
    </row>
    <row r="11" spans="1:7" ht="20.25" thickTop="1" thickBot="1" x14ac:dyDescent="0.3">
      <c r="A11" s="14" t="s">
        <v>293</v>
      </c>
      <c r="B11" s="14"/>
      <c r="C11" s="14"/>
      <c r="D11" s="14"/>
      <c r="E11" s="1"/>
      <c r="F11" s="1"/>
      <c r="G11" s="1">
        <f>SUM(G7:G10)</f>
        <v>0</v>
      </c>
    </row>
    <row r="13" spans="1:7" ht="15" customHeight="1" x14ac:dyDescent="0.25">
      <c r="A13" s="154" t="s">
        <v>9</v>
      </c>
      <c r="B13" s="154"/>
      <c r="C13" s="154"/>
      <c r="D13" s="154"/>
      <c r="E13" s="154"/>
      <c r="F13" s="154"/>
      <c r="G13" s="154"/>
    </row>
    <row r="14" spans="1:7" x14ac:dyDescent="0.25">
      <c r="A14" s="154"/>
      <c r="B14" s="154"/>
      <c r="C14" s="154"/>
      <c r="D14" s="154"/>
      <c r="E14" s="154"/>
      <c r="F14" s="154"/>
      <c r="G14" s="154"/>
    </row>
  </sheetData>
  <mergeCells count="2">
    <mergeCell ref="C2:G3"/>
    <mergeCell ref="A13:G14"/>
  </mergeCells>
  <phoneticPr fontId="18" type="noConversion"/>
  <conditionalFormatting sqref="F7:F10">
    <cfRule type="containsBlanks" dxfId="22" priority="13">
      <formula>LEN(TRIM(F7))=0</formula>
    </cfRule>
  </conditionalFormatting>
  <conditionalFormatting sqref="A4:G4 C1:G3 F7:G10 A11:G14 A6:G6">
    <cfRule type="expression" dxfId="21" priority="12">
      <formula>CELL("PROTECT",A1)=0</formula>
    </cfRule>
  </conditionalFormatting>
  <conditionalFormatting sqref="E7:E10">
    <cfRule type="containsBlanks" dxfId="20" priority="6">
      <formula>LEN(TRIM(E7))=0</formula>
    </cfRule>
  </conditionalFormatting>
  <conditionalFormatting sqref="A7:B10 E7:E10">
    <cfRule type="expression" dxfId="19" priority="5">
      <formula>CELL("PROTECT",A7)=0</formula>
    </cfRule>
  </conditionalFormatting>
  <conditionalFormatting sqref="A5:B5">
    <cfRule type="expression" dxfId="18" priority="4">
      <formula>CELL("PROTECT",A5)=0</formula>
    </cfRule>
  </conditionalFormatting>
  <conditionalFormatting sqref="C5:E5">
    <cfRule type="expression" dxfId="17" priority="3">
      <formula>CELL("PROTECT",C5)=0</formula>
    </cfRule>
  </conditionalFormatting>
  <conditionalFormatting sqref="C7:D10">
    <cfRule type="containsBlanks" dxfId="16" priority="2">
      <formula>LEN(TRIM(C7))=0</formula>
    </cfRule>
  </conditionalFormatting>
  <conditionalFormatting sqref="C7:D10">
    <cfRule type="expression" dxfId="15" priority="1">
      <formula>CELL("PROTECT",C7)=0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G27"/>
  <sheetViews>
    <sheetView view="pageBreakPreview" zoomScaleSheetLayoutView="100" workbookViewId="0">
      <selection activeCell="C10" sqref="C10"/>
    </sheetView>
  </sheetViews>
  <sheetFormatPr defaultColWidth="8.85546875" defaultRowHeight="15" x14ac:dyDescent="0.25"/>
  <cols>
    <col min="1" max="1" width="9.42578125" customWidth="1"/>
    <col min="2" max="2" width="12.28515625" customWidth="1"/>
    <col min="3" max="4" width="42.710937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57" t="str">
        <f>SITE!C2</f>
        <v>Solid biomass heating system and solar panels for hot water preparation in kindergarten  of Tanatari village, Causeni district</v>
      </c>
      <c r="D2" s="157"/>
      <c r="E2" s="157"/>
      <c r="F2" s="157"/>
      <c r="G2" s="157"/>
    </row>
    <row r="3" spans="1:7" ht="18.75" x14ac:dyDescent="0.3">
      <c r="A3" s="26" t="str">
        <f>SITE!A3</f>
        <v>Site:</v>
      </c>
      <c r="B3" s="27" t="str">
        <f>IF(SITE!B3=0,"",SITE!B3)</f>
        <v>y</v>
      </c>
      <c r="C3" s="157"/>
      <c r="D3" s="157"/>
      <c r="E3" s="157"/>
      <c r="F3" s="157"/>
      <c r="G3" s="157"/>
    </row>
    <row r="4" spans="1:7" ht="18.75" x14ac:dyDescent="0.25">
      <c r="A4" s="158" t="s">
        <v>306</v>
      </c>
      <c r="B4" s="158"/>
      <c r="C4" s="158"/>
      <c r="D4" s="158"/>
      <c r="E4" s="158"/>
      <c r="F4" s="158"/>
      <c r="G4" s="158"/>
    </row>
    <row r="5" spans="1:7" ht="31.5" x14ac:dyDescent="0.25">
      <c r="A5" s="8" t="s">
        <v>2</v>
      </c>
      <c r="B5" s="8" t="s">
        <v>8</v>
      </c>
      <c r="C5" s="8" t="s">
        <v>307</v>
      </c>
      <c r="D5" s="8" t="s">
        <v>308</v>
      </c>
      <c r="E5" s="8" t="s">
        <v>309</v>
      </c>
      <c r="F5" s="8" t="s">
        <v>310</v>
      </c>
      <c r="G5" s="8" t="s">
        <v>21</v>
      </c>
    </row>
    <row r="6" spans="1:7" ht="15.75" x14ac:dyDescent="0.25">
      <c r="A6" s="8">
        <v>1</v>
      </c>
      <c r="B6" s="8">
        <v>2</v>
      </c>
      <c r="C6" s="8">
        <v>3</v>
      </c>
      <c r="D6" s="8">
        <v>4</v>
      </c>
      <c r="E6" s="8">
        <v>5</v>
      </c>
      <c r="F6" s="8">
        <v>6</v>
      </c>
      <c r="G6" s="8">
        <v>7</v>
      </c>
    </row>
    <row r="7" spans="1:7" ht="15.75" x14ac:dyDescent="0.25">
      <c r="A7" s="161">
        <v>1</v>
      </c>
      <c r="B7" s="162" t="s">
        <v>311</v>
      </c>
      <c r="C7" s="36" t="s">
        <v>312</v>
      </c>
      <c r="D7" s="15"/>
      <c r="E7" s="159">
        <v>2</v>
      </c>
      <c r="F7" s="160">
        <v>1</v>
      </c>
      <c r="G7" s="159">
        <f>E7*F7</f>
        <v>2</v>
      </c>
    </row>
    <row r="8" spans="1:7" ht="45" x14ac:dyDescent="0.25">
      <c r="A8" s="161"/>
      <c r="B8" s="162"/>
      <c r="C8" s="86" t="s">
        <v>313</v>
      </c>
      <c r="D8" s="15"/>
      <c r="E8" s="159"/>
      <c r="F8" s="160"/>
      <c r="G8" s="159"/>
    </row>
    <row r="9" spans="1:7" ht="15.75" x14ac:dyDescent="0.25">
      <c r="A9" s="161"/>
      <c r="B9" s="162"/>
      <c r="C9" s="36" t="s">
        <v>314</v>
      </c>
      <c r="D9" s="15"/>
      <c r="E9" s="159"/>
      <c r="F9" s="160"/>
      <c r="G9" s="159"/>
    </row>
    <row r="10" spans="1:7" ht="15.75" x14ac:dyDescent="0.25">
      <c r="A10" s="161"/>
      <c r="B10" s="162"/>
      <c r="C10" s="37" t="s">
        <v>784</v>
      </c>
      <c r="D10" s="15"/>
      <c r="E10" s="159"/>
      <c r="F10" s="160"/>
      <c r="G10" s="159"/>
    </row>
    <row r="11" spans="1:7" ht="15.75" x14ac:dyDescent="0.25">
      <c r="A11" s="161"/>
      <c r="B11" s="162"/>
      <c r="C11" s="16" t="s">
        <v>315</v>
      </c>
      <c r="D11" s="17"/>
      <c r="E11" s="159"/>
      <c r="F11" s="160"/>
      <c r="G11" s="159"/>
    </row>
    <row r="12" spans="1:7" ht="15.75" x14ac:dyDescent="0.25">
      <c r="A12" s="161"/>
      <c r="B12" s="162"/>
      <c r="C12" s="16" t="s">
        <v>316</v>
      </c>
      <c r="D12" s="15"/>
      <c r="E12" s="159"/>
      <c r="F12" s="160"/>
      <c r="G12" s="159"/>
    </row>
    <row r="13" spans="1:7" ht="31.5" x14ac:dyDescent="0.25">
      <c r="A13" s="161"/>
      <c r="B13" s="162"/>
      <c r="C13" s="16" t="s">
        <v>317</v>
      </c>
      <c r="D13" s="15"/>
      <c r="E13" s="159"/>
      <c r="F13" s="160"/>
      <c r="G13" s="159"/>
    </row>
    <row r="14" spans="1:7" ht="15.75" x14ac:dyDescent="0.25">
      <c r="A14" s="161"/>
      <c r="B14" s="162"/>
      <c r="C14" s="37" t="s">
        <v>318</v>
      </c>
      <c r="D14" s="15"/>
      <c r="E14" s="159"/>
      <c r="F14" s="160"/>
      <c r="G14" s="159"/>
    </row>
    <row r="15" spans="1:7" ht="15.75" x14ac:dyDescent="0.25">
      <c r="A15" s="161"/>
      <c r="B15" s="162"/>
      <c r="C15" s="16" t="s">
        <v>319</v>
      </c>
      <c r="D15" s="15"/>
      <c r="E15" s="159"/>
      <c r="F15" s="160"/>
      <c r="G15" s="159"/>
    </row>
    <row r="16" spans="1:7" ht="15.75" x14ac:dyDescent="0.25">
      <c r="A16" s="161"/>
      <c r="B16" s="162"/>
      <c r="C16" s="16" t="s">
        <v>320</v>
      </c>
      <c r="D16" s="15"/>
      <c r="E16" s="159"/>
      <c r="F16" s="160"/>
      <c r="G16" s="159"/>
    </row>
    <row r="17" spans="1:7" ht="31.5" x14ac:dyDescent="0.25">
      <c r="A17" s="161"/>
      <c r="B17" s="162"/>
      <c r="C17" s="16" t="s">
        <v>321</v>
      </c>
      <c r="D17" s="15"/>
      <c r="E17" s="159"/>
      <c r="F17" s="160"/>
      <c r="G17" s="159"/>
    </row>
    <row r="18" spans="1:7" ht="15.75" x14ac:dyDescent="0.25">
      <c r="A18" s="161"/>
      <c r="B18" s="162"/>
      <c r="C18" s="16" t="s">
        <v>322</v>
      </c>
      <c r="D18" s="15"/>
      <c r="E18" s="159"/>
      <c r="F18" s="160"/>
      <c r="G18" s="159"/>
    </row>
    <row r="19" spans="1:7" ht="15.75" x14ac:dyDescent="0.25">
      <c r="A19" s="161"/>
      <c r="B19" s="162"/>
      <c r="C19" s="37" t="s">
        <v>323</v>
      </c>
      <c r="D19" s="15"/>
      <c r="E19" s="159"/>
      <c r="F19" s="160"/>
      <c r="G19" s="159"/>
    </row>
    <row r="20" spans="1:7" ht="48" thickBot="1" x14ac:dyDescent="0.3">
      <c r="A20" s="161"/>
      <c r="B20" s="162"/>
      <c r="C20" s="37" t="s">
        <v>324</v>
      </c>
      <c r="D20" s="15"/>
      <c r="E20" s="159"/>
      <c r="F20" s="160"/>
      <c r="G20" s="159"/>
    </row>
    <row r="21" spans="1:7" ht="19.5" customHeight="1" thickTop="1" thickBot="1" x14ac:dyDescent="0.3">
      <c r="A21" s="14" t="s">
        <v>293</v>
      </c>
      <c r="B21" s="14"/>
      <c r="C21" s="14"/>
      <c r="D21" s="14"/>
      <c r="E21" s="1"/>
      <c r="F21" s="1"/>
      <c r="G21" s="1">
        <f>SUM(G7:G20)</f>
        <v>2</v>
      </c>
    </row>
    <row r="22" spans="1:7" ht="16.5" thickTop="1" x14ac:dyDescent="0.25">
      <c r="A22" s="3"/>
      <c r="B22" s="3"/>
      <c r="C22" s="3"/>
      <c r="D22" s="3"/>
      <c r="E22" s="3"/>
      <c r="F22" s="3"/>
      <c r="G22" s="3"/>
    </row>
    <row r="23" spans="1:7" x14ac:dyDescent="0.25">
      <c r="A23" s="155" t="s">
        <v>303</v>
      </c>
      <c r="B23" s="155"/>
      <c r="C23" s="155"/>
      <c r="D23" s="155"/>
      <c r="E23" s="155"/>
      <c r="F23" s="155"/>
      <c r="G23" s="155"/>
    </row>
    <row r="24" spans="1:7" x14ac:dyDescent="0.25">
      <c r="A24" s="155" t="s">
        <v>782</v>
      </c>
      <c r="B24" s="155"/>
      <c r="C24" s="155"/>
      <c r="D24" s="155"/>
      <c r="E24" s="155"/>
      <c r="F24" s="155"/>
      <c r="G24" s="155"/>
    </row>
    <row r="25" spans="1:7" ht="31.5" customHeight="1" x14ac:dyDescent="0.25">
      <c r="A25" s="156" t="s">
        <v>783</v>
      </c>
      <c r="B25" s="156"/>
      <c r="C25" s="156"/>
      <c r="D25" s="156"/>
      <c r="E25" s="156"/>
      <c r="F25" s="156"/>
      <c r="G25" s="156"/>
    </row>
    <row r="26" spans="1:7" x14ac:dyDescent="0.25">
      <c r="A26" s="155" t="s">
        <v>304</v>
      </c>
      <c r="B26" s="155"/>
      <c r="C26" s="155"/>
      <c r="D26" s="155"/>
      <c r="E26" s="155"/>
      <c r="F26" s="155"/>
      <c r="G26" s="155"/>
    </row>
    <row r="27" spans="1:7" x14ac:dyDescent="0.25">
      <c r="A27" s="155" t="s">
        <v>305</v>
      </c>
      <c r="B27" s="155"/>
      <c r="C27" s="155"/>
      <c r="D27" s="155"/>
      <c r="E27" s="155"/>
      <c r="F27" s="155"/>
      <c r="G27" s="155"/>
    </row>
  </sheetData>
  <sheetProtection formatRows="0"/>
  <mergeCells count="12">
    <mergeCell ref="C2:G3"/>
    <mergeCell ref="A4:G4"/>
    <mergeCell ref="E7:E20"/>
    <mergeCell ref="F7:F20"/>
    <mergeCell ref="G7:G20"/>
    <mergeCell ref="A7:A20"/>
    <mergeCell ref="B7:B20"/>
    <mergeCell ref="A27:G27"/>
    <mergeCell ref="A23:G23"/>
    <mergeCell ref="A24:G24"/>
    <mergeCell ref="A25:G25"/>
    <mergeCell ref="A26:G26"/>
  </mergeCells>
  <phoneticPr fontId="18" type="noConversion"/>
  <conditionalFormatting sqref="D7:D20 F7">
    <cfRule type="containsBlanks" dxfId="14" priority="20">
      <formula>LEN(TRIM(D7))=0</formula>
    </cfRule>
  </conditionalFormatting>
  <conditionalFormatting sqref="A6:G6 C1:G3 A21:G22 A7:A20 D7:G20">
    <cfRule type="expression" dxfId="13" priority="13">
      <formula>CELL("PROTECT",A1)=0</formula>
    </cfRule>
  </conditionalFormatting>
  <conditionalFormatting sqref="E7:E20">
    <cfRule type="containsBlanks" dxfId="12" priority="7">
      <formula>LEN(TRIM(E7))=0</formula>
    </cfRule>
  </conditionalFormatting>
  <conditionalFormatting sqref="A23:G26">
    <cfRule type="expression" dxfId="11" priority="5">
      <formula>CELL("PROTECT",A23)=0</formula>
    </cfRule>
  </conditionalFormatting>
  <conditionalFormatting sqref="A27:G27">
    <cfRule type="expression" dxfId="10" priority="4">
      <formula>CELL("PROTECT",A27)=0</formula>
    </cfRule>
  </conditionalFormatting>
  <conditionalFormatting sqref="A4:G5">
    <cfRule type="expression" dxfId="9" priority="3">
      <formula>CELL("PROTECT",A4)=0</formula>
    </cfRule>
  </conditionalFormatting>
  <conditionalFormatting sqref="B7:B20">
    <cfRule type="expression" dxfId="8" priority="2">
      <formula>CELL("PROTECT",B7)=0</formula>
    </cfRule>
  </conditionalFormatting>
  <conditionalFormatting sqref="C7:C20">
    <cfRule type="expression" dxfId="7" priority="1">
      <formula>CELL("PROTECT",C7)=0</formula>
    </cfRule>
  </conditionalFormatting>
  <dataValidations count="1">
    <dataValidation type="decimal" allowBlank="1" showInputMessage="1" showErrorMessage="1" sqref="D11">
      <formula1>0.8</formula1>
      <formula2>0.99</formula2>
    </dataValidation>
  </dataValidations>
  <pageMargins left="0.59055118110236227" right="0.59055118110236227" top="0.59055118110236227" bottom="0.39370078740157483" header="0.27559055118110237" footer="0.27559055118110237"/>
  <pageSetup paperSize="9" scale="59"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62"/>
  <sheetViews>
    <sheetView view="pageBreakPreview" topLeftCell="A19" zoomScaleNormal="90" zoomScaleSheetLayoutView="100" zoomScalePageLayoutView="90" workbookViewId="0">
      <selection activeCell="C11" sqref="C11"/>
    </sheetView>
  </sheetViews>
  <sheetFormatPr defaultColWidth="8.85546875" defaultRowHeight="15" x14ac:dyDescent="0.25"/>
  <cols>
    <col min="1" max="1" width="9.42578125" style="46" customWidth="1"/>
    <col min="2" max="2" width="12.28515625" style="47" customWidth="1"/>
    <col min="3" max="3" width="70.7109375" style="47" customWidth="1"/>
    <col min="4" max="4" width="13.42578125" style="47" customWidth="1"/>
    <col min="5" max="5" width="12" style="47" customWidth="1"/>
    <col min="6" max="6" width="14.7109375" style="47" customWidth="1"/>
    <col min="7" max="7" width="18.28515625" style="47"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6" t="str">
        <f>SITE!C2</f>
        <v>Solid biomass heating system and solar panels for hot water preparation in kindergarten  of Tanatari village, Causeni district</v>
      </c>
      <c r="D2" s="146"/>
      <c r="E2" s="146"/>
      <c r="F2" s="146"/>
      <c r="G2" s="146"/>
    </row>
    <row r="3" spans="1:7" s="22" customFormat="1" ht="18.75" x14ac:dyDescent="0.3">
      <c r="A3" s="26" t="str">
        <f>SITE!A3</f>
        <v>Site:</v>
      </c>
      <c r="B3" s="27" t="str">
        <f>IF(SITE!B3=0,"",SITE!B3)</f>
        <v>y</v>
      </c>
      <c r="C3" s="146"/>
      <c r="D3" s="146"/>
      <c r="E3" s="146"/>
      <c r="F3" s="146"/>
      <c r="G3" s="146"/>
    </row>
    <row r="4" spans="1:7" s="22" customFormat="1" ht="18.75" x14ac:dyDescent="0.25">
      <c r="A4" s="147" t="s">
        <v>271</v>
      </c>
      <c r="B4" s="148"/>
      <c r="C4" s="29" t="str">
        <f>SITE!B6</f>
        <v>Territory development</v>
      </c>
      <c r="D4" s="30"/>
      <c r="E4" s="30"/>
      <c r="F4" s="30"/>
      <c r="G4" s="31"/>
    </row>
    <row r="5" spans="1:7" s="22" customFormat="1" ht="47.25" x14ac:dyDescent="0.25">
      <c r="A5" s="8" t="s">
        <v>272</v>
      </c>
      <c r="B5" s="8" t="s">
        <v>273</v>
      </c>
      <c r="C5" s="8" t="s">
        <v>274</v>
      </c>
      <c r="D5" s="8" t="s">
        <v>275</v>
      </c>
      <c r="E5" s="8" t="s">
        <v>276</v>
      </c>
      <c r="F5" s="9" t="s">
        <v>277</v>
      </c>
      <c r="G5" s="6" t="s">
        <v>278</v>
      </c>
    </row>
    <row r="6" spans="1:7" s="22" customFormat="1" ht="15.75" x14ac:dyDescent="0.25">
      <c r="A6" s="9" t="s">
        <v>14</v>
      </c>
      <c r="B6" s="9" t="s">
        <v>15</v>
      </c>
      <c r="C6" s="9" t="s">
        <v>16</v>
      </c>
      <c r="D6" s="9" t="s">
        <v>17</v>
      </c>
      <c r="E6" s="9" t="s">
        <v>18</v>
      </c>
      <c r="F6" s="9" t="s">
        <v>19</v>
      </c>
      <c r="G6" s="9" t="s">
        <v>20</v>
      </c>
    </row>
    <row r="7" spans="1:7" s="45" customFormat="1" x14ac:dyDescent="0.25">
      <c r="A7" s="38"/>
      <c r="B7" s="38"/>
      <c r="C7" s="102" t="s">
        <v>279</v>
      </c>
      <c r="D7" s="38"/>
      <c r="E7" s="44"/>
      <c r="F7" s="43"/>
      <c r="G7" s="87">
        <f>Table1[5]*Table1[6]</f>
        <v>0</v>
      </c>
    </row>
    <row r="8" spans="1:7" s="45" customFormat="1" x14ac:dyDescent="0.25">
      <c r="A8" s="38"/>
      <c r="B8" s="38"/>
      <c r="C8" s="102" t="s">
        <v>280</v>
      </c>
      <c r="D8" s="38"/>
      <c r="E8" s="44"/>
      <c r="F8" s="43"/>
      <c r="G8" s="87">
        <f>Table1[5]*Table1[6]</f>
        <v>0</v>
      </c>
    </row>
    <row r="9" spans="1:7" ht="45" x14ac:dyDescent="0.25">
      <c r="A9" s="46">
        <v>1</v>
      </c>
      <c r="B9" s="47" t="s">
        <v>24</v>
      </c>
      <c r="C9" s="113" t="s">
        <v>759</v>
      </c>
      <c r="D9" s="47" t="s">
        <v>25</v>
      </c>
      <c r="E9" s="90">
        <v>4.4000000000000004</v>
      </c>
      <c r="F9" s="90"/>
      <c r="G9" s="92">
        <f>Table1[5]*Table1[6]</f>
        <v>0</v>
      </c>
    </row>
    <row r="10" spans="1:7" ht="45" x14ac:dyDescent="0.25">
      <c r="A10" s="40">
        <v>2</v>
      </c>
      <c r="B10" s="41" t="s">
        <v>26</v>
      </c>
      <c r="C10" s="114" t="s">
        <v>760</v>
      </c>
      <c r="D10" s="41" t="s">
        <v>25</v>
      </c>
      <c r="E10" s="91">
        <v>4.4000000000000004</v>
      </c>
      <c r="F10" s="91"/>
      <c r="G10" s="87">
        <f>Table1[5]*Table1[6]</f>
        <v>0</v>
      </c>
    </row>
    <row r="11" spans="1:7" ht="45" x14ac:dyDescent="0.25">
      <c r="A11" s="40">
        <v>3</v>
      </c>
      <c r="B11" s="41" t="s">
        <v>27</v>
      </c>
      <c r="C11" s="114" t="s">
        <v>761</v>
      </c>
      <c r="D11" s="41" t="s">
        <v>28</v>
      </c>
      <c r="E11" s="91">
        <v>44</v>
      </c>
      <c r="F11" s="91"/>
      <c r="G11" s="87">
        <f>Table1[5]*Table1[6]</f>
        <v>0</v>
      </c>
    </row>
    <row r="12" spans="1:7" ht="33.950000000000003" customHeight="1" x14ac:dyDescent="0.25">
      <c r="A12" s="40">
        <v>4</v>
      </c>
      <c r="B12" s="41" t="s">
        <v>29</v>
      </c>
      <c r="C12" s="41" t="s">
        <v>326</v>
      </c>
      <c r="D12" s="41" t="s">
        <v>30</v>
      </c>
      <c r="E12" s="91">
        <v>17</v>
      </c>
      <c r="F12" s="91"/>
      <c r="G12" s="87">
        <f>Table1[5]*Table1[6]</f>
        <v>0</v>
      </c>
    </row>
    <row r="13" spans="1:7" x14ac:dyDescent="0.25">
      <c r="A13" s="40"/>
      <c r="B13" s="41"/>
      <c r="C13" s="41" t="s">
        <v>327</v>
      </c>
      <c r="D13" s="41"/>
      <c r="E13" s="91"/>
      <c r="F13" s="91"/>
      <c r="G13" s="87">
        <f>Table1[5]*Table1[6]</f>
        <v>0</v>
      </c>
    </row>
    <row r="14" spans="1:7" ht="60" x14ac:dyDescent="0.25">
      <c r="A14" s="40">
        <v>5</v>
      </c>
      <c r="B14" s="41" t="s">
        <v>333</v>
      </c>
      <c r="C14" s="41" t="s">
        <v>328</v>
      </c>
      <c r="D14" s="41" t="s">
        <v>30</v>
      </c>
      <c r="E14" s="91">
        <v>16.5</v>
      </c>
      <c r="F14" s="91"/>
      <c r="G14" s="87">
        <f>Table1[5]*Table1[6]</f>
        <v>0</v>
      </c>
    </row>
    <row r="15" spans="1:7" ht="44.45" customHeight="1" x14ac:dyDescent="0.25">
      <c r="A15" s="40">
        <v>6</v>
      </c>
      <c r="B15" s="41" t="s">
        <v>31</v>
      </c>
      <c r="C15" s="41" t="s">
        <v>362</v>
      </c>
      <c r="D15" s="41" t="s">
        <v>25</v>
      </c>
      <c r="E15" s="91">
        <v>0.27</v>
      </c>
      <c r="F15" s="91"/>
      <c r="G15" s="87">
        <f>Table1[5]*Table1[6]</f>
        <v>0</v>
      </c>
    </row>
    <row r="16" spans="1:7" x14ac:dyDescent="0.25">
      <c r="A16" s="40"/>
      <c r="B16" s="41"/>
      <c r="C16" s="41" t="s">
        <v>329</v>
      </c>
      <c r="D16" s="41"/>
      <c r="E16" s="91"/>
      <c r="F16" s="91"/>
      <c r="G16" s="87">
        <f>Table1[5]*Table1[6]</f>
        <v>0</v>
      </c>
    </row>
    <row r="17" spans="1:7" ht="45" x14ac:dyDescent="0.25">
      <c r="A17" s="40">
        <v>7</v>
      </c>
      <c r="B17" s="41" t="s">
        <v>32</v>
      </c>
      <c r="C17" s="41" t="s">
        <v>335</v>
      </c>
      <c r="D17" s="41" t="s">
        <v>28</v>
      </c>
      <c r="E17" s="91">
        <v>1.8</v>
      </c>
      <c r="F17" s="91"/>
      <c r="G17" s="87">
        <f>Table1[5]*Table1[6]</f>
        <v>0</v>
      </c>
    </row>
    <row r="18" spans="1:7" x14ac:dyDescent="0.25">
      <c r="A18" s="40"/>
      <c r="B18" s="41"/>
      <c r="C18" s="41" t="s">
        <v>336</v>
      </c>
      <c r="D18" s="41"/>
      <c r="E18" s="91"/>
      <c r="F18" s="91"/>
      <c r="G18" s="87">
        <f>Table1[5]*Table1[6]</f>
        <v>0</v>
      </c>
    </row>
    <row r="19" spans="1:7" ht="60" x14ac:dyDescent="0.25">
      <c r="A19" s="40">
        <v>8</v>
      </c>
      <c r="B19" s="41" t="s">
        <v>33</v>
      </c>
      <c r="C19" s="41" t="s">
        <v>352</v>
      </c>
      <c r="D19" s="41" t="s">
        <v>25</v>
      </c>
      <c r="E19" s="91">
        <v>2.27</v>
      </c>
      <c r="F19" s="91"/>
      <c r="G19" s="87">
        <f>Table1[5]*Table1[6]</f>
        <v>0</v>
      </c>
    </row>
    <row r="20" spans="1:7" ht="32.450000000000003" customHeight="1" x14ac:dyDescent="0.25">
      <c r="A20" s="40">
        <v>9</v>
      </c>
      <c r="B20" s="41" t="s">
        <v>34</v>
      </c>
      <c r="C20" s="41" t="s">
        <v>337</v>
      </c>
      <c r="D20" s="41" t="s">
        <v>25</v>
      </c>
      <c r="E20" s="91">
        <v>1.27</v>
      </c>
      <c r="F20" s="91"/>
      <c r="G20" s="87">
        <f>Table1[5]*Table1[6]</f>
        <v>0</v>
      </c>
    </row>
    <row r="21" spans="1:7" ht="33.6" customHeight="1" x14ac:dyDescent="0.25">
      <c r="A21" s="40">
        <v>10</v>
      </c>
      <c r="B21" s="41" t="s">
        <v>35</v>
      </c>
      <c r="C21" s="41" t="s">
        <v>339</v>
      </c>
      <c r="D21" s="41" t="s">
        <v>25</v>
      </c>
      <c r="E21" s="91">
        <v>1.27</v>
      </c>
      <c r="F21" s="91"/>
      <c r="G21" s="87">
        <f>Table1[5]*Table1[6]</f>
        <v>0</v>
      </c>
    </row>
    <row r="22" spans="1:7" ht="18.95" customHeight="1" x14ac:dyDescent="0.25">
      <c r="A22" s="40">
        <v>11</v>
      </c>
      <c r="B22" s="41" t="s">
        <v>334</v>
      </c>
      <c r="C22" s="41" t="s">
        <v>340</v>
      </c>
      <c r="D22" s="41" t="s">
        <v>36</v>
      </c>
      <c r="E22" s="91">
        <v>506.05</v>
      </c>
      <c r="F22" s="91"/>
      <c r="G22" s="87">
        <f>Table1[5]*Table1[6]</f>
        <v>0</v>
      </c>
    </row>
    <row r="23" spans="1:7" ht="60" x14ac:dyDescent="0.25">
      <c r="A23" s="40">
        <v>14</v>
      </c>
      <c r="B23" s="41" t="s">
        <v>31</v>
      </c>
      <c r="C23" s="41" t="s">
        <v>362</v>
      </c>
      <c r="D23" s="41" t="s">
        <v>25</v>
      </c>
      <c r="E23" s="91">
        <v>0.91</v>
      </c>
      <c r="F23" s="91"/>
      <c r="G23" s="87">
        <f>Table1[5]*Table1[6]</f>
        <v>0</v>
      </c>
    </row>
    <row r="24" spans="1:7" x14ac:dyDescent="0.25">
      <c r="A24" s="40">
        <v>15</v>
      </c>
      <c r="B24" s="41" t="s">
        <v>40</v>
      </c>
      <c r="C24" s="41" t="s">
        <v>571</v>
      </c>
      <c r="D24" s="41" t="s">
        <v>25</v>
      </c>
      <c r="E24" s="91">
        <v>0.14000000000000001</v>
      </c>
      <c r="F24" s="91"/>
      <c r="G24" s="87">
        <f>Table1[5]*Table1[6]</f>
        <v>0</v>
      </c>
    </row>
    <row r="25" spans="1:7" ht="45" x14ac:dyDescent="0.25">
      <c r="A25" s="40">
        <v>16</v>
      </c>
      <c r="B25" s="41" t="s">
        <v>41</v>
      </c>
      <c r="C25" s="41" t="s">
        <v>341</v>
      </c>
      <c r="D25" s="41" t="s">
        <v>28</v>
      </c>
      <c r="E25" s="91">
        <v>8.9600000000000009</v>
      </c>
      <c r="F25" s="91"/>
      <c r="G25" s="87">
        <f>Table1[5]*Table1[6]</f>
        <v>0</v>
      </c>
    </row>
    <row r="26" spans="1:7" x14ac:dyDescent="0.25">
      <c r="A26" s="40"/>
      <c r="B26" s="41"/>
      <c r="C26" s="41" t="s">
        <v>342</v>
      </c>
      <c r="D26" s="41"/>
      <c r="E26" s="91"/>
      <c r="F26" s="91"/>
      <c r="G26" s="87">
        <f>Table1[5]*Table1[6]</f>
        <v>0</v>
      </c>
    </row>
    <row r="27" spans="1:7" ht="30" x14ac:dyDescent="0.25">
      <c r="A27" s="40">
        <v>17</v>
      </c>
      <c r="B27" s="41" t="s">
        <v>334</v>
      </c>
      <c r="C27" s="41" t="s">
        <v>340</v>
      </c>
      <c r="D27" s="41" t="s">
        <v>36</v>
      </c>
      <c r="E27" s="91">
        <v>27.95</v>
      </c>
      <c r="F27" s="91"/>
      <c r="G27" s="87">
        <f>Table1[5]*Table1[6]</f>
        <v>0</v>
      </c>
    </row>
    <row r="28" spans="1:7" ht="18.95" customHeight="1" x14ac:dyDescent="0.25">
      <c r="A28" s="40">
        <v>18</v>
      </c>
      <c r="B28" s="41" t="s">
        <v>37</v>
      </c>
      <c r="C28" s="41" t="s">
        <v>343</v>
      </c>
      <c r="D28" s="41" t="s">
        <v>38</v>
      </c>
      <c r="E28" s="91">
        <v>0.03</v>
      </c>
      <c r="F28" s="91"/>
      <c r="G28" s="87">
        <f>Table1[5]*Table1[6]</f>
        <v>0</v>
      </c>
    </row>
    <row r="29" spans="1:7" ht="45" x14ac:dyDescent="0.25">
      <c r="A29" s="40">
        <v>19</v>
      </c>
      <c r="B29" s="41" t="s">
        <v>39</v>
      </c>
      <c r="C29" s="41" t="s">
        <v>349</v>
      </c>
      <c r="D29" s="41" t="s">
        <v>38</v>
      </c>
      <c r="E29" s="91">
        <v>0.03</v>
      </c>
      <c r="F29" s="91"/>
      <c r="G29" s="87">
        <f>Table1[5]*Table1[6]</f>
        <v>0</v>
      </c>
    </row>
    <row r="30" spans="1:7" x14ac:dyDescent="0.25">
      <c r="A30" s="40"/>
      <c r="B30" s="41"/>
      <c r="C30" s="41" t="s">
        <v>346</v>
      </c>
      <c r="D30" s="41"/>
      <c r="E30" s="91"/>
      <c r="F30" s="91"/>
      <c r="G30" s="87">
        <f>Table1[5]*Table1[6]</f>
        <v>0</v>
      </c>
    </row>
    <row r="31" spans="1:7" ht="60" x14ac:dyDescent="0.25">
      <c r="A31" s="40">
        <v>20</v>
      </c>
      <c r="B31" s="41" t="s">
        <v>333</v>
      </c>
      <c r="C31" s="41" t="s">
        <v>328</v>
      </c>
      <c r="D31" s="41" t="s">
        <v>30</v>
      </c>
      <c r="E31" s="91">
        <v>10</v>
      </c>
      <c r="F31" s="91"/>
      <c r="G31" s="87">
        <f>Table1[5]*Table1[6]</f>
        <v>0</v>
      </c>
    </row>
    <row r="32" spans="1:7" ht="60" x14ac:dyDescent="0.25">
      <c r="A32" s="40">
        <v>21</v>
      </c>
      <c r="B32" s="41" t="s">
        <v>31</v>
      </c>
      <c r="C32" s="41" t="s">
        <v>362</v>
      </c>
      <c r="D32" s="41" t="s">
        <v>25</v>
      </c>
      <c r="E32" s="91">
        <v>0.54</v>
      </c>
      <c r="F32" s="91"/>
      <c r="G32" s="87">
        <f>Table1[5]*Table1[6]</f>
        <v>0</v>
      </c>
    </row>
    <row r="33" spans="1:7" ht="45" x14ac:dyDescent="0.25">
      <c r="A33" s="40">
        <v>22</v>
      </c>
      <c r="B33" s="41" t="s">
        <v>41</v>
      </c>
      <c r="C33" s="41" t="s">
        <v>341</v>
      </c>
      <c r="D33" s="41" t="s">
        <v>28</v>
      </c>
      <c r="E33" s="91">
        <v>6</v>
      </c>
      <c r="F33" s="91"/>
      <c r="G33" s="87">
        <f>Table1[5]*Table1[6]</f>
        <v>0</v>
      </c>
    </row>
    <row r="34" spans="1:7" x14ac:dyDescent="0.25">
      <c r="A34" s="40"/>
      <c r="B34" s="41"/>
      <c r="C34" s="41" t="s">
        <v>347</v>
      </c>
      <c r="D34" s="41"/>
      <c r="E34" s="91"/>
      <c r="F34" s="91"/>
      <c r="G34" s="87">
        <f>Table1[5]*Table1[6]</f>
        <v>0</v>
      </c>
    </row>
    <row r="35" spans="1:7" ht="45" x14ac:dyDescent="0.25">
      <c r="A35" s="40">
        <v>26</v>
      </c>
      <c r="B35" s="41" t="s">
        <v>42</v>
      </c>
      <c r="C35" s="41" t="s">
        <v>348</v>
      </c>
      <c r="D35" s="41" t="s">
        <v>36</v>
      </c>
      <c r="E35" s="91">
        <v>336</v>
      </c>
      <c r="F35" s="91"/>
      <c r="G35" s="87">
        <f>Table1[5]*Table1[6]</f>
        <v>0</v>
      </c>
    </row>
    <row r="36" spans="1:7" ht="18.95" customHeight="1" x14ac:dyDescent="0.25">
      <c r="A36" s="40">
        <v>27</v>
      </c>
      <c r="B36" s="41" t="s">
        <v>37</v>
      </c>
      <c r="C36" s="41" t="s">
        <v>344</v>
      </c>
      <c r="D36" s="41" t="s">
        <v>38</v>
      </c>
      <c r="E36" s="91">
        <v>0.33600000000000002</v>
      </c>
      <c r="F36" s="91"/>
      <c r="G36" s="87">
        <f>Table1[5]*Table1[6]</f>
        <v>0</v>
      </c>
    </row>
    <row r="37" spans="1:7" ht="45" x14ac:dyDescent="0.25">
      <c r="A37" s="40">
        <v>28</v>
      </c>
      <c r="B37" s="41" t="s">
        <v>39</v>
      </c>
      <c r="C37" s="41" t="s">
        <v>345</v>
      </c>
      <c r="D37" s="41" t="s">
        <v>38</v>
      </c>
      <c r="E37" s="91">
        <v>0.33600000000000002</v>
      </c>
      <c r="F37" s="91"/>
      <c r="G37" s="87">
        <f>Table1[5]*Table1[6]</f>
        <v>0</v>
      </c>
    </row>
    <row r="38" spans="1:7" x14ac:dyDescent="0.25">
      <c r="A38" s="40"/>
      <c r="B38" s="41"/>
      <c r="C38" s="41" t="s">
        <v>350</v>
      </c>
      <c r="D38" s="41"/>
      <c r="E38" s="91"/>
      <c r="F38" s="91"/>
      <c r="G38" s="87">
        <f>Table1[5]*Table1[6]</f>
        <v>0</v>
      </c>
    </row>
    <row r="39" spans="1:7" x14ac:dyDescent="0.25">
      <c r="A39" s="40">
        <v>29</v>
      </c>
      <c r="B39" s="41"/>
      <c r="C39" s="41" t="s">
        <v>353</v>
      </c>
      <c r="D39" s="41" t="s">
        <v>43</v>
      </c>
      <c r="E39" s="91">
        <v>1</v>
      </c>
      <c r="F39" s="91"/>
      <c r="G39" s="87">
        <f>Table1[5]*Table1[6]</f>
        <v>0</v>
      </c>
    </row>
    <row r="40" spans="1:7" x14ac:dyDescent="0.25">
      <c r="A40" s="40"/>
      <c r="B40" s="41"/>
      <c r="C40" s="41" t="s">
        <v>354</v>
      </c>
      <c r="D40" s="41"/>
      <c r="E40" s="91"/>
      <c r="F40" s="91"/>
      <c r="G40" s="87">
        <f>Table1[5]*Table1[6]</f>
        <v>0</v>
      </c>
    </row>
    <row r="41" spans="1:7" ht="42.95" customHeight="1" x14ac:dyDescent="0.25">
      <c r="A41" s="40">
        <v>30</v>
      </c>
      <c r="B41" s="41" t="s">
        <v>44</v>
      </c>
      <c r="C41" s="41" t="s">
        <v>355</v>
      </c>
      <c r="D41" s="41" t="s">
        <v>25</v>
      </c>
      <c r="E41" s="91">
        <v>12</v>
      </c>
      <c r="F41" s="91"/>
      <c r="G41" s="87">
        <f>Table1[5]*Table1[6]</f>
        <v>0</v>
      </c>
    </row>
    <row r="42" spans="1:7" ht="60" x14ac:dyDescent="0.25">
      <c r="A42" s="40">
        <v>31</v>
      </c>
      <c r="B42" s="41" t="s">
        <v>45</v>
      </c>
      <c r="C42" s="103" t="s">
        <v>357</v>
      </c>
      <c r="D42" s="41" t="s">
        <v>38</v>
      </c>
      <c r="E42" s="91">
        <v>11.2</v>
      </c>
      <c r="F42" s="91"/>
      <c r="G42" s="87">
        <f>Table1[5]*Table1[6]</f>
        <v>0</v>
      </c>
    </row>
    <row r="43" spans="1:7" ht="30" x14ac:dyDescent="0.25">
      <c r="A43" s="40">
        <v>32</v>
      </c>
      <c r="B43" s="41" t="s">
        <v>46</v>
      </c>
      <c r="C43" s="41" t="s">
        <v>358</v>
      </c>
      <c r="D43" s="41" t="s">
        <v>38</v>
      </c>
      <c r="E43" s="91">
        <v>8</v>
      </c>
      <c r="F43" s="91"/>
      <c r="G43" s="87">
        <f>Table1[5]*Table1[6]</f>
        <v>0</v>
      </c>
    </row>
    <row r="44" spans="1:7" x14ac:dyDescent="0.25">
      <c r="A44" s="40">
        <v>33</v>
      </c>
      <c r="B44" s="41" t="s">
        <v>47</v>
      </c>
      <c r="C44" s="41" t="s">
        <v>359</v>
      </c>
      <c r="D44" s="41" t="s">
        <v>38</v>
      </c>
      <c r="E44" s="91">
        <v>8</v>
      </c>
      <c r="F44" s="91"/>
      <c r="G44" s="87">
        <f>Table1[5]*Table1[6]</f>
        <v>0</v>
      </c>
    </row>
    <row r="45" spans="1:7" ht="32.1" customHeight="1" x14ac:dyDescent="0.25">
      <c r="A45" s="40">
        <v>34</v>
      </c>
      <c r="B45" s="41" t="s">
        <v>48</v>
      </c>
      <c r="C45" s="41" t="s">
        <v>360</v>
      </c>
      <c r="D45" s="41" t="s">
        <v>49</v>
      </c>
      <c r="E45" s="91">
        <v>7.0000000000000007E-2</v>
      </c>
      <c r="F45" s="91"/>
      <c r="G45" s="87">
        <f>Table1[5]*Table1[6]</f>
        <v>0</v>
      </c>
    </row>
    <row r="46" spans="1:7" x14ac:dyDescent="0.25">
      <c r="A46" s="104" t="s">
        <v>361</v>
      </c>
      <c r="B46" s="94"/>
      <c r="C46" s="94"/>
      <c r="D46" s="94"/>
      <c r="E46" s="95"/>
      <c r="F46" s="95"/>
      <c r="G46" s="95">
        <f>SUBTOTAL(9,Table1[7])</f>
        <v>0</v>
      </c>
    </row>
    <row r="47" spans="1:7" x14ac:dyDescent="0.25">
      <c r="A47" s="33"/>
      <c r="B47" s="34"/>
      <c r="C47" s="34"/>
      <c r="D47" s="34"/>
      <c r="E47" s="34"/>
      <c r="F47" s="34"/>
      <c r="G47" s="34"/>
    </row>
    <row r="48" spans="1:7" x14ac:dyDescent="0.25">
      <c r="A48" s="33"/>
      <c r="B48" s="34"/>
      <c r="C48" s="34"/>
      <c r="D48" s="34"/>
      <c r="E48" s="34"/>
      <c r="F48" s="34"/>
      <c r="G48" s="34"/>
    </row>
    <row r="49" spans="1:7" x14ac:dyDescent="0.25">
      <c r="A49" s="33"/>
      <c r="B49" s="34"/>
      <c r="C49" s="34"/>
      <c r="D49" s="34"/>
      <c r="E49" s="34"/>
      <c r="F49" s="34"/>
      <c r="G49" s="34"/>
    </row>
    <row r="50" spans="1:7" x14ac:dyDescent="0.25">
      <c r="A50" s="33"/>
      <c r="B50" s="34"/>
      <c r="C50" s="34"/>
      <c r="D50" s="34"/>
      <c r="E50" s="34"/>
      <c r="F50" s="34"/>
      <c r="G50" s="34"/>
    </row>
    <row r="51" spans="1:7" x14ac:dyDescent="0.25">
      <c r="A51" s="33"/>
      <c r="B51" s="34"/>
      <c r="C51" s="34"/>
      <c r="D51" s="34"/>
      <c r="E51" s="34"/>
      <c r="F51" s="34"/>
      <c r="G51" s="34"/>
    </row>
    <row r="52" spans="1:7" x14ac:dyDescent="0.25">
      <c r="A52" s="33"/>
      <c r="B52" s="34"/>
      <c r="C52" s="34"/>
      <c r="D52" s="34"/>
      <c r="E52" s="34"/>
      <c r="F52" s="34"/>
      <c r="G52" s="34"/>
    </row>
    <row r="53" spans="1:7" x14ac:dyDescent="0.25">
      <c r="A53" s="33"/>
      <c r="B53" s="34"/>
      <c r="C53" s="34"/>
      <c r="D53" s="34"/>
      <c r="E53" s="34"/>
      <c r="F53" s="34"/>
      <c r="G53" s="34"/>
    </row>
    <row r="54" spans="1:7" x14ac:dyDescent="0.25">
      <c r="A54" s="33"/>
      <c r="B54" s="34"/>
      <c r="C54" s="34"/>
      <c r="D54" s="34"/>
      <c r="E54" s="34"/>
      <c r="F54" s="34"/>
      <c r="G54" s="34"/>
    </row>
    <row r="55" spans="1:7" x14ac:dyDescent="0.25">
      <c r="A55" s="33"/>
      <c r="B55" s="34"/>
      <c r="C55" s="34"/>
      <c r="D55" s="34"/>
      <c r="E55" s="34"/>
      <c r="F55" s="34"/>
      <c r="G55" s="34"/>
    </row>
    <row r="56" spans="1:7" x14ac:dyDescent="0.25">
      <c r="A56" s="33"/>
      <c r="B56" s="34"/>
      <c r="C56" s="34"/>
      <c r="D56" s="34"/>
      <c r="E56" s="34"/>
      <c r="F56" s="34"/>
      <c r="G56" s="34"/>
    </row>
    <row r="57" spans="1:7" x14ac:dyDescent="0.25">
      <c r="A57" s="33"/>
      <c r="B57" s="34"/>
      <c r="C57" s="34"/>
      <c r="D57" s="34"/>
      <c r="E57" s="34"/>
      <c r="F57" s="34"/>
      <c r="G57" s="34"/>
    </row>
    <row r="58" spans="1:7" x14ac:dyDescent="0.25">
      <c r="A58" s="33"/>
      <c r="B58" s="34"/>
      <c r="C58" s="34"/>
      <c r="D58" s="34"/>
      <c r="E58" s="34"/>
      <c r="F58" s="34"/>
      <c r="G58" s="34"/>
    </row>
    <row r="59" spans="1:7" x14ac:dyDescent="0.25">
      <c r="A59" s="33"/>
      <c r="B59" s="34"/>
      <c r="C59" s="34"/>
      <c r="D59" s="34"/>
      <c r="E59" s="34"/>
      <c r="F59" s="34"/>
      <c r="G59" s="34"/>
    </row>
    <row r="60" spans="1:7" x14ac:dyDescent="0.25">
      <c r="A60" s="33"/>
      <c r="B60" s="34"/>
      <c r="C60" s="34"/>
      <c r="D60" s="34"/>
      <c r="E60" s="34"/>
      <c r="F60" s="34"/>
      <c r="G60" s="34"/>
    </row>
    <row r="61" spans="1:7" x14ac:dyDescent="0.25">
      <c r="A61" s="33"/>
      <c r="B61" s="34"/>
      <c r="C61" s="34"/>
      <c r="D61" s="34"/>
      <c r="E61" s="34"/>
      <c r="F61" s="34"/>
      <c r="G61" s="34"/>
    </row>
    <row r="62" spans="1:7" x14ac:dyDescent="0.25">
      <c r="A62" s="33"/>
      <c r="B62" s="34"/>
      <c r="C62" s="34"/>
      <c r="D62" s="34"/>
      <c r="E62" s="34"/>
      <c r="F62" s="34"/>
      <c r="G62" s="34"/>
    </row>
  </sheetData>
  <mergeCells count="2">
    <mergeCell ref="C2:G3"/>
    <mergeCell ref="A4:B4"/>
  </mergeCells>
  <phoneticPr fontId="18" type="noConversion"/>
  <conditionalFormatting sqref="E7:G46">
    <cfRule type="notContainsBlanks" priority="8" stopIfTrue="1">
      <formula>LEN(TRIM(E7))&gt;0</formula>
    </cfRule>
    <cfRule type="expression" dxfId="184" priority="9">
      <formula>$E7&lt;&gt;""</formula>
    </cfRule>
  </conditionalFormatting>
  <conditionalFormatting sqref="G7:G46">
    <cfRule type="expression" dxfId="183" priority="1">
      <formula>AND($C7="Subtotal",$G7="")</formula>
    </cfRule>
    <cfRule type="expression" dxfId="182" priority="2">
      <formula>AND($C7="Subtotal",_xlfn.FORMULATEXT($G7)="=[5]*[6]")</formula>
    </cfRule>
    <cfRule type="expression" dxfId="181" priority="6">
      <formula>AND($C7&lt;&gt;"Subtotal",_xlfn.FORMULATEXT($G7)&lt;&gt;"=[5]*[6]")</formula>
    </cfRule>
  </conditionalFormatting>
  <conditionalFormatting sqref="A7:G46">
    <cfRule type="expression" dxfId="180" priority="3">
      <formula>CELL("PROTECT",A7)=0</formula>
    </cfRule>
    <cfRule type="expression" dxfId="179" priority="4">
      <formula>$C7="Subtotal"</formula>
    </cfRule>
    <cfRule type="expression" priority="5" stopIfTrue="1">
      <formula>OR($C7="Subtotal",$A7="Total TVA Cota 0")</formula>
    </cfRule>
    <cfRule type="expression" dxfId="178" priority="7">
      <formula>$E7=""</formula>
    </cfRule>
  </conditionalFormatting>
  <dataValidations disablePrompts="1" count="1">
    <dataValidation type="decimal" operator="greaterThan" allowBlank="1" showInputMessage="1" showErrorMessage="1" sqref="F7:F45">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88"/>
  <sheetViews>
    <sheetView view="pageBreakPreview" topLeftCell="A73" zoomScaleNormal="90" zoomScaleSheetLayoutView="100" zoomScalePageLayoutView="90" workbookViewId="0">
      <selection activeCell="C66" sqref="C66"/>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6" t="str">
        <f>SITE!C2</f>
        <v>Solid biomass heating system and solar panels for hot water preparation in kindergarten  of Tanatari village, Causeni district</v>
      </c>
      <c r="D2" s="146"/>
      <c r="E2" s="146"/>
      <c r="F2" s="146"/>
      <c r="G2" s="146"/>
    </row>
    <row r="3" spans="1:7" s="22" customFormat="1" ht="18.75" x14ac:dyDescent="0.3">
      <c r="A3" s="26" t="str">
        <f>SITE!A3</f>
        <v>Site:</v>
      </c>
      <c r="B3" s="27" t="str">
        <f>IF(SITE!B3=0,"",SITE!B3)</f>
        <v>y</v>
      </c>
      <c r="C3" s="146"/>
      <c r="D3" s="146"/>
      <c r="E3" s="146"/>
      <c r="F3" s="146"/>
      <c r="G3" s="146"/>
    </row>
    <row r="4" spans="1:7" s="22" customFormat="1" ht="18.75" x14ac:dyDescent="0.25">
      <c r="A4" s="149" t="s">
        <v>271</v>
      </c>
      <c r="B4" s="149"/>
      <c r="C4" s="29" t="str">
        <f>SITE!B7</f>
        <v>Thermomecanics</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14</v>
      </c>
      <c r="B6" s="9" t="s">
        <v>15</v>
      </c>
      <c r="C6" s="9" t="s">
        <v>16</v>
      </c>
      <c r="D6" s="9" t="s">
        <v>17</v>
      </c>
      <c r="E6" s="9" t="s">
        <v>18</v>
      </c>
      <c r="F6" s="9" t="s">
        <v>19</v>
      </c>
      <c r="G6" s="9" t="s">
        <v>20</v>
      </c>
    </row>
    <row r="7" spans="1:7" x14ac:dyDescent="0.25">
      <c r="A7" s="38"/>
      <c r="B7" s="38"/>
      <c r="C7" s="102" t="s">
        <v>367</v>
      </c>
      <c r="D7" s="38"/>
      <c r="E7" s="44"/>
      <c r="F7" s="43"/>
      <c r="G7" s="87">
        <f>Table112[5]*Table112[6]</f>
        <v>0</v>
      </c>
    </row>
    <row r="8" spans="1:7" ht="30" x14ac:dyDescent="0.25">
      <c r="A8" s="38">
        <v>1</v>
      </c>
      <c r="B8" s="38" t="s">
        <v>50</v>
      </c>
      <c r="C8" s="105" t="s">
        <v>762</v>
      </c>
      <c r="D8" s="38" t="s">
        <v>330</v>
      </c>
      <c r="E8" s="44">
        <v>2</v>
      </c>
      <c r="F8" s="43"/>
      <c r="G8" s="88">
        <f>Table112[5]*Table112[6]</f>
        <v>0</v>
      </c>
    </row>
    <row r="9" spans="1:7" ht="30" x14ac:dyDescent="0.25">
      <c r="A9" s="96">
        <v>2</v>
      </c>
      <c r="B9" s="96" t="s">
        <v>51</v>
      </c>
      <c r="C9" s="105" t="s">
        <v>368</v>
      </c>
      <c r="D9" s="96" t="s">
        <v>330</v>
      </c>
      <c r="E9" s="98">
        <v>4</v>
      </c>
      <c r="F9" s="99"/>
      <c r="G9" s="100">
        <f>Table112[5]*Table112[6]</f>
        <v>0</v>
      </c>
    </row>
    <row r="10" spans="1:7" x14ac:dyDescent="0.25">
      <c r="A10" s="96">
        <v>3</v>
      </c>
      <c r="B10" s="96" t="s">
        <v>52</v>
      </c>
      <c r="C10" s="105" t="s">
        <v>369</v>
      </c>
      <c r="D10" s="96" t="s">
        <v>330</v>
      </c>
      <c r="E10" s="98">
        <v>1</v>
      </c>
      <c r="F10" s="99"/>
      <c r="G10" s="101">
        <f>Table112[5]*Table112[6]</f>
        <v>0</v>
      </c>
    </row>
    <row r="11" spans="1:7" ht="30" x14ac:dyDescent="0.25">
      <c r="A11" s="96">
        <v>4</v>
      </c>
      <c r="B11" s="96" t="s">
        <v>53</v>
      </c>
      <c r="C11" s="105" t="s">
        <v>370</v>
      </c>
      <c r="D11" s="96" t="s">
        <v>330</v>
      </c>
      <c r="E11" s="98">
        <v>1</v>
      </c>
      <c r="F11" s="99"/>
      <c r="G11" s="101">
        <f>Table112[5]*Table112[6]</f>
        <v>0</v>
      </c>
    </row>
    <row r="12" spans="1:7" ht="30" x14ac:dyDescent="0.25">
      <c r="A12" s="96">
        <v>5</v>
      </c>
      <c r="B12" s="96" t="s">
        <v>51</v>
      </c>
      <c r="C12" s="97" t="s">
        <v>368</v>
      </c>
      <c r="D12" s="96" t="s">
        <v>330</v>
      </c>
      <c r="E12" s="98">
        <v>2</v>
      </c>
      <c r="F12" s="99"/>
      <c r="G12" s="101">
        <f>Table112[5]*Table112[6]</f>
        <v>0</v>
      </c>
    </row>
    <row r="13" spans="1:7" x14ac:dyDescent="0.25">
      <c r="A13" s="96">
        <v>6</v>
      </c>
      <c r="B13" s="96" t="s">
        <v>54</v>
      </c>
      <c r="C13" s="105" t="s">
        <v>372</v>
      </c>
      <c r="D13" s="96" t="s">
        <v>330</v>
      </c>
      <c r="E13" s="98">
        <v>1</v>
      </c>
      <c r="F13" s="99"/>
      <c r="G13" s="101">
        <f>Table112[5]*Table112[6]</f>
        <v>0</v>
      </c>
    </row>
    <row r="14" spans="1:7" ht="30" x14ac:dyDescent="0.25">
      <c r="A14" s="96">
        <v>7</v>
      </c>
      <c r="B14" s="96" t="s">
        <v>51</v>
      </c>
      <c r="C14" s="97" t="s">
        <v>368</v>
      </c>
      <c r="D14" s="96" t="s">
        <v>330</v>
      </c>
      <c r="E14" s="98">
        <v>2</v>
      </c>
      <c r="F14" s="99"/>
      <c r="G14" s="101">
        <f>Table112[5]*Table112[6]</f>
        <v>0</v>
      </c>
    </row>
    <row r="15" spans="1:7" x14ac:dyDescent="0.25">
      <c r="A15" s="96">
        <v>8</v>
      </c>
      <c r="B15" s="96" t="s">
        <v>55</v>
      </c>
      <c r="C15" s="105" t="s">
        <v>373</v>
      </c>
      <c r="D15" s="96" t="s">
        <v>330</v>
      </c>
      <c r="E15" s="98">
        <v>1</v>
      </c>
      <c r="F15" s="99"/>
      <c r="G15" s="101">
        <f>Table112[5]*Table112[6]</f>
        <v>0</v>
      </c>
    </row>
    <row r="16" spans="1:7" ht="30" x14ac:dyDescent="0.25">
      <c r="A16" s="96">
        <v>9</v>
      </c>
      <c r="B16" s="96" t="s">
        <v>53</v>
      </c>
      <c r="C16" s="97" t="s">
        <v>371</v>
      </c>
      <c r="D16" s="96" t="s">
        <v>330</v>
      </c>
      <c r="E16" s="98">
        <v>2</v>
      </c>
      <c r="F16" s="99"/>
      <c r="G16" s="101">
        <f>Table112[5]*Table112[6]</f>
        <v>0</v>
      </c>
    </row>
    <row r="17" spans="1:7" x14ac:dyDescent="0.25">
      <c r="A17" s="96">
        <v>10</v>
      </c>
      <c r="B17" s="96" t="s">
        <v>56</v>
      </c>
      <c r="C17" s="105" t="s">
        <v>374</v>
      </c>
      <c r="D17" s="96" t="s">
        <v>330</v>
      </c>
      <c r="E17" s="98">
        <v>1</v>
      </c>
      <c r="F17" s="99"/>
      <c r="G17" s="101">
        <f>Table112[5]*Table112[6]</f>
        <v>0</v>
      </c>
    </row>
    <row r="18" spans="1:7" ht="30" x14ac:dyDescent="0.25">
      <c r="A18" s="96">
        <v>11</v>
      </c>
      <c r="B18" s="96" t="s">
        <v>57</v>
      </c>
      <c r="C18" s="105" t="s">
        <v>375</v>
      </c>
      <c r="D18" s="96" t="s">
        <v>330</v>
      </c>
      <c r="E18" s="98">
        <v>1</v>
      </c>
      <c r="F18" s="99"/>
      <c r="G18" s="101">
        <f>Table112[5]*Table112[6]</f>
        <v>0</v>
      </c>
    </row>
    <row r="19" spans="1:7" ht="30" x14ac:dyDescent="0.25">
      <c r="A19" s="96">
        <v>12</v>
      </c>
      <c r="B19" s="96" t="s">
        <v>58</v>
      </c>
      <c r="C19" s="105" t="s">
        <v>376</v>
      </c>
      <c r="D19" s="96" t="s">
        <v>330</v>
      </c>
      <c r="E19" s="98">
        <v>1</v>
      </c>
      <c r="F19" s="99"/>
      <c r="G19" s="101">
        <f>Table112[5]*Table112[6]</f>
        <v>0</v>
      </c>
    </row>
    <row r="20" spans="1:7" ht="30" x14ac:dyDescent="0.25">
      <c r="A20" s="96">
        <v>13</v>
      </c>
      <c r="B20" s="96" t="s">
        <v>59</v>
      </c>
      <c r="C20" s="105" t="s">
        <v>763</v>
      </c>
      <c r="D20" s="96" t="s">
        <v>330</v>
      </c>
      <c r="E20" s="98">
        <v>1</v>
      </c>
      <c r="F20" s="99"/>
      <c r="G20" s="101">
        <f>Table112[5]*Table112[6]</f>
        <v>0</v>
      </c>
    </row>
    <row r="21" spans="1:7" x14ac:dyDescent="0.25">
      <c r="A21" s="96"/>
      <c r="B21" s="96"/>
      <c r="C21" s="105" t="s">
        <v>377</v>
      </c>
      <c r="D21" s="96"/>
      <c r="E21" s="98"/>
      <c r="F21" s="99"/>
      <c r="G21" s="101">
        <f>Table112[5]*Table112[6]</f>
        <v>0</v>
      </c>
    </row>
    <row r="22" spans="1:7" ht="60" x14ac:dyDescent="0.25">
      <c r="A22" s="96">
        <v>14</v>
      </c>
      <c r="B22" s="96" t="s">
        <v>60</v>
      </c>
      <c r="C22" s="105" t="s">
        <v>379</v>
      </c>
      <c r="D22" s="96" t="s">
        <v>28</v>
      </c>
      <c r="E22" s="98">
        <v>8.5</v>
      </c>
      <c r="F22" s="99"/>
      <c r="G22" s="101">
        <f>Table112[5]*Table112[6]</f>
        <v>0</v>
      </c>
    </row>
    <row r="23" spans="1:7" ht="60" x14ac:dyDescent="0.25">
      <c r="A23" s="96">
        <v>15</v>
      </c>
      <c r="B23" s="96" t="s">
        <v>61</v>
      </c>
      <c r="C23" s="105" t="s">
        <v>764</v>
      </c>
      <c r="D23" s="96" t="s">
        <v>28</v>
      </c>
      <c r="E23" s="98">
        <v>9</v>
      </c>
      <c r="F23" s="99"/>
      <c r="G23" s="101">
        <f>Table112[5]*Table112[6]</f>
        <v>0</v>
      </c>
    </row>
    <row r="24" spans="1:7" ht="60" x14ac:dyDescent="0.25">
      <c r="A24" s="96">
        <v>16</v>
      </c>
      <c r="B24" s="96" t="s">
        <v>62</v>
      </c>
      <c r="C24" s="105" t="s">
        <v>765</v>
      </c>
      <c r="D24" s="96" t="s">
        <v>28</v>
      </c>
      <c r="E24" s="98">
        <v>9</v>
      </c>
      <c r="F24" s="99"/>
      <c r="G24" s="101">
        <f>Table112[5]*Table112[6]</f>
        <v>0</v>
      </c>
    </row>
    <row r="25" spans="1:7" ht="30" x14ac:dyDescent="0.25">
      <c r="A25" s="96">
        <v>17</v>
      </c>
      <c r="B25" s="96" t="s">
        <v>63</v>
      </c>
      <c r="C25" s="105" t="s">
        <v>380</v>
      </c>
      <c r="D25" s="96" t="s">
        <v>28</v>
      </c>
      <c r="E25" s="98">
        <v>28.3</v>
      </c>
      <c r="F25" s="99"/>
      <c r="G25" s="101">
        <f>Table112[5]*Table112[6]</f>
        <v>0</v>
      </c>
    </row>
    <row r="26" spans="1:7" ht="60" x14ac:dyDescent="0.25">
      <c r="A26" s="96">
        <v>18</v>
      </c>
      <c r="B26" s="96" t="s">
        <v>61</v>
      </c>
      <c r="C26" s="105" t="s">
        <v>764</v>
      </c>
      <c r="D26" s="96" t="s">
        <v>28</v>
      </c>
      <c r="E26" s="98">
        <v>28.3</v>
      </c>
      <c r="F26" s="99"/>
      <c r="G26" s="101">
        <f>Table112[5]*Table112[6]</f>
        <v>0</v>
      </c>
    </row>
    <row r="27" spans="1:7" ht="60" x14ac:dyDescent="0.25">
      <c r="A27" s="96">
        <v>19</v>
      </c>
      <c r="B27" s="96" t="s">
        <v>62</v>
      </c>
      <c r="C27" s="105" t="s">
        <v>765</v>
      </c>
      <c r="D27" s="96" t="s">
        <v>28</v>
      </c>
      <c r="E27" s="98">
        <v>28.3</v>
      </c>
      <c r="F27" s="99"/>
      <c r="G27" s="101">
        <f>Table112[5]*Table112[6]</f>
        <v>0</v>
      </c>
    </row>
    <row r="28" spans="1:7" ht="62.45" customHeight="1" x14ac:dyDescent="0.25">
      <c r="A28" s="96">
        <v>20</v>
      </c>
      <c r="B28" s="96" t="s">
        <v>60</v>
      </c>
      <c r="C28" s="105" t="s">
        <v>381</v>
      </c>
      <c r="D28" s="96" t="s">
        <v>28</v>
      </c>
      <c r="E28" s="98">
        <v>17.100000000000001</v>
      </c>
      <c r="F28" s="99"/>
      <c r="G28" s="101">
        <f>Table112[5]*Table112[6]</f>
        <v>0</v>
      </c>
    </row>
    <row r="29" spans="1:7" ht="60" x14ac:dyDescent="0.25">
      <c r="A29" s="96">
        <v>21</v>
      </c>
      <c r="B29" s="96" t="s">
        <v>61</v>
      </c>
      <c r="C29" s="105" t="s">
        <v>764</v>
      </c>
      <c r="D29" s="96" t="s">
        <v>28</v>
      </c>
      <c r="E29" s="98">
        <v>17.239999999999998</v>
      </c>
      <c r="F29" s="99"/>
      <c r="G29" s="101">
        <f>Table112[5]*Table112[6]</f>
        <v>0</v>
      </c>
    </row>
    <row r="30" spans="1:7" ht="60" x14ac:dyDescent="0.25">
      <c r="A30" s="96">
        <v>22</v>
      </c>
      <c r="B30" s="96" t="s">
        <v>62</v>
      </c>
      <c r="C30" s="105" t="s">
        <v>765</v>
      </c>
      <c r="D30" s="96" t="s">
        <v>28</v>
      </c>
      <c r="E30" s="98">
        <v>17.239999999999998</v>
      </c>
      <c r="F30" s="99"/>
      <c r="G30" s="101">
        <f>Table112[5]*Table112[6]</f>
        <v>0</v>
      </c>
    </row>
    <row r="31" spans="1:7" ht="30" x14ac:dyDescent="0.25">
      <c r="A31" s="96">
        <v>23</v>
      </c>
      <c r="B31" s="96" t="s">
        <v>64</v>
      </c>
      <c r="C31" s="105" t="s">
        <v>382</v>
      </c>
      <c r="D31" s="96" t="s">
        <v>38</v>
      </c>
      <c r="E31" s="98">
        <v>0.23799999999999999</v>
      </c>
      <c r="F31" s="99"/>
      <c r="G31" s="101">
        <f>Table112[5]*Table112[6]</f>
        <v>0</v>
      </c>
    </row>
    <row r="32" spans="1:7" ht="30" x14ac:dyDescent="0.25">
      <c r="A32" s="96">
        <v>24</v>
      </c>
      <c r="B32" s="96" t="s">
        <v>65</v>
      </c>
      <c r="C32" s="106" t="s">
        <v>383</v>
      </c>
      <c r="D32" s="96" t="s">
        <v>330</v>
      </c>
      <c r="E32" s="98">
        <v>5</v>
      </c>
      <c r="F32" s="99"/>
      <c r="G32" s="101">
        <f>Table112[5]*Table112[6]</f>
        <v>0</v>
      </c>
    </row>
    <row r="33" spans="1:7" ht="30" x14ac:dyDescent="0.25">
      <c r="A33" s="96">
        <v>25</v>
      </c>
      <c r="B33" s="96" t="s">
        <v>65</v>
      </c>
      <c r="C33" s="105" t="s">
        <v>384</v>
      </c>
      <c r="D33" s="96" t="s">
        <v>330</v>
      </c>
      <c r="E33" s="98">
        <v>17</v>
      </c>
      <c r="F33" s="99"/>
      <c r="G33" s="101">
        <f>Table112[5]*Table112[6]</f>
        <v>0</v>
      </c>
    </row>
    <row r="34" spans="1:7" ht="30" x14ac:dyDescent="0.25">
      <c r="A34" s="96">
        <v>26</v>
      </c>
      <c r="B34" s="96" t="s">
        <v>65</v>
      </c>
      <c r="C34" s="97" t="s">
        <v>385</v>
      </c>
      <c r="D34" s="96" t="s">
        <v>330</v>
      </c>
      <c r="E34" s="98">
        <v>12</v>
      </c>
      <c r="F34" s="99"/>
      <c r="G34" s="101">
        <f>Table112[5]*Table112[6]</f>
        <v>0</v>
      </c>
    </row>
    <row r="35" spans="1:7" ht="30" x14ac:dyDescent="0.25">
      <c r="A35" s="96">
        <v>27</v>
      </c>
      <c r="B35" s="96" t="s">
        <v>65</v>
      </c>
      <c r="C35" s="105" t="s">
        <v>386</v>
      </c>
      <c r="D35" s="96" t="s">
        <v>330</v>
      </c>
      <c r="E35" s="98">
        <v>2</v>
      </c>
      <c r="F35" s="99"/>
      <c r="G35" s="101">
        <f>Table112[5]*Table112[6]</f>
        <v>0</v>
      </c>
    </row>
    <row r="36" spans="1:7" ht="30" x14ac:dyDescent="0.25">
      <c r="A36" s="96">
        <v>28</v>
      </c>
      <c r="B36" s="96" t="s">
        <v>65</v>
      </c>
      <c r="C36" s="105" t="s">
        <v>429</v>
      </c>
      <c r="D36" s="96" t="s">
        <v>330</v>
      </c>
      <c r="E36" s="98">
        <v>8</v>
      </c>
      <c r="F36" s="99"/>
      <c r="G36" s="101">
        <f>Table112[5]*Table112[6]</f>
        <v>0</v>
      </c>
    </row>
    <row r="37" spans="1:7" ht="30" x14ac:dyDescent="0.25">
      <c r="A37" s="96">
        <v>29</v>
      </c>
      <c r="B37" s="96" t="s">
        <v>66</v>
      </c>
      <c r="C37" s="105" t="s">
        <v>387</v>
      </c>
      <c r="D37" s="96" t="s">
        <v>330</v>
      </c>
      <c r="E37" s="98">
        <v>2</v>
      </c>
      <c r="F37" s="99"/>
      <c r="G37" s="101">
        <f>Table112[5]*Table112[6]</f>
        <v>0</v>
      </c>
    </row>
    <row r="38" spans="1:7" ht="30" x14ac:dyDescent="0.25">
      <c r="A38" s="96">
        <v>30</v>
      </c>
      <c r="B38" s="96" t="s">
        <v>66</v>
      </c>
      <c r="C38" s="105" t="s">
        <v>388</v>
      </c>
      <c r="D38" s="96" t="s">
        <v>330</v>
      </c>
      <c r="E38" s="98">
        <v>18</v>
      </c>
      <c r="F38" s="99"/>
      <c r="G38" s="101">
        <f>Table112[5]*Table112[6]</f>
        <v>0</v>
      </c>
    </row>
    <row r="39" spans="1:7" ht="30" x14ac:dyDescent="0.25">
      <c r="A39" s="96">
        <v>31</v>
      </c>
      <c r="B39" s="96" t="s">
        <v>67</v>
      </c>
      <c r="C39" s="97" t="s">
        <v>389</v>
      </c>
      <c r="D39" s="96" t="s">
        <v>330</v>
      </c>
      <c r="E39" s="98">
        <v>4</v>
      </c>
      <c r="F39" s="99"/>
      <c r="G39" s="101">
        <f>Table112[5]*Table112[6]</f>
        <v>0</v>
      </c>
    </row>
    <row r="40" spans="1:7" ht="30" x14ac:dyDescent="0.25">
      <c r="A40" s="96">
        <v>32</v>
      </c>
      <c r="B40" s="96" t="s">
        <v>68</v>
      </c>
      <c r="C40" s="97" t="s">
        <v>390</v>
      </c>
      <c r="D40" s="96" t="s">
        <v>330</v>
      </c>
      <c r="E40" s="98">
        <v>4</v>
      </c>
      <c r="F40" s="99"/>
      <c r="G40" s="101">
        <f>Table112[5]*Table112[6]</f>
        <v>0</v>
      </c>
    </row>
    <row r="41" spans="1:7" ht="30" x14ac:dyDescent="0.25">
      <c r="A41" s="96">
        <v>33</v>
      </c>
      <c r="B41" s="96" t="s">
        <v>68</v>
      </c>
      <c r="C41" s="105" t="s">
        <v>391</v>
      </c>
      <c r="D41" s="96" t="s">
        <v>330</v>
      </c>
      <c r="E41" s="98">
        <v>11</v>
      </c>
      <c r="F41" s="99"/>
      <c r="G41" s="101">
        <f>Table112[5]*Table112[6]</f>
        <v>0</v>
      </c>
    </row>
    <row r="42" spans="1:7" ht="31.5" customHeight="1" x14ac:dyDescent="0.25">
      <c r="A42" s="96">
        <v>34</v>
      </c>
      <c r="B42" s="96" t="s">
        <v>66</v>
      </c>
      <c r="C42" s="105" t="s">
        <v>392</v>
      </c>
      <c r="D42" s="96" t="s">
        <v>330</v>
      </c>
      <c r="E42" s="98">
        <v>4</v>
      </c>
      <c r="F42" s="99"/>
      <c r="G42" s="101">
        <f>Table112[5]*Table112[6]</f>
        <v>0</v>
      </c>
    </row>
    <row r="43" spans="1:7" ht="30" x14ac:dyDescent="0.25">
      <c r="A43" s="96">
        <v>35</v>
      </c>
      <c r="B43" s="96" t="s">
        <v>67</v>
      </c>
      <c r="C43" s="105" t="s">
        <v>393</v>
      </c>
      <c r="D43" s="96" t="s">
        <v>330</v>
      </c>
      <c r="E43" s="98">
        <v>2</v>
      </c>
      <c r="F43" s="99"/>
      <c r="G43" s="101">
        <f>Table112[5]*Table112[6]</f>
        <v>0</v>
      </c>
    </row>
    <row r="44" spans="1:7" ht="30" x14ac:dyDescent="0.25">
      <c r="A44" s="96">
        <v>36</v>
      </c>
      <c r="B44" s="96" t="s">
        <v>68</v>
      </c>
      <c r="C44" s="97" t="s">
        <v>394</v>
      </c>
      <c r="D44" s="96" t="s">
        <v>330</v>
      </c>
      <c r="E44" s="98">
        <v>2</v>
      </c>
      <c r="F44" s="99"/>
      <c r="G44" s="101">
        <f>Table112[5]*Table112[6]</f>
        <v>0</v>
      </c>
    </row>
    <row r="45" spans="1:7" ht="30" x14ac:dyDescent="0.25">
      <c r="A45" s="96">
        <v>37</v>
      </c>
      <c r="B45" s="96" t="s">
        <v>67</v>
      </c>
      <c r="C45" s="105" t="s">
        <v>398</v>
      </c>
      <c r="D45" s="96" t="s">
        <v>330</v>
      </c>
      <c r="E45" s="98">
        <v>1</v>
      </c>
      <c r="F45" s="99"/>
      <c r="G45" s="101">
        <f>Table112[5]*Table112[6]</f>
        <v>0</v>
      </c>
    </row>
    <row r="46" spans="1:7" ht="30" x14ac:dyDescent="0.25">
      <c r="A46" s="96">
        <v>38</v>
      </c>
      <c r="B46" s="96" t="s">
        <v>68</v>
      </c>
      <c r="C46" s="105" t="s">
        <v>399</v>
      </c>
      <c r="D46" s="96" t="s">
        <v>330</v>
      </c>
      <c r="E46" s="98">
        <v>4</v>
      </c>
      <c r="F46" s="99"/>
      <c r="G46" s="101">
        <f>Table112[5]*Table112[6]</f>
        <v>0</v>
      </c>
    </row>
    <row r="47" spans="1:7" ht="30" x14ac:dyDescent="0.25">
      <c r="A47" s="96">
        <v>39</v>
      </c>
      <c r="B47" s="96" t="s">
        <v>68</v>
      </c>
      <c r="C47" s="97" t="s">
        <v>395</v>
      </c>
      <c r="D47" s="96" t="s">
        <v>330</v>
      </c>
      <c r="E47" s="98">
        <v>2</v>
      </c>
      <c r="F47" s="99"/>
      <c r="G47" s="101">
        <f>Table112[5]*Table112[6]</f>
        <v>0</v>
      </c>
    </row>
    <row r="48" spans="1:7" ht="45" x14ac:dyDescent="0.25">
      <c r="A48" s="96">
        <v>40</v>
      </c>
      <c r="B48" s="96" t="s">
        <v>69</v>
      </c>
      <c r="C48" s="105" t="s">
        <v>400</v>
      </c>
      <c r="D48" s="96" t="s">
        <v>330</v>
      </c>
      <c r="E48" s="98">
        <v>2</v>
      </c>
      <c r="F48" s="99"/>
      <c r="G48" s="101">
        <f>Table112[5]*Table112[6]</f>
        <v>0</v>
      </c>
    </row>
    <row r="49" spans="1:7" ht="45" x14ac:dyDescent="0.25">
      <c r="A49" s="96">
        <v>41</v>
      </c>
      <c r="B49" s="96" t="s">
        <v>69</v>
      </c>
      <c r="C49" s="105" t="s">
        <v>401</v>
      </c>
      <c r="D49" s="96" t="s">
        <v>330</v>
      </c>
      <c r="E49" s="98">
        <v>2</v>
      </c>
      <c r="F49" s="99"/>
      <c r="G49" s="101">
        <f>Table112[5]*Table112[6]</f>
        <v>0</v>
      </c>
    </row>
    <row r="50" spans="1:7" ht="45.6" customHeight="1" x14ac:dyDescent="0.25">
      <c r="A50" s="96">
        <v>42</v>
      </c>
      <c r="B50" s="96" t="s">
        <v>70</v>
      </c>
      <c r="C50" s="105" t="s">
        <v>766</v>
      </c>
      <c r="D50" s="96" t="s">
        <v>30</v>
      </c>
      <c r="E50" s="98">
        <v>48</v>
      </c>
      <c r="F50" s="99"/>
      <c r="G50" s="101">
        <f>Table112[5]*Table112[6]</f>
        <v>0</v>
      </c>
    </row>
    <row r="51" spans="1:7" ht="50.45" customHeight="1" x14ac:dyDescent="0.25">
      <c r="A51" s="96">
        <v>43</v>
      </c>
      <c r="B51" s="96" t="s">
        <v>71</v>
      </c>
      <c r="C51" s="105" t="s">
        <v>767</v>
      </c>
      <c r="D51" s="96" t="s">
        <v>30</v>
      </c>
      <c r="E51" s="98">
        <v>10</v>
      </c>
      <c r="F51" s="99"/>
      <c r="G51" s="101">
        <f>Table112[5]*Table112[6]</f>
        <v>0</v>
      </c>
    </row>
    <row r="52" spans="1:7" ht="45" x14ac:dyDescent="0.25">
      <c r="A52" s="96">
        <v>44</v>
      </c>
      <c r="B52" s="96" t="s">
        <v>72</v>
      </c>
      <c r="C52" s="105" t="s">
        <v>768</v>
      </c>
      <c r="D52" s="96" t="s">
        <v>30</v>
      </c>
      <c r="E52" s="98">
        <v>13</v>
      </c>
      <c r="F52" s="99"/>
      <c r="G52" s="101">
        <f>Table112[5]*Table112[6]</f>
        <v>0</v>
      </c>
    </row>
    <row r="53" spans="1:7" ht="45" x14ac:dyDescent="0.25">
      <c r="A53" s="96">
        <v>45</v>
      </c>
      <c r="B53" s="96" t="s">
        <v>73</v>
      </c>
      <c r="C53" s="105" t="s">
        <v>769</v>
      </c>
      <c r="D53" s="96" t="s">
        <v>30</v>
      </c>
      <c r="E53" s="98">
        <v>6</v>
      </c>
      <c r="F53" s="99"/>
      <c r="G53" s="101">
        <f>Table112[5]*Table112[6]</f>
        <v>0</v>
      </c>
    </row>
    <row r="54" spans="1:7" ht="45" x14ac:dyDescent="0.25">
      <c r="A54" s="96">
        <v>46</v>
      </c>
      <c r="B54" s="96" t="s">
        <v>73</v>
      </c>
      <c r="C54" s="105" t="s">
        <v>770</v>
      </c>
      <c r="D54" s="96" t="s">
        <v>30</v>
      </c>
      <c r="E54" s="98">
        <v>15</v>
      </c>
      <c r="F54" s="99"/>
      <c r="G54" s="101">
        <f>Table112[5]*Table112[6]</f>
        <v>0</v>
      </c>
    </row>
    <row r="55" spans="1:7" ht="45" x14ac:dyDescent="0.25">
      <c r="A55" s="96">
        <v>47</v>
      </c>
      <c r="B55" s="96" t="s">
        <v>74</v>
      </c>
      <c r="C55" s="105" t="s">
        <v>771</v>
      </c>
      <c r="D55" s="96" t="s">
        <v>30</v>
      </c>
      <c r="E55" s="98">
        <v>31</v>
      </c>
      <c r="F55" s="99"/>
      <c r="G55" s="101">
        <f>Table112[5]*Table112[6]</f>
        <v>0</v>
      </c>
    </row>
    <row r="56" spans="1:7" ht="45" x14ac:dyDescent="0.25">
      <c r="A56" s="96">
        <v>48</v>
      </c>
      <c r="B56" s="96" t="s">
        <v>75</v>
      </c>
      <c r="C56" s="105" t="s">
        <v>772</v>
      </c>
      <c r="D56" s="96" t="s">
        <v>30</v>
      </c>
      <c r="E56" s="98">
        <v>1</v>
      </c>
      <c r="F56" s="99"/>
      <c r="G56" s="101">
        <f>Table112[5]*Table112[6]</f>
        <v>0</v>
      </c>
    </row>
    <row r="57" spans="1:7" ht="45" x14ac:dyDescent="0.25">
      <c r="A57" s="96" t="s">
        <v>238</v>
      </c>
      <c r="B57" s="96" t="s">
        <v>430</v>
      </c>
      <c r="C57" s="105" t="s">
        <v>431</v>
      </c>
      <c r="D57" s="96" t="s">
        <v>291</v>
      </c>
      <c r="E57" s="98">
        <v>1</v>
      </c>
      <c r="F57" s="99"/>
      <c r="G57" s="101">
        <f>Table112[5]*Table112[6]</f>
        <v>0</v>
      </c>
    </row>
    <row r="58" spans="1:7" ht="45" x14ac:dyDescent="0.25">
      <c r="A58" s="96">
        <v>49</v>
      </c>
      <c r="B58" s="96" t="s">
        <v>76</v>
      </c>
      <c r="C58" s="105" t="s">
        <v>402</v>
      </c>
      <c r="D58" s="96" t="s">
        <v>30</v>
      </c>
      <c r="E58" s="98">
        <v>58</v>
      </c>
      <c r="F58" s="99"/>
      <c r="G58" s="101">
        <f>Table112[5]*Table112[6]</f>
        <v>0</v>
      </c>
    </row>
    <row r="59" spans="1:7" ht="45" x14ac:dyDescent="0.25">
      <c r="A59" s="96">
        <v>50</v>
      </c>
      <c r="B59" s="96" t="s">
        <v>77</v>
      </c>
      <c r="C59" s="97" t="s">
        <v>403</v>
      </c>
      <c r="D59" s="96" t="s">
        <v>30</v>
      </c>
      <c r="E59" s="98">
        <v>34</v>
      </c>
      <c r="F59" s="99"/>
      <c r="G59" s="101">
        <f>Table112[5]*Table112[6]</f>
        <v>0</v>
      </c>
    </row>
    <row r="60" spans="1:7" ht="45" x14ac:dyDescent="0.25">
      <c r="A60" s="96">
        <v>51</v>
      </c>
      <c r="B60" s="96" t="s">
        <v>78</v>
      </c>
      <c r="C60" s="97" t="s">
        <v>404</v>
      </c>
      <c r="D60" s="96" t="s">
        <v>30</v>
      </c>
      <c r="E60" s="98">
        <v>32</v>
      </c>
      <c r="F60" s="99"/>
      <c r="G60" s="101">
        <f>Table112[5]*Table112[6]</f>
        <v>0</v>
      </c>
    </row>
    <row r="61" spans="1:7" ht="45" x14ac:dyDescent="0.25">
      <c r="A61" s="96">
        <v>52</v>
      </c>
      <c r="B61" s="96" t="s">
        <v>79</v>
      </c>
      <c r="C61" s="97" t="s">
        <v>405</v>
      </c>
      <c r="D61" s="96" t="s">
        <v>30</v>
      </c>
      <c r="E61" s="98">
        <v>58</v>
      </c>
      <c r="F61" s="99"/>
      <c r="G61" s="101">
        <f>Table112[5]*Table112[6]</f>
        <v>0</v>
      </c>
    </row>
    <row r="62" spans="1:7" ht="31.5" customHeight="1" x14ac:dyDescent="0.25">
      <c r="A62" s="96">
        <v>53</v>
      </c>
      <c r="B62" s="96" t="s">
        <v>80</v>
      </c>
      <c r="C62" s="97" t="s">
        <v>406</v>
      </c>
      <c r="D62" s="96" t="s">
        <v>30</v>
      </c>
      <c r="E62" s="98">
        <v>34</v>
      </c>
      <c r="F62" s="99"/>
      <c r="G62" s="101">
        <f>Table112[5]*Table112[6]</f>
        <v>0</v>
      </c>
    </row>
    <row r="63" spans="1:7" ht="30.6" customHeight="1" x14ac:dyDescent="0.25">
      <c r="A63" s="96">
        <v>54</v>
      </c>
      <c r="B63" s="96" t="s">
        <v>81</v>
      </c>
      <c r="C63" s="105" t="s">
        <v>407</v>
      </c>
      <c r="D63" s="96" t="s">
        <v>30</v>
      </c>
      <c r="E63" s="98">
        <v>32</v>
      </c>
      <c r="F63" s="99"/>
      <c r="G63" s="101">
        <f>Table112[5]*Table112[6]</f>
        <v>0</v>
      </c>
    </row>
    <row r="64" spans="1:7" ht="30" x14ac:dyDescent="0.25">
      <c r="A64" s="96">
        <v>55</v>
      </c>
      <c r="B64" s="96" t="s">
        <v>82</v>
      </c>
      <c r="C64" s="105" t="s">
        <v>408</v>
      </c>
      <c r="D64" s="96" t="s">
        <v>36</v>
      </c>
      <c r="E64" s="98">
        <v>183.76</v>
      </c>
      <c r="F64" s="99"/>
      <c r="G64" s="101">
        <f>Table112[5]*Table112[6]</f>
        <v>0</v>
      </c>
    </row>
    <row r="65" spans="1:7" ht="30" x14ac:dyDescent="0.25">
      <c r="A65" s="96">
        <v>56</v>
      </c>
      <c r="B65" s="96" t="s">
        <v>83</v>
      </c>
      <c r="C65" s="105" t="s">
        <v>409</v>
      </c>
      <c r="D65" s="96" t="s">
        <v>30</v>
      </c>
      <c r="E65" s="98">
        <v>9</v>
      </c>
      <c r="F65" s="99"/>
      <c r="G65" s="101">
        <f>Table112[5]*Table112[6]</f>
        <v>0</v>
      </c>
    </row>
    <row r="66" spans="1:7" ht="45" x14ac:dyDescent="0.25">
      <c r="A66" s="96">
        <v>57</v>
      </c>
      <c r="B66" s="96"/>
      <c r="C66" s="105" t="s">
        <v>787</v>
      </c>
      <c r="D66" s="96"/>
      <c r="E66" s="98"/>
      <c r="F66" s="99"/>
      <c r="G66" s="101">
        <f>Table112[5]*Table112[6]</f>
        <v>0</v>
      </c>
    </row>
    <row r="67" spans="1:7" x14ac:dyDescent="0.25">
      <c r="A67" s="96">
        <v>58</v>
      </c>
      <c r="B67" s="96"/>
      <c r="C67" s="105" t="s">
        <v>410</v>
      </c>
      <c r="D67" s="96" t="s">
        <v>330</v>
      </c>
      <c r="E67" s="98">
        <v>1</v>
      </c>
      <c r="F67" s="99"/>
      <c r="G67" s="101">
        <f>Table112[5]*Table112[6]</f>
        <v>0</v>
      </c>
    </row>
    <row r="68" spans="1:7" x14ac:dyDescent="0.25">
      <c r="A68" s="96">
        <v>59</v>
      </c>
      <c r="B68" s="96"/>
      <c r="C68" s="105" t="s">
        <v>411</v>
      </c>
      <c r="D68" s="96" t="s">
        <v>330</v>
      </c>
      <c r="E68" s="98">
        <v>4</v>
      </c>
      <c r="F68" s="99"/>
      <c r="G68" s="101">
        <f>Table112[5]*Table112[6]</f>
        <v>0</v>
      </c>
    </row>
    <row r="69" spans="1:7" x14ac:dyDescent="0.25">
      <c r="A69" s="96">
        <v>60</v>
      </c>
      <c r="B69" s="96"/>
      <c r="C69" s="105" t="s">
        <v>412</v>
      </c>
      <c r="D69" s="96" t="s">
        <v>330</v>
      </c>
      <c r="E69" s="98">
        <v>7</v>
      </c>
      <c r="F69" s="99"/>
      <c r="G69" s="101">
        <f>Table112[5]*Table112[6]</f>
        <v>0</v>
      </c>
    </row>
    <row r="70" spans="1:7" x14ac:dyDescent="0.25">
      <c r="A70" s="96">
        <v>61</v>
      </c>
      <c r="B70" s="96"/>
      <c r="C70" s="105" t="s">
        <v>413</v>
      </c>
      <c r="D70" s="96" t="s">
        <v>330</v>
      </c>
      <c r="E70" s="98">
        <v>1</v>
      </c>
      <c r="F70" s="99"/>
      <c r="G70" s="101">
        <f>Table112[5]*Table112[6]</f>
        <v>0</v>
      </c>
    </row>
    <row r="71" spans="1:7" x14ac:dyDescent="0.25">
      <c r="A71" s="96">
        <v>62</v>
      </c>
      <c r="B71" s="96"/>
      <c r="C71" s="105" t="s">
        <v>414</v>
      </c>
      <c r="D71" s="96" t="s">
        <v>330</v>
      </c>
      <c r="E71" s="98">
        <v>1</v>
      </c>
      <c r="F71" s="99"/>
      <c r="G71" s="101">
        <f>Table112[5]*Table112[6]</f>
        <v>0</v>
      </c>
    </row>
    <row r="72" spans="1:7" x14ac:dyDescent="0.25">
      <c r="A72" s="96">
        <v>63</v>
      </c>
      <c r="B72" s="96"/>
      <c r="C72" s="105" t="s">
        <v>415</v>
      </c>
      <c r="D72" s="96" t="s">
        <v>330</v>
      </c>
      <c r="E72" s="98">
        <v>1</v>
      </c>
      <c r="F72" s="99"/>
      <c r="G72" s="101">
        <f>Table112[5]*Table112[6]</f>
        <v>0</v>
      </c>
    </row>
    <row r="73" spans="1:7" x14ac:dyDescent="0.25">
      <c r="A73" s="96"/>
      <c r="B73" s="96"/>
      <c r="C73" s="97" t="s">
        <v>351</v>
      </c>
      <c r="D73" s="96"/>
      <c r="E73" s="98"/>
      <c r="F73" s="99"/>
      <c r="G73" s="101">
        <f>Table112[5]*Table112[6]</f>
        <v>0</v>
      </c>
    </row>
    <row r="74" spans="1:7" ht="45" x14ac:dyDescent="0.25">
      <c r="A74" s="96">
        <v>64</v>
      </c>
      <c r="B74" s="96"/>
      <c r="C74" s="106" t="s">
        <v>773</v>
      </c>
      <c r="D74" s="96" t="s">
        <v>330</v>
      </c>
      <c r="E74" s="98">
        <v>2</v>
      </c>
      <c r="F74" s="99"/>
      <c r="G74" s="101">
        <f>Table112[5]*Table112[6]</f>
        <v>0</v>
      </c>
    </row>
    <row r="75" spans="1:7" ht="45" x14ac:dyDescent="0.25">
      <c r="A75" s="96">
        <v>65</v>
      </c>
      <c r="B75" s="96"/>
      <c r="C75" s="105" t="s">
        <v>416</v>
      </c>
      <c r="D75" s="96" t="s">
        <v>330</v>
      </c>
      <c r="E75" s="98">
        <v>2</v>
      </c>
      <c r="F75" s="99"/>
      <c r="G75" s="101">
        <f>Table112[5]*Table112[6]</f>
        <v>0</v>
      </c>
    </row>
    <row r="76" spans="1:7" ht="45" x14ac:dyDescent="0.25">
      <c r="A76" s="96">
        <v>66</v>
      </c>
      <c r="B76" s="96"/>
      <c r="C76" s="97" t="s">
        <v>417</v>
      </c>
      <c r="D76" s="96" t="s">
        <v>330</v>
      </c>
      <c r="E76" s="98">
        <v>2</v>
      </c>
      <c r="F76" s="99"/>
      <c r="G76" s="101">
        <f>Table112[5]*Table112[6]</f>
        <v>0</v>
      </c>
    </row>
    <row r="77" spans="1:7" x14ac:dyDescent="0.25">
      <c r="A77" s="96">
        <v>67</v>
      </c>
      <c r="B77" s="96"/>
      <c r="C77" s="105" t="s">
        <v>418</v>
      </c>
      <c r="D77" s="96" t="s">
        <v>330</v>
      </c>
      <c r="E77" s="98">
        <v>1</v>
      </c>
      <c r="F77" s="99"/>
      <c r="G77" s="101">
        <f>Table112[5]*Table112[6]</f>
        <v>0</v>
      </c>
    </row>
    <row r="78" spans="1:7" ht="32.1" customHeight="1" x14ac:dyDescent="0.25">
      <c r="A78" s="96">
        <v>68</v>
      </c>
      <c r="B78" s="96"/>
      <c r="C78" s="97" t="s">
        <v>419</v>
      </c>
      <c r="D78" s="96" t="s">
        <v>330</v>
      </c>
      <c r="E78" s="98">
        <v>1</v>
      </c>
      <c r="F78" s="99"/>
      <c r="G78" s="101">
        <f>Table112[5]*Table112[6]</f>
        <v>0</v>
      </c>
    </row>
    <row r="79" spans="1:7" ht="30.95" customHeight="1" x14ac:dyDescent="0.25">
      <c r="A79" s="96">
        <v>69</v>
      </c>
      <c r="B79" s="96"/>
      <c r="C79" s="97" t="s">
        <v>420</v>
      </c>
      <c r="D79" s="96" t="s">
        <v>330</v>
      </c>
      <c r="E79" s="98">
        <v>2</v>
      </c>
      <c r="F79" s="99"/>
      <c r="G79" s="101">
        <f>Table112[5]*Table112[6]</f>
        <v>0</v>
      </c>
    </row>
    <row r="80" spans="1:7" ht="30" x14ac:dyDescent="0.25">
      <c r="A80" s="96">
        <v>70</v>
      </c>
      <c r="B80" s="96"/>
      <c r="C80" s="106" t="s">
        <v>432</v>
      </c>
      <c r="D80" s="96" t="s">
        <v>330</v>
      </c>
      <c r="E80" s="98">
        <v>1</v>
      </c>
      <c r="F80" s="99"/>
      <c r="G80" s="101">
        <f>Table112[5]*Table112[6]</f>
        <v>0</v>
      </c>
    </row>
    <row r="81" spans="1:7" ht="33.6" customHeight="1" x14ac:dyDescent="0.25">
      <c r="A81" s="96">
        <v>71</v>
      </c>
      <c r="B81" s="96"/>
      <c r="C81" s="105" t="s">
        <v>427</v>
      </c>
      <c r="D81" s="96" t="s">
        <v>330</v>
      </c>
      <c r="E81" s="98">
        <v>2</v>
      </c>
      <c r="F81" s="99"/>
      <c r="G81" s="101">
        <f>Table112[5]*Table112[6]</f>
        <v>0</v>
      </c>
    </row>
    <row r="82" spans="1:7" x14ac:dyDescent="0.25">
      <c r="A82" s="96">
        <v>72</v>
      </c>
      <c r="B82" s="96"/>
      <c r="C82" s="97" t="s">
        <v>433</v>
      </c>
      <c r="D82" s="96" t="s">
        <v>330</v>
      </c>
      <c r="E82" s="98">
        <v>1</v>
      </c>
      <c r="F82" s="99"/>
      <c r="G82" s="101">
        <f>Table112[5]*Table112[6]</f>
        <v>0</v>
      </c>
    </row>
    <row r="83" spans="1:7" ht="28.5" customHeight="1" x14ac:dyDescent="0.25">
      <c r="A83" s="96">
        <v>73</v>
      </c>
      <c r="B83" s="96"/>
      <c r="C83" s="97" t="s">
        <v>421</v>
      </c>
      <c r="D83" s="96" t="s">
        <v>330</v>
      </c>
      <c r="E83" s="98">
        <v>2</v>
      </c>
      <c r="F83" s="99"/>
      <c r="G83" s="101">
        <f>Table112[5]*Table112[6]</f>
        <v>0</v>
      </c>
    </row>
    <row r="84" spans="1:7" x14ac:dyDescent="0.25">
      <c r="A84" s="96">
        <v>74</v>
      </c>
      <c r="B84" s="96"/>
      <c r="C84" s="105" t="s">
        <v>774</v>
      </c>
      <c r="D84" s="96" t="s">
        <v>330</v>
      </c>
      <c r="E84" s="98">
        <v>1</v>
      </c>
      <c r="F84" s="99"/>
      <c r="G84" s="101">
        <f>Table112[5]*Table112[6]</f>
        <v>0</v>
      </c>
    </row>
    <row r="85" spans="1:7" ht="30" x14ac:dyDescent="0.25">
      <c r="A85" s="96">
        <v>75</v>
      </c>
      <c r="B85" s="96"/>
      <c r="C85" s="97" t="s">
        <v>422</v>
      </c>
      <c r="D85" s="96" t="s">
        <v>330</v>
      </c>
      <c r="E85" s="98">
        <v>1</v>
      </c>
      <c r="F85" s="99"/>
      <c r="G85" s="101">
        <f>Table112[5]*Table112[6]</f>
        <v>0</v>
      </c>
    </row>
    <row r="86" spans="1:7" ht="30" x14ac:dyDescent="0.25">
      <c r="A86" s="96">
        <v>77</v>
      </c>
      <c r="B86" s="96"/>
      <c r="C86" s="97" t="s">
        <v>423</v>
      </c>
      <c r="D86" s="96" t="s">
        <v>330</v>
      </c>
      <c r="E86" s="98">
        <v>1</v>
      </c>
      <c r="F86" s="99"/>
      <c r="G86" s="101">
        <f>Table112[5]*Table112[6]</f>
        <v>0</v>
      </c>
    </row>
    <row r="87" spans="1:7" x14ac:dyDescent="0.25">
      <c r="A87" s="96">
        <v>78</v>
      </c>
      <c r="B87" s="96"/>
      <c r="C87" s="105" t="s">
        <v>428</v>
      </c>
      <c r="D87" s="96" t="s">
        <v>330</v>
      </c>
      <c r="E87" s="98">
        <v>1</v>
      </c>
      <c r="F87" s="99"/>
      <c r="G87" s="101">
        <f>Table112[5]*Table112[6]</f>
        <v>0</v>
      </c>
    </row>
    <row r="88" spans="1:7" x14ac:dyDescent="0.25">
      <c r="A88" s="93" t="s">
        <v>361</v>
      </c>
      <c r="B88" s="94"/>
      <c r="C88" s="94"/>
      <c r="D88" s="94"/>
      <c r="E88" s="95"/>
      <c r="F88" s="95"/>
      <c r="G88" s="95">
        <f>SUBTOTAL(9,Table112[7])</f>
        <v>0</v>
      </c>
    </row>
  </sheetData>
  <mergeCells count="2">
    <mergeCell ref="C2:G3"/>
    <mergeCell ref="A4:B4"/>
  </mergeCells>
  <phoneticPr fontId="18" type="noConversion"/>
  <conditionalFormatting sqref="G7:G88">
    <cfRule type="expression" dxfId="177" priority="1">
      <formula>AND($C7="Subtotal",$G7="")</formula>
    </cfRule>
    <cfRule type="expression" dxfId="176" priority="2">
      <formula>AND($C7="Subtotal",_xlfn.FORMULATEXT($G7)="=[5]*[6]")</formula>
    </cfRule>
    <cfRule type="expression" dxfId="175" priority="6">
      <formula>AND($C7&lt;&gt;"Subtotal",_xlfn.FORMULATEXT($G7)&lt;&gt;"=[5]*[6]")</formula>
    </cfRule>
  </conditionalFormatting>
  <conditionalFormatting sqref="E7:G88">
    <cfRule type="notContainsBlanks" priority="8" stopIfTrue="1">
      <formula>LEN(TRIM(E7))&gt;0</formula>
    </cfRule>
    <cfRule type="expression" dxfId="174" priority="9">
      <formula>$E7&lt;&gt;""</formula>
    </cfRule>
  </conditionalFormatting>
  <conditionalFormatting sqref="A7:G88">
    <cfRule type="expression" dxfId="173" priority="3">
      <formula>CELL("PROTECT",A7)=0</formula>
    </cfRule>
    <cfRule type="expression" dxfId="172" priority="4">
      <formula>$C7="Subtotal"</formula>
    </cfRule>
    <cfRule type="expression" priority="5" stopIfTrue="1">
      <formula>OR($C7="Subtotal",$A7="Total TVA Cota 0")</formula>
    </cfRule>
    <cfRule type="expression" dxfId="171" priority="7">
      <formula>$E7=""</formula>
    </cfRule>
  </conditionalFormatting>
  <dataValidations count="1">
    <dataValidation type="decimal" operator="greaterThan" allowBlank="1" showInputMessage="1" showErrorMessage="1" sqref="F7:F87">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77"/>
  <sheetViews>
    <sheetView view="pageBreakPreview" topLeftCell="A46" zoomScaleNormal="90" zoomScaleSheetLayoutView="100" zoomScalePageLayoutView="90" workbookViewId="0">
      <selection activeCell="C15" sqref="C15"/>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6" t="str">
        <f>SITE!C2</f>
        <v>Solid biomass heating system and solar panels for hot water preparation in kindergarten  of Tanatari village, Causeni district</v>
      </c>
      <c r="D2" s="146"/>
      <c r="E2" s="146"/>
      <c r="F2" s="146"/>
      <c r="G2" s="146"/>
    </row>
    <row r="3" spans="1:7" s="22" customFormat="1" ht="18.75" x14ac:dyDescent="0.3">
      <c r="A3" s="26" t="str">
        <f>SITE!A3</f>
        <v>Site:</v>
      </c>
      <c r="B3" s="27" t="str">
        <f>IF(SITE!B3=0,"",SITE!B3)</f>
        <v>y</v>
      </c>
      <c r="C3" s="146"/>
      <c r="D3" s="146"/>
      <c r="E3" s="146"/>
      <c r="F3" s="146"/>
      <c r="G3" s="146"/>
    </row>
    <row r="4" spans="1:7" s="22" customFormat="1" ht="18.75" x14ac:dyDescent="0.25">
      <c r="A4" s="149" t="s">
        <v>271</v>
      </c>
      <c r="B4" s="149"/>
      <c r="C4" s="29" t="str">
        <f>SITE!B8</f>
        <v xml:space="preserve">Solar hot water system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14</v>
      </c>
      <c r="B6" s="9" t="s">
        <v>15</v>
      </c>
      <c r="C6" s="9" t="s">
        <v>16</v>
      </c>
      <c r="D6" s="9" t="s">
        <v>17</v>
      </c>
      <c r="E6" s="9" t="s">
        <v>18</v>
      </c>
      <c r="F6" s="9" t="s">
        <v>19</v>
      </c>
      <c r="G6" s="9" t="s">
        <v>20</v>
      </c>
    </row>
    <row r="7" spans="1:7" x14ac:dyDescent="0.25">
      <c r="A7" s="38"/>
      <c r="B7" s="38"/>
      <c r="C7" s="39" t="s">
        <v>367</v>
      </c>
      <c r="D7" s="38"/>
      <c r="E7" s="44"/>
      <c r="F7" s="43"/>
      <c r="G7" s="87">
        <f>Table113[5]*Table113[6]</f>
        <v>0</v>
      </c>
    </row>
    <row r="8" spans="1:7" ht="30" x14ac:dyDescent="0.25">
      <c r="A8" s="38">
        <v>1</v>
      </c>
      <c r="B8" s="38" t="s">
        <v>84</v>
      </c>
      <c r="C8" s="115" t="s">
        <v>785</v>
      </c>
      <c r="D8" s="38" t="s">
        <v>330</v>
      </c>
      <c r="E8" s="44">
        <v>4</v>
      </c>
      <c r="F8" s="43"/>
      <c r="G8" s="88">
        <f>Table113[5]*Table113[6]</f>
        <v>0</v>
      </c>
    </row>
    <row r="9" spans="1:7" ht="30" x14ac:dyDescent="0.25">
      <c r="A9" s="96">
        <v>2</v>
      </c>
      <c r="B9" s="96" t="s">
        <v>85</v>
      </c>
      <c r="C9" s="105" t="s">
        <v>434</v>
      </c>
      <c r="D9" s="96" t="s">
        <v>330</v>
      </c>
      <c r="E9" s="98">
        <v>1</v>
      </c>
      <c r="F9" s="99"/>
      <c r="G9" s="100">
        <f>Table113[5]*Table113[6]</f>
        <v>0</v>
      </c>
    </row>
    <row r="10" spans="1:7" ht="30" x14ac:dyDescent="0.25">
      <c r="A10" s="96">
        <v>3</v>
      </c>
      <c r="B10" s="96" t="s">
        <v>51</v>
      </c>
      <c r="C10" s="97" t="s">
        <v>424</v>
      </c>
      <c r="D10" s="96" t="s">
        <v>330</v>
      </c>
      <c r="E10" s="98">
        <v>1</v>
      </c>
      <c r="F10" s="99"/>
      <c r="G10" s="101">
        <f>Table113[5]*Table113[6]</f>
        <v>0</v>
      </c>
    </row>
    <row r="11" spans="1:7" ht="19.5" customHeight="1" x14ac:dyDescent="0.25">
      <c r="A11" s="96">
        <v>4</v>
      </c>
      <c r="B11" s="96" t="s">
        <v>52</v>
      </c>
      <c r="C11" s="97" t="s">
        <v>425</v>
      </c>
      <c r="D11" s="96" t="s">
        <v>330</v>
      </c>
      <c r="E11" s="98">
        <v>1</v>
      </c>
      <c r="F11" s="99"/>
      <c r="G11" s="101">
        <f>Table113[5]*Table113[6]</f>
        <v>0</v>
      </c>
    </row>
    <row r="12" spans="1:7" ht="30" x14ac:dyDescent="0.25">
      <c r="A12" s="96">
        <v>5</v>
      </c>
      <c r="B12" s="96" t="s">
        <v>86</v>
      </c>
      <c r="C12" s="105" t="s">
        <v>438</v>
      </c>
      <c r="D12" s="96" t="s">
        <v>330</v>
      </c>
      <c r="E12" s="98">
        <v>1</v>
      </c>
      <c r="F12" s="99"/>
      <c r="G12" s="101">
        <f>Table113[5]*Table113[6]</f>
        <v>0</v>
      </c>
    </row>
    <row r="13" spans="1:7" ht="30" x14ac:dyDescent="0.25">
      <c r="A13" s="96">
        <v>6</v>
      </c>
      <c r="B13" s="96" t="s">
        <v>57</v>
      </c>
      <c r="C13" s="97" t="s">
        <v>426</v>
      </c>
      <c r="D13" s="96" t="s">
        <v>330</v>
      </c>
      <c r="E13" s="98">
        <v>2</v>
      </c>
      <c r="F13" s="99"/>
      <c r="G13" s="101">
        <f>Table113[5]*Table113[6]</f>
        <v>0</v>
      </c>
    </row>
    <row r="14" spans="1:7" ht="30" x14ac:dyDescent="0.25">
      <c r="A14" s="96">
        <v>7</v>
      </c>
      <c r="B14" s="96" t="s">
        <v>68</v>
      </c>
      <c r="C14" s="105" t="s">
        <v>439</v>
      </c>
      <c r="D14" s="96" t="s">
        <v>330</v>
      </c>
      <c r="E14" s="98">
        <v>1</v>
      </c>
      <c r="F14" s="99"/>
      <c r="G14" s="101">
        <f>Table113[5]*Table113[6]</f>
        <v>0</v>
      </c>
    </row>
    <row r="15" spans="1:7" ht="30" x14ac:dyDescent="0.25">
      <c r="A15" s="96">
        <v>8</v>
      </c>
      <c r="B15" s="96" t="s">
        <v>51</v>
      </c>
      <c r="C15" s="105" t="s">
        <v>788</v>
      </c>
      <c r="D15" s="96" t="s">
        <v>330</v>
      </c>
      <c r="E15" s="98">
        <v>4</v>
      </c>
      <c r="F15" s="99"/>
      <c r="G15" s="101">
        <f>Table113[5]*Table113[6]</f>
        <v>0</v>
      </c>
    </row>
    <row r="16" spans="1:7" x14ac:dyDescent="0.25">
      <c r="A16" s="96"/>
      <c r="B16" s="96"/>
      <c r="C16" s="97" t="s">
        <v>377</v>
      </c>
      <c r="D16" s="96"/>
      <c r="E16" s="98"/>
      <c r="F16" s="99"/>
      <c r="G16" s="101">
        <f>Table113[5]*Table113[6]</f>
        <v>0</v>
      </c>
    </row>
    <row r="17" spans="1:7" ht="30" x14ac:dyDescent="0.25">
      <c r="A17" s="96">
        <v>9</v>
      </c>
      <c r="B17" s="96" t="s">
        <v>68</v>
      </c>
      <c r="C17" s="105" t="s">
        <v>440</v>
      </c>
      <c r="D17" s="96" t="s">
        <v>330</v>
      </c>
      <c r="E17" s="98">
        <v>7</v>
      </c>
      <c r="F17" s="99"/>
      <c r="G17" s="101">
        <f>Table113[5]*Table113[6]</f>
        <v>0</v>
      </c>
    </row>
    <row r="18" spans="1:7" ht="30" x14ac:dyDescent="0.25">
      <c r="A18" s="96">
        <v>10</v>
      </c>
      <c r="B18" s="96" t="s">
        <v>68</v>
      </c>
      <c r="C18" s="97" t="s">
        <v>441</v>
      </c>
      <c r="D18" s="96" t="s">
        <v>330</v>
      </c>
      <c r="E18" s="98">
        <v>15</v>
      </c>
      <c r="F18" s="99"/>
      <c r="G18" s="101">
        <f>Table113[5]*Table113[6]</f>
        <v>0</v>
      </c>
    </row>
    <row r="19" spans="1:7" ht="30" x14ac:dyDescent="0.25">
      <c r="A19" s="96">
        <v>11</v>
      </c>
      <c r="B19" s="96" t="s">
        <v>68</v>
      </c>
      <c r="C19" s="105" t="s">
        <v>442</v>
      </c>
      <c r="D19" s="96" t="s">
        <v>330</v>
      </c>
      <c r="E19" s="98">
        <v>1</v>
      </c>
      <c r="F19" s="99"/>
      <c r="G19" s="101">
        <f>Table113[5]*Table113[6]</f>
        <v>0</v>
      </c>
    </row>
    <row r="20" spans="1:7" ht="30" x14ac:dyDescent="0.25">
      <c r="A20" s="96">
        <v>12</v>
      </c>
      <c r="B20" s="96" t="s">
        <v>68</v>
      </c>
      <c r="C20" s="97" t="s">
        <v>396</v>
      </c>
      <c r="D20" s="96" t="s">
        <v>330</v>
      </c>
      <c r="E20" s="98">
        <v>1</v>
      </c>
      <c r="F20" s="99"/>
      <c r="G20" s="101">
        <f>Table113[5]*Table113[6]</f>
        <v>0</v>
      </c>
    </row>
    <row r="21" spans="1:7" ht="30" x14ac:dyDescent="0.25">
      <c r="A21" s="96">
        <v>13</v>
      </c>
      <c r="B21" s="96" t="s">
        <v>68</v>
      </c>
      <c r="C21" s="97" t="s">
        <v>397</v>
      </c>
      <c r="D21" s="96" t="s">
        <v>330</v>
      </c>
      <c r="E21" s="98">
        <v>1</v>
      </c>
      <c r="F21" s="99"/>
      <c r="G21" s="101">
        <f>Table113[5]*Table113[6]</f>
        <v>0</v>
      </c>
    </row>
    <row r="22" spans="1:7" ht="30" x14ac:dyDescent="0.25">
      <c r="A22" s="96">
        <v>14</v>
      </c>
      <c r="B22" s="96" t="s">
        <v>68</v>
      </c>
      <c r="C22" s="105" t="s">
        <v>443</v>
      </c>
      <c r="D22" s="96" t="s">
        <v>330</v>
      </c>
      <c r="E22" s="98">
        <v>5</v>
      </c>
      <c r="F22" s="99"/>
      <c r="G22" s="101">
        <f>Table113[5]*Table113[6]</f>
        <v>0</v>
      </c>
    </row>
    <row r="23" spans="1:7" ht="30" x14ac:dyDescent="0.25">
      <c r="A23" s="96">
        <v>15</v>
      </c>
      <c r="B23" s="96" t="s">
        <v>68</v>
      </c>
      <c r="C23" s="97" t="s">
        <v>444</v>
      </c>
      <c r="D23" s="96" t="s">
        <v>330</v>
      </c>
      <c r="E23" s="98">
        <v>2</v>
      </c>
      <c r="F23" s="99"/>
      <c r="G23" s="101">
        <f>Table113[5]*Table113[6]</f>
        <v>0</v>
      </c>
    </row>
    <row r="24" spans="1:7" ht="20.45" customHeight="1" x14ac:dyDescent="0.25">
      <c r="A24" s="96">
        <v>16</v>
      </c>
      <c r="B24" s="96" t="s">
        <v>59</v>
      </c>
      <c r="C24" s="105" t="s">
        <v>445</v>
      </c>
      <c r="D24" s="96" t="s">
        <v>330</v>
      </c>
      <c r="E24" s="98">
        <v>1</v>
      </c>
      <c r="F24" s="99"/>
      <c r="G24" s="101">
        <f>Table113[5]*Table113[6]</f>
        <v>0</v>
      </c>
    </row>
    <row r="25" spans="1:7" ht="33.6" customHeight="1" x14ac:dyDescent="0.25">
      <c r="A25" s="96">
        <v>17</v>
      </c>
      <c r="B25" s="96" t="s">
        <v>87</v>
      </c>
      <c r="C25" s="105" t="s">
        <v>446</v>
      </c>
      <c r="D25" s="96" t="s">
        <v>30</v>
      </c>
      <c r="E25" s="98">
        <v>19</v>
      </c>
      <c r="F25" s="99"/>
      <c r="G25" s="101">
        <f>Table113[5]*Table113[6]</f>
        <v>0</v>
      </c>
    </row>
    <row r="26" spans="1:7" ht="33.6" customHeight="1" x14ac:dyDescent="0.25">
      <c r="A26" s="96">
        <v>18</v>
      </c>
      <c r="B26" s="96" t="s">
        <v>88</v>
      </c>
      <c r="C26" s="97" t="s">
        <v>447</v>
      </c>
      <c r="D26" s="96" t="s">
        <v>30</v>
      </c>
      <c r="E26" s="98">
        <v>2</v>
      </c>
      <c r="F26" s="99"/>
      <c r="G26" s="101">
        <f>Table113[5]*Table113[6]</f>
        <v>0</v>
      </c>
    </row>
    <row r="27" spans="1:7" ht="45" x14ac:dyDescent="0.25">
      <c r="A27" s="96">
        <v>19</v>
      </c>
      <c r="B27" s="96" t="s">
        <v>74</v>
      </c>
      <c r="C27" s="105" t="s">
        <v>775</v>
      </c>
      <c r="D27" s="96" t="s">
        <v>30</v>
      </c>
      <c r="E27" s="98">
        <v>20</v>
      </c>
      <c r="F27" s="99"/>
      <c r="G27" s="101">
        <f>Table113[5]*Table113[6]</f>
        <v>0</v>
      </c>
    </row>
    <row r="28" spans="1:7" ht="45" x14ac:dyDescent="0.25">
      <c r="A28" s="96">
        <v>20</v>
      </c>
      <c r="B28" s="96" t="s">
        <v>75</v>
      </c>
      <c r="C28" s="105" t="s">
        <v>776</v>
      </c>
      <c r="D28" s="96" t="s">
        <v>30</v>
      </c>
      <c r="E28" s="98">
        <v>10</v>
      </c>
      <c r="F28" s="99"/>
      <c r="G28" s="101">
        <f>Table113[5]*Table113[6]</f>
        <v>0</v>
      </c>
    </row>
    <row r="29" spans="1:7" ht="45" x14ac:dyDescent="0.25">
      <c r="A29" s="96">
        <v>21</v>
      </c>
      <c r="B29" s="96" t="s">
        <v>89</v>
      </c>
      <c r="C29" s="106" t="s">
        <v>448</v>
      </c>
      <c r="D29" s="96" t="s">
        <v>30</v>
      </c>
      <c r="E29" s="98">
        <v>19</v>
      </c>
      <c r="F29" s="99"/>
      <c r="G29" s="101">
        <f>Table113[5]*Table113[6]</f>
        <v>0</v>
      </c>
    </row>
    <row r="30" spans="1:7" ht="45" x14ac:dyDescent="0.25">
      <c r="A30" s="96">
        <v>22</v>
      </c>
      <c r="B30" s="96" t="s">
        <v>89</v>
      </c>
      <c r="C30" s="97" t="s">
        <v>449</v>
      </c>
      <c r="D30" s="96" t="s">
        <v>30</v>
      </c>
      <c r="E30" s="98">
        <v>2</v>
      </c>
      <c r="F30" s="99"/>
      <c r="G30" s="101">
        <f>Table113[5]*Table113[6]</f>
        <v>0</v>
      </c>
    </row>
    <row r="31" spans="1:7" ht="32.1" customHeight="1" x14ac:dyDescent="0.25">
      <c r="A31" s="96">
        <v>23</v>
      </c>
      <c r="B31" s="96" t="s">
        <v>83</v>
      </c>
      <c r="C31" s="105" t="s">
        <v>450</v>
      </c>
      <c r="D31" s="96" t="s">
        <v>30</v>
      </c>
      <c r="E31" s="98">
        <v>4</v>
      </c>
      <c r="F31" s="99"/>
      <c r="G31" s="101">
        <f>Table113[5]*Table113[6]</f>
        <v>0</v>
      </c>
    </row>
    <row r="32" spans="1:7" ht="30" x14ac:dyDescent="0.25">
      <c r="A32" s="96">
        <v>24</v>
      </c>
      <c r="B32" s="96" t="s">
        <v>82</v>
      </c>
      <c r="C32" s="97" t="s">
        <v>408</v>
      </c>
      <c r="D32" s="96" t="s">
        <v>36</v>
      </c>
      <c r="E32" s="98">
        <v>9</v>
      </c>
      <c r="F32" s="99"/>
      <c r="G32" s="101">
        <f>Table113[5]*Table113[6]</f>
        <v>0</v>
      </c>
    </row>
    <row r="33" spans="1:7" ht="30" x14ac:dyDescent="0.25">
      <c r="A33" s="96">
        <v>25</v>
      </c>
      <c r="B33" s="96" t="s">
        <v>90</v>
      </c>
      <c r="C33" s="97" t="s">
        <v>490</v>
      </c>
      <c r="D33" s="96" t="s">
        <v>28</v>
      </c>
      <c r="E33" s="98">
        <v>1</v>
      </c>
      <c r="F33" s="99"/>
      <c r="G33" s="101">
        <f>Table113[5]*Table113[6]</f>
        <v>0</v>
      </c>
    </row>
    <row r="34" spans="1:7" x14ac:dyDescent="0.25">
      <c r="A34" s="96"/>
      <c r="B34" s="96"/>
      <c r="C34" s="97" t="s">
        <v>351</v>
      </c>
      <c r="D34" s="96"/>
      <c r="E34" s="98"/>
      <c r="F34" s="99"/>
      <c r="G34" s="101">
        <f>Table113[5]*Table113[6]</f>
        <v>0</v>
      </c>
    </row>
    <row r="35" spans="1:7" ht="30" x14ac:dyDescent="0.25">
      <c r="A35" s="96">
        <v>26</v>
      </c>
      <c r="B35" s="96"/>
      <c r="C35" s="105" t="s">
        <v>491</v>
      </c>
      <c r="D35" s="96" t="s">
        <v>43</v>
      </c>
      <c r="E35" s="98">
        <v>4</v>
      </c>
      <c r="F35" s="99"/>
      <c r="G35" s="101">
        <f>Table113[5]*Table113[6]</f>
        <v>0</v>
      </c>
    </row>
    <row r="36" spans="1:7" x14ac:dyDescent="0.25">
      <c r="A36" s="96">
        <v>27</v>
      </c>
      <c r="B36" s="96"/>
      <c r="C36" s="105" t="s">
        <v>451</v>
      </c>
      <c r="D36" s="96" t="s">
        <v>330</v>
      </c>
      <c r="E36" s="98">
        <v>4</v>
      </c>
      <c r="F36" s="99"/>
      <c r="G36" s="101">
        <f>Table113[5]*Table113[6]</f>
        <v>0</v>
      </c>
    </row>
    <row r="37" spans="1:7" ht="32.1" customHeight="1" x14ac:dyDescent="0.25">
      <c r="A37" s="96">
        <v>28</v>
      </c>
      <c r="B37" s="96"/>
      <c r="C37" s="105" t="s">
        <v>452</v>
      </c>
      <c r="D37" s="96" t="s">
        <v>43</v>
      </c>
      <c r="E37" s="98">
        <v>1</v>
      </c>
      <c r="F37" s="99"/>
      <c r="G37" s="101">
        <f>Table113[5]*Table113[6]</f>
        <v>0</v>
      </c>
    </row>
    <row r="38" spans="1:7" ht="45" x14ac:dyDescent="0.25">
      <c r="A38" s="96">
        <v>29</v>
      </c>
      <c r="B38" s="96"/>
      <c r="C38" s="105" t="s">
        <v>453</v>
      </c>
      <c r="D38" s="96" t="s">
        <v>43</v>
      </c>
      <c r="E38" s="98">
        <v>1</v>
      </c>
      <c r="F38" s="99"/>
      <c r="G38" s="101">
        <f>Table113[5]*Table113[6]</f>
        <v>0</v>
      </c>
    </row>
    <row r="39" spans="1:7" ht="30" x14ac:dyDescent="0.25">
      <c r="A39" s="96">
        <v>30</v>
      </c>
      <c r="B39" s="96"/>
      <c r="C39" s="105" t="s">
        <v>454</v>
      </c>
      <c r="D39" s="96" t="s">
        <v>43</v>
      </c>
      <c r="E39" s="98">
        <v>1</v>
      </c>
      <c r="F39" s="99"/>
      <c r="G39" s="101">
        <f>Table113[5]*Table113[6]</f>
        <v>0</v>
      </c>
    </row>
    <row r="40" spans="1:7" ht="30" x14ac:dyDescent="0.25">
      <c r="A40" s="96">
        <v>31</v>
      </c>
      <c r="B40" s="96"/>
      <c r="C40" s="105" t="s">
        <v>455</v>
      </c>
      <c r="D40" s="96" t="s">
        <v>43</v>
      </c>
      <c r="E40" s="98">
        <v>1</v>
      </c>
      <c r="F40" s="99"/>
      <c r="G40" s="101">
        <f>Table113[5]*Table113[6]</f>
        <v>0</v>
      </c>
    </row>
    <row r="41" spans="1:7" ht="30" x14ac:dyDescent="0.25">
      <c r="A41" s="96">
        <v>32</v>
      </c>
      <c r="B41" s="96"/>
      <c r="C41" s="105" t="s">
        <v>456</v>
      </c>
      <c r="D41" s="96" t="s">
        <v>43</v>
      </c>
      <c r="E41" s="98">
        <v>2</v>
      </c>
      <c r="F41" s="99"/>
      <c r="G41" s="101">
        <f>Table113[5]*Table113[6]</f>
        <v>0</v>
      </c>
    </row>
    <row r="42" spans="1:7" x14ac:dyDescent="0.25">
      <c r="A42" s="96">
        <v>33</v>
      </c>
      <c r="B42" s="96"/>
      <c r="C42" s="105" t="s">
        <v>457</v>
      </c>
      <c r="D42" s="96" t="s">
        <v>43</v>
      </c>
      <c r="E42" s="98">
        <v>1</v>
      </c>
      <c r="F42" s="99"/>
      <c r="G42" s="101">
        <f>Table113[5]*Table113[6]</f>
        <v>0</v>
      </c>
    </row>
    <row r="43" spans="1:7" ht="30" x14ac:dyDescent="0.25">
      <c r="A43" s="96">
        <v>34</v>
      </c>
      <c r="B43" s="96"/>
      <c r="C43" s="105" t="s">
        <v>458</v>
      </c>
      <c r="D43" s="96" t="s">
        <v>330</v>
      </c>
      <c r="E43" s="98">
        <v>2</v>
      </c>
      <c r="F43" s="99"/>
      <c r="G43" s="101">
        <f>Table113[5]*Table113[6]</f>
        <v>0</v>
      </c>
    </row>
    <row r="44" spans="1:7" ht="30" x14ac:dyDescent="0.25">
      <c r="A44" s="96">
        <v>35</v>
      </c>
      <c r="B44" s="96"/>
      <c r="C44" s="105" t="s">
        <v>459</v>
      </c>
      <c r="D44" s="96" t="s">
        <v>330</v>
      </c>
      <c r="E44" s="98">
        <v>2</v>
      </c>
      <c r="F44" s="99"/>
      <c r="G44" s="101">
        <f>Table113[5]*Table113[6]</f>
        <v>0</v>
      </c>
    </row>
    <row r="45" spans="1:7" x14ac:dyDescent="0.25">
      <c r="A45" s="96"/>
      <c r="B45" s="96"/>
      <c r="C45" s="105" t="s">
        <v>460</v>
      </c>
      <c r="D45" s="96"/>
      <c r="E45" s="98"/>
      <c r="F45" s="99"/>
      <c r="G45" s="101">
        <f>Table113[5]*Table113[6]</f>
        <v>0</v>
      </c>
    </row>
    <row r="46" spans="1:7" x14ac:dyDescent="0.25">
      <c r="A46" s="96"/>
      <c r="B46" s="96"/>
      <c r="C46" s="97" t="s">
        <v>367</v>
      </c>
      <c r="D46" s="96"/>
      <c r="E46" s="98"/>
      <c r="F46" s="99"/>
      <c r="G46" s="101">
        <f>Table113[5]*Table113[6]</f>
        <v>0</v>
      </c>
    </row>
    <row r="47" spans="1:7" x14ac:dyDescent="0.25">
      <c r="A47" s="96">
        <v>36</v>
      </c>
      <c r="B47" s="96" t="s">
        <v>91</v>
      </c>
      <c r="C47" s="105" t="s">
        <v>461</v>
      </c>
      <c r="D47" s="96" t="s">
        <v>330</v>
      </c>
      <c r="E47" s="98">
        <v>6</v>
      </c>
      <c r="F47" s="99"/>
      <c r="G47" s="101">
        <f>Table113[5]*Table113[6]</f>
        <v>0</v>
      </c>
    </row>
    <row r="48" spans="1:7" ht="30" x14ac:dyDescent="0.25">
      <c r="A48" s="96">
        <v>37</v>
      </c>
      <c r="B48" s="96" t="s">
        <v>92</v>
      </c>
      <c r="C48" s="105" t="s">
        <v>462</v>
      </c>
      <c r="D48" s="96" t="s">
        <v>330</v>
      </c>
      <c r="E48" s="98">
        <v>5</v>
      </c>
      <c r="F48" s="99"/>
      <c r="G48" s="101">
        <f>Table113[5]*Table113[6]</f>
        <v>0</v>
      </c>
    </row>
    <row r="49" spans="1:7" ht="30" x14ac:dyDescent="0.25">
      <c r="A49" s="96">
        <v>38</v>
      </c>
      <c r="B49" s="96" t="s">
        <v>93</v>
      </c>
      <c r="C49" s="105" t="s">
        <v>492</v>
      </c>
      <c r="D49" s="96" t="s">
        <v>94</v>
      </c>
      <c r="E49" s="98">
        <v>0.75</v>
      </c>
      <c r="F49" s="99"/>
      <c r="G49" s="101">
        <f>Table113[5]*Table113[6]</f>
        <v>0</v>
      </c>
    </row>
    <row r="50" spans="1:7" ht="30" x14ac:dyDescent="0.25">
      <c r="A50" s="96">
        <v>39</v>
      </c>
      <c r="B50" s="96" t="s">
        <v>93</v>
      </c>
      <c r="C50" s="97" t="s">
        <v>493</v>
      </c>
      <c r="D50" s="96" t="s">
        <v>94</v>
      </c>
      <c r="E50" s="98">
        <v>0.13</v>
      </c>
      <c r="F50" s="99"/>
      <c r="G50" s="101">
        <f>Table113[5]*Table113[6]</f>
        <v>0</v>
      </c>
    </row>
    <row r="51" spans="1:7" x14ac:dyDescent="0.25">
      <c r="A51" s="96">
        <v>40</v>
      </c>
      <c r="B51" s="96"/>
      <c r="C51" s="105" t="s">
        <v>463</v>
      </c>
      <c r="D51" s="96" t="s">
        <v>30</v>
      </c>
      <c r="E51" s="98">
        <v>75</v>
      </c>
      <c r="F51" s="99"/>
      <c r="G51" s="101">
        <f>Table113[5]*Table113[6]</f>
        <v>0</v>
      </c>
    </row>
    <row r="52" spans="1:7" x14ac:dyDescent="0.25">
      <c r="A52" s="96">
        <v>41</v>
      </c>
      <c r="B52" s="96"/>
      <c r="C52" s="97" t="s">
        <v>464</v>
      </c>
      <c r="D52" s="96" t="s">
        <v>30</v>
      </c>
      <c r="E52" s="98">
        <v>13</v>
      </c>
      <c r="F52" s="99"/>
      <c r="G52" s="101">
        <f>Table113[5]*Table113[6]</f>
        <v>0</v>
      </c>
    </row>
    <row r="53" spans="1:7" x14ac:dyDescent="0.25">
      <c r="A53" s="96"/>
      <c r="B53" s="96"/>
      <c r="C53" s="97" t="s">
        <v>350</v>
      </c>
      <c r="D53" s="96"/>
      <c r="E53" s="98"/>
      <c r="F53" s="99"/>
      <c r="G53" s="101">
        <f>Table113[5]*Table113[6]</f>
        <v>0</v>
      </c>
    </row>
    <row r="54" spans="1:7" x14ac:dyDescent="0.25">
      <c r="A54" s="96">
        <v>42</v>
      </c>
      <c r="B54" s="96"/>
      <c r="C54" s="105" t="s">
        <v>468</v>
      </c>
      <c r="D54" s="96" t="s">
        <v>330</v>
      </c>
      <c r="E54" s="98">
        <v>1</v>
      </c>
      <c r="F54" s="99"/>
      <c r="G54" s="101">
        <f>Table113[5]*Table113[6]</f>
        <v>0</v>
      </c>
    </row>
    <row r="55" spans="1:7" x14ac:dyDescent="0.25">
      <c r="A55" s="96">
        <v>43</v>
      </c>
      <c r="B55" s="96"/>
      <c r="C55" s="105" t="s">
        <v>472</v>
      </c>
      <c r="D55" s="96" t="s">
        <v>330</v>
      </c>
      <c r="E55" s="98">
        <v>5</v>
      </c>
      <c r="F55" s="99"/>
      <c r="G55" s="101">
        <f>Table113[5]*Table113[6]</f>
        <v>0</v>
      </c>
    </row>
    <row r="56" spans="1:7" x14ac:dyDescent="0.25">
      <c r="A56" s="96">
        <v>44</v>
      </c>
      <c r="B56" s="96"/>
      <c r="C56" s="97" t="s">
        <v>95</v>
      </c>
      <c r="D56" s="96" t="s">
        <v>330</v>
      </c>
      <c r="E56" s="98">
        <v>5</v>
      </c>
      <c r="F56" s="99"/>
      <c r="G56" s="101">
        <f>Table113[5]*Table113[6]</f>
        <v>0</v>
      </c>
    </row>
    <row r="57" spans="1:7" x14ac:dyDescent="0.25">
      <c r="A57" s="96"/>
      <c r="B57" s="96"/>
      <c r="C57" s="105" t="s">
        <v>473</v>
      </c>
      <c r="D57" s="96"/>
      <c r="E57" s="98"/>
      <c r="F57" s="99"/>
      <c r="G57" s="101">
        <f>Table113[5]*Table113[6]</f>
        <v>0</v>
      </c>
    </row>
    <row r="58" spans="1:7" x14ac:dyDescent="0.25">
      <c r="A58" s="96"/>
      <c r="B58" s="96"/>
      <c r="C58" s="97" t="s">
        <v>367</v>
      </c>
      <c r="D58" s="96"/>
      <c r="E58" s="98"/>
      <c r="F58" s="99"/>
      <c r="G58" s="101">
        <f>Table113[5]*Table113[6]</f>
        <v>0</v>
      </c>
    </row>
    <row r="59" spans="1:7" x14ac:dyDescent="0.25">
      <c r="A59" s="96">
        <v>45</v>
      </c>
      <c r="B59" s="96" t="s">
        <v>96</v>
      </c>
      <c r="C59" s="105" t="s">
        <v>474</v>
      </c>
      <c r="D59" s="96" t="s">
        <v>330</v>
      </c>
      <c r="E59" s="98">
        <v>8</v>
      </c>
      <c r="F59" s="99"/>
      <c r="G59" s="101">
        <f>Table113[5]*Table113[6]</f>
        <v>0</v>
      </c>
    </row>
    <row r="60" spans="1:7" x14ac:dyDescent="0.25">
      <c r="A60" s="96">
        <v>46</v>
      </c>
      <c r="B60" s="96" t="s">
        <v>97</v>
      </c>
      <c r="C60" s="105" t="s">
        <v>477</v>
      </c>
      <c r="D60" s="96" t="s">
        <v>330</v>
      </c>
      <c r="E60" s="98">
        <v>1</v>
      </c>
      <c r="F60" s="99"/>
      <c r="G60" s="101">
        <f>Table113[5]*Table113[6]</f>
        <v>0</v>
      </c>
    </row>
    <row r="61" spans="1:7" x14ac:dyDescent="0.25">
      <c r="A61" s="96">
        <v>47</v>
      </c>
      <c r="B61" s="96"/>
      <c r="C61" s="105" t="s">
        <v>478</v>
      </c>
      <c r="D61" s="96"/>
      <c r="E61" s="98"/>
      <c r="F61" s="99"/>
      <c r="G61" s="101">
        <f>Table113[5]*Table113[6]</f>
        <v>0</v>
      </c>
    </row>
    <row r="62" spans="1:7" x14ac:dyDescent="0.25">
      <c r="A62" s="96">
        <v>48</v>
      </c>
      <c r="B62" s="96" t="s">
        <v>91</v>
      </c>
      <c r="C62" s="105" t="s">
        <v>461</v>
      </c>
      <c r="D62" s="96" t="s">
        <v>330</v>
      </c>
      <c r="E62" s="98">
        <v>4</v>
      </c>
      <c r="F62" s="99"/>
      <c r="G62" s="101">
        <f>Table113[5]*Table113[6]</f>
        <v>0</v>
      </c>
    </row>
    <row r="63" spans="1:7" x14ac:dyDescent="0.25">
      <c r="A63" s="96">
        <v>49</v>
      </c>
      <c r="B63" s="96" t="s">
        <v>98</v>
      </c>
      <c r="C63" s="105" t="s">
        <v>479</v>
      </c>
      <c r="D63" s="107" t="s">
        <v>489</v>
      </c>
      <c r="E63" s="98">
        <v>0.8</v>
      </c>
      <c r="F63" s="99"/>
      <c r="G63" s="101">
        <f>Table113[5]*Table113[6]</f>
        <v>0</v>
      </c>
    </row>
    <row r="64" spans="1:7" x14ac:dyDescent="0.25">
      <c r="A64" s="96">
        <v>50</v>
      </c>
      <c r="B64" s="96" t="s">
        <v>99</v>
      </c>
      <c r="C64" s="97" t="s">
        <v>435</v>
      </c>
      <c r="D64" s="96" t="s">
        <v>94</v>
      </c>
      <c r="E64" s="98">
        <v>0.82</v>
      </c>
      <c r="F64" s="99"/>
      <c r="G64" s="101">
        <f>Table113[5]*Table113[6]</f>
        <v>0</v>
      </c>
    </row>
    <row r="65" spans="1:7" x14ac:dyDescent="0.25">
      <c r="A65" s="96">
        <v>51</v>
      </c>
      <c r="B65" s="96"/>
      <c r="C65" s="105" t="s">
        <v>480</v>
      </c>
      <c r="D65" s="96"/>
      <c r="E65" s="98"/>
      <c r="F65" s="99"/>
      <c r="G65" s="101">
        <f>Table113[5]*Table113[6]</f>
        <v>0</v>
      </c>
    </row>
    <row r="66" spans="1:7" x14ac:dyDescent="0.25">
      <c r="A66" s="96">
        <v>52</v>
      </c>
      <c r="B66" s="96"/>
      <c r="C66" s="105" t="s">
        <v>481</v>
      </c>
      <c r="D66" s="96" t="s">
        <v>330</v>
      </c>
      <c r="E66" s="98">
        <v>4</v>
      </c>
      <c r="F66" s="99"/>
      <c r="G66" s="101">
        <f>Table113[5]*Table113[6]</f>
        <v>0</v>
      </c>
    </row>
    <row r="67" spans="1:7" x14ac:dyDescent="0.25">
      <c r="A67" s="96">
        <v>53</v>
      </c>
      <c r="B67" s="96"/>
      <c r="C67" s="97" t="s">
        <v>482</v>
      </c>
      <c r="D67" s="96" t="s">
        <v>330</v>
      </c>
      <c r="E67" s="98">
        <v>8</v>
      </c>
      <c r="F67" s="99"/>
      <c r="G67" s="101">
        <f>Table113[5]*Table113[6]</f>
        <v>0</v>
      </c>
    </row>
    <row r="68" spans="1:7" x14ac:dyDescent="0.25">
      <c r="A68" s="96">
        <v>54</v>
      </c>
      <c r="B68" s="96"/>
      <c r="C68" s="105" t="s">
        <v>502</v>
      </c>
      <c r="D68" s="96" t="s">
        <v>30</v>
      </c>
      <c r="E68" s="98">
        <v>10</v>
      </c>
      <c r="F68" s="99"/>
      <c r="G68" s="101">
        <f>Table113[5]*Table113[6]</f>
        <v>0</v>
      </c>
    </row>
    <row r="69" spans="1:7" x14ac:dyDescent="0.25">
      <c r="A69" s="96">
        <v>55</v>
      </c>
      <c r="B69" s="96"/>
      <c r="C69" s="105" t="s">
        <v>483</v>
      </c>
      <c r="D69" s="96" t="s">
        <v>30</v>
      </c>
      <c r="E69" s="98">
        <v>74</v>
      </c>
      <c r="F69" s="99"/>
      <c r="G69" s="101">
        <f>Table113[5]*Table113[6]</f>
        <v>0</v>
      </c>
    </row>
    <row r="70" spans="1:7" x14ac:dyDescent="0.25">
      <c r="A70" s="96">
        <v>56</v>
      </c>
      <c r="B70" s="96"/>
      <c r="C70" s="97" t="s">
        <v>484</v>
      </c>
      <c r="D70" s="96" t="s">
        <v>30</v>
      </c>
      <c r="E70" s="98">
        <v>8</v>
      </c>
      <c r="F70" s="99"/>
      <c r="G70" s="101">
        <f>Table113[5]*Table113[6]</f>
        <v>0</v>
      </c>
    </row>
    <row r="71" spans="1:7" x14ac:dyDescent="0.25">
      <c r="A71" s="96"/>
      <c r="B71" s="96"/>
      <c r="C71" s="97" t="s">
        <v>350</v>
      </c>
      <c r="D71" s="96"/>
      <c r="E71" s="98"/>
      <c r="F71" s="99"/>
      <c r="G71" s="101">
        <f>Table113[5]*Table113[6]</f>
        <v>0</v>
      </c>
    </row>
    <row r="72" spans="1:7" x14ac:dyDescent="0.25">
      <c r="A72" s="96">
        <v>57</v>
      </c>
      <c r="B72" s="96"/>
      <c r="C72" s="105" t="s">
        <v>485</v>
      </c>
      <c r="D72" s="96" t="s">
        <v>330</v>
      </c>
      <c r="E72" s="98">
        <v>2</v>
      </c>
      <c r="F72" s="99"/>
      <c r="G72" s="101">
        <f>Table113[5]*Table113[6]</f>
        <v>0</v>
      </c>
    </row>
    <row r="73" spans="1:7" x14ac:dyDescent="0.25">
      <c r="A73" s="96">
        <v>58</v>
      </c>
      <c r="B73" s="96"/>
      <c r="C73" s="97" t="s">
        <v>486</v>
      </c>
      <c r="D73" s="96" t="s">
        <v>330</v>
      </c>
      <c r="E73" s="98">
        <v>6</v>
      </c>
      <c r="F73" s="99"/>
      <c r="G73" s="101">
        <f>Table113[5]*Table113[6]</f>
        <v>0</v>
      </c>
    </row>
    <row r="74" spans="1:7" x14ac:dyDescent="0.25">
      <c r="A74" s="96">
        <v>59</v>
      </c>
      <c r="B74" s="96"/>
      <c r="C74" s="105" t="s">
        <v>487</v>
      </c>
      <c r="D74" s="96" t="s">
        <v>330</v>
      </c>
      <c r="E74" s="98">
        <v>3</v>
      </c>
      <c r="F74" s="99"/>
      <c r="G74" s="101">
        <f>Table113[5]*Table113[6]</f>
        <v>0</v>
      </c>
    </row>
    <row r="75" spans="1:7" x14ac:dyDescent="0.25">
      <c r="A75" s="96">
        <v>60</v>
      </c>
      <c r="B75" s="96"/>
      <c r="C75" s="105" t="s">
        <v>488</v>
      </c>
      <c r="D75" s="96" t="s">
        <v>330</v>
      </c>
      <c r="E75" s="98">
        <v>1</v>
      </c>
      <c r="F75" s="99"/>
      <c r="G75" s="101">
        <f>Table113[5]*Table113[6]</f>
        <v>0</v>
      </c>
    </row>
    <row r="76" spans="1:7" x14ac:dyDescent="0.25">
      <c r="A76" s="96">
        <v>61</v>
      </c>
      <c r="B76" s="96"/>
      <c r="C76" s="105" t="s">
        <v>503</v>
      </c>
      <c r="D76" s="96" t="s">
        <v>330</v>
      </c>
      <c r="E76" s="98">
        <v>1</v>
      </c>
      <c r="F76" s="99"/>
      <c r="G76" s="101">
        <f>Table113[5]*Table113[6]</f>
        <v>0</v>
      </c>
    </row>
    <row r="77" spans="1:7" x14ac:dyDescent="0.25">
      <c r="A77" s="93" t="s">
        <v>361</v>
      </c>
      <c r="B77" s="94"/>
      <c r="C77" s="94"/>
      <c r="D77" s="94"/>
      <c r="E77" s="95"/>
      <c r="F77" s="95"/>
      <c r="G77" s="95">
        <f>SUBTOTAL(9,Table113[7])</f>
        <v>0</v>
      </c>
    </row>
  </sheetData>
  <mergeCells count="2">
    <mergeCell ref="C2:G3"/>
    <mergeCell ref="A4:B4"/>
  </mergeCells>
  <conditionalFormatting sqref="G7:G77">
    <cfRule type="expression" dxfId="170" priority="1">
      <formula>AND($C7="Subtotal",$G7="")</formula>
    </cfRule>
    <cfRule type="expression" dxfId="169" priority="2">
      <formula>AND($C7="Subtotal",_xlfn.FORMULATEXT($G7)="=[5]*[6]")</formula>
    </cfRule>
    <cfRule type="expression" dxfId="168" priority="6">
      <formula>AND($C7&lt;&gt;"Subtotal",_xlfn.FORMULATEXT($G7)&lt;&gt;"=[5]*[6]")</formula>
    </cfRule>
  </conditionalFormatting>
  <conditionalFormatting sqref="A7:G77">
    <cfRule type="expression" dxfId="167" priority="3">
      <formula>CELL("PROTECT",A7)=0</formula>
    </cfRule>
    <cfRule type="expression" dxfId="166" priority="4">
      <formula>$C7="Subtotal"</formula>
    </cfRule>
    <cfRule type="expression" priority="5" stopIfTrue="1">
      <formula>OR($C7="Subtotal",$A7="Total TVA Cota 0")</formula>
    </cfRule>
    <cfRule type="expression" dxfId="165" priority="7">
      <formula>$E7=""</formula>
    </cfRule>
  </conditionalFormatting>
  <conditionalFormatting sqref="E7:G77">
    <cfRule type="notContainsBlanks" priority="8" stopIfTrue="1">
      <formula>LEN(TRIM(E7))&gt;0</formula>
    </cfRule>
    <cfRule type="expression" dxfId="164" priority="9">
      <formula>$E7&lt;&gt;""</formula>
    </cfRule>
  </conditionalFormatting>
  <dataValidations count="1">
    <dataValidation type="decimal" operator="greaterThan" allowBlank="1" showInputMessage="1" showErrorMessage="1" sqref="F7:F7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05"/>
  <sheetViews>
    <sheetView tabSelected="1" view="pageBreakPreview" topLeftCell="A88" zoomScaleNormal="90" zoomScaleSheetLayoutView="100" zoomScalePageLayoutView="90" workbookViewId="0">
      <selection activeCell="E19" sqref="E19"/>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6" t="str">
        <f>SITE!C2</f>
        <v>Solid biomass heating system and solar panels for hot water preparation in kindergarten  of Tanatari village, Causeni district</v>
      </c>
      <c r="D2" s="146"/>
      <c r="E2" s="146"/>
      <c r="F2" s="146"/>
      <c r="G2" s="146"/>
    </row>
    <row r="3" spans="1:7" s="22" customFormat="1" ht="18.75" x14ac:dyDescent="0.3">
      <c r="A3" s="26" t="str">
        <f>SITE!A3</f>
        <v>Site:</v>
      </c>
      <c r="B3" s="27" t="str">
        <f>IF(SITE!B3=0,"",SITE!B3)</f>
        <v>y</v>
      </c>
      <c r="C3" s="146"/>
      <c r="D3" s="146"/>
      <c r="E3" s="146"/>
      <c r="F3" s="146"/>
      <c r="G3" s="146"/>
    </row>
    <row r="4" spans="1:7" s="22" customFormat="1" ht="18.75" x14ac:dyDescent="0.25">
      <c r="A4" s="149" t="s">
        <v>271</v>
      </c>
      <c r="B4" s="149"/>
      <c r="C4" s="29" t="str">
        <f>SITE!B9</f>
        <v xml:space="preserve">Heating and ventilation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14</v>
      </c>
      <c r="B6" s="9" t="s">
        <v>15</v>
      </c>
      <c r="C6" s="9" t="s">
        <v>16</v>
      </c>
      <c r="D6" s="9" t="s">
        <v>17</v>
      </c>
      <c r="E6" s="9" t="s">
        <v>18</v>
      </c>
      <c r="F6" s="9" t="s">
        <v>19</v>
      </c>
      <c r="G6" s="9" t="s">
        <v>20</v>
      </c>
    </row>
    <row r="7" spans="1:7" x14ac:dyDescent="0.25">
      <c r="A7" s="38"/>
      <c r="B7" s="38"/>
      <c r="C7" s="102" t="s">
        <v>516</v>
      </c>
      <c r="D7" s="38"/>
      <c r="E7" s="44"/>
      <c r="F7" s="43"/>
      <c r="G7" s="87">
        <f>Table114[5]*Table114[6]</f>
        <v>0</v>
      </c>
    </row>
    <row r="8" spans="1:7" ht="30" x14ac:dyDescent="0.25">
      <c r="A8" s="38">
        <v>1</v>
      </c>
      <c r="B8" s="38" t="s">
        <v>100</v>
      </c>
      <c r="C8" s="108" t="s">
        <v>504</v>
      </c>
      <c r="D8" s="38" t="s">
        <v>330</v>
      </c>
      <c r="E8" s="44">
        <v>1</v>
      </c>
      <c r="F8" s="43"/>
      <c r="G8" s="88">
        <f>Table114[5]*Table114[6]</f>
        <v>0</v>
      </c>
    </row>
    <row r="9" spans="1:7" ht="30" x14ac:dyDescent="0.25">
      <c r="A9" s="96">
        <v>2</v>
      </c>
      <c r="B9" s="96" t="s">
        <v>69</v>
      </c>
      <c r="C9" s="105" t="s">
        <v>505</v>
      </c>
      <c r="D9" s="96" t="s">
        <v>330</v>
      </c>
      <c r="E9" s="98">
        <v>2</v>
      </c>
      <c r="F9" s="99"/>
      <c r="G9" s="100">
        <f>Table114[5]*Table114[6]</f>
        <v>0</v>
      </c>
    </row>
    <row r="10" spans="1:7" ht="30" x14ac:dyDescent="0.25">
      <c r="A10" s="96">
        <v>3</v>
      </c>
      <c r="B10" s="96" t="s">
        <v>69</v>
      </c>
      <c r="C10" s="105" t="s">
        <v>506</v>
      </c>
      <c r="D10" s="96" t="s">
        <v>330</v>
      </c>
      <c r="E10" s="98">
        <v>1</v>
      </c>
      <c r="F10" s="99"/>
      <c r="G10" s="101">
        <f>Table114[5]*Table114[6]</f>
        <v>0</v>
      </c>
    </row>
    <row r="11" spans="1:7" ht="32.1" customHeight="1" x14ac:dyDescent="0.25">
      <c r="A11" s="96">
        <v>5</v>
      </c>
      <c r="B11" s="96" t="s">
        <v>69</v>
      </c>
      <c r="C11" s="105" t="s">
        <v>507</v>
      </c>
      <c r="D11" s="96" t="s">
        <v>330</v>
      </c>
      <c r="E11" s="98">
        <v>2</v>
      </c>
      <c r="F11" s="99"/>
      <c r="G11" s="101">
        <f>Table114[5]*Table114[6]</f>
        <v>0</v>
      </c>
    </row>
    <row r="12" spans="1:7" ht="30" x14ac:dyDescent="0.25">
      <c r="A12" s="96">
        <v>6</v>
      </c>
      <c r="B12" s="96" t="s">
        <v>68</v>
      </c>
      <c r="C12" s="105" t="s">
        <v>508</v>
      </c>
      <c r="D12" s="96" t="s">
        <v>330</v>
      </c>
      <c r="E12" s="98">
        <v>2</v>
      </c>
      <c r="F12" s="99"/>
      <c r="G12" s="101">
        <f>Table114[5]*Table114[6]</f>
        <v>0</v>
      </c>
    </row>
    <row r="13" spans="1:7" ht="45" x14ac:dyDescent="0.25">
      <c r="A13" s="96">
        <v>7</v>
      </c>
      <c r="B13" s="96" t="s">
        <v>101</v>
      </c>
      <c r="C13" s="106" t="s">
        <v>509</v>
      </c>
      <c r="D13" s="96" t="s">
        <v>30</v>
      </c>
      <c r="E13" s="98">
        <v>4.5</v>
      </c>
      <c r="F13" s="99"/>
      <c r="G13" s="101">
        <f>Table114[5]*Table114[6]</f>
        <v>0</v>
      </c>
    </row>
    <row r="14" spans="1:7" ht="42.95" customHeight="1" x14ac:dyDescent="0.25">
      <c r="A14" s="96">
        <v>8</v>
      </c>
      <c r="B14" s="96" t="s">
        <v>78</v>
      </c>
      <c r="C14" s="97" t="s">
        <v>404</v>
      </c>
      <c r="D14" s="96" t="s">
        <v>30</v>
      </c>
      <c r="E14" s="98">
        <v>4.5</v>
      </c>
      <c r="F14" s="99"/>
      <c r="G14" s="101">
        <f>Table114[5]*Table114[6]</f>
        <v>0</v>
      </c>
    </row>
    <row r="15" spans="1:7" ht="30" customHeight="1" x14ac:dyDescent="0.25">
      <c r="A15" s="96">
        <v>9</v>
      </c>
      <c r="B15" s="96" t="s">
        <v>81</v>
      </c>
      <c r="C15" s="97" t="s">
        <v>407</v>
      </c>
      <c r="D15" s="96" t="s">
        <v>30</v>
      </c>
      <c r="E15" s="98">
        <v>4.5</v>
      </c>
      <c r="F15" s="99"/>
      <c r="G15" s="101">
        <f>Table114[5]*Table114[6]</f>
        <v>0</v>
      </c>
    </row>
    <row r="16" spans="1:7" ht="20.45" customHeight="1" x14ac:dyDescent="0.25">
      <c r="A16" s="96">
        <v>10</v>
      </c>
      <c r="B16" s="96" t="s">
        <v>90</v>
      </c>
      <c r="C16" s="97" t="s">
        <v>490</v>
      </c>
      <c r="D16" s="96" t="s">
        <v>28</v>
      </c>
      <c r="E16" s="98">
        <v>0.59</v>
      </c>
      <c r="F16" s="99"/>
      <c r="G16" s="101">
        <f>Table114[5]*Table114[6]</f>
        <v>0</v>
      </c>
    </row>
    <row r="17" spans="1:7" ht="30" x14ac:dyDescent="0.25">
      <c r="A17" s="96">
        <v>11</v>
      </c>
      <c r="B17" s="96" t="s">
        <v>102</v>
      </c>
      <c r="C17" s="105" t="s">
        <v>510</v>
      </c>
      <c r="D17" s="107" t="s">
        <v>517</v>
      </c>
      <c r="E17" s="98">
        <v>2</v>
      </c>
      <c r="F17" s="99"/>
      <c r="G17" s="101">
        <f>Table114[5]*Table114[6]</f>
        <v>0</v>
      </c>
    </row>
    <row r="18" spans="1:7" x14ac:dyDescent="0.25">
      <c r="A18" s="96"/>
      <c r="B18" s="96"/>
      <c r="C18" s="105" t="s">
        <v>511</v>
      </c>
      <c r="D18" s="96"/>
      <c r="E18" s="98"/>
      <c r="F18" s="99"/>
      <c r="G18" s="101">
        <f>Table114[5]*Table114[6]</f>
        <v>0</v>
      </c>
    </row>
    <row r="19" spans="1:7" ht="45" x14ac:dyDescent="0.25">
      <c r="A19" s="96">
        <v>12</v>
      </c>
      <c r="B19" s="96" t="s">
        <v>103</v>
      </c>
      <c r="C19" s="105" t="s">
        <v>512</v>
      </c>
      <c r="D19" s="96" t="s">
        <v>28</v>
      </c>
      <c r="E19" s="98">
        <v>3.14</v>
      </c>
      <c r="F19" s="99"/>
      <c r="G19" s="101">
        <f>Table114[5]*Table114[6]</f>
        <v>0</v>
      </c>
    </row>
    <row r="20" spans="1:7" ht="30" x14ac:dyDescent="0.25">
      <c r="A20" s="96">
        <v>13</v>
      </c>
      <c r="B20" s="96" t="s">
        <v>104</v>
      </c>
      <c r="C20" s="105" t="s">
        <v>513</v>
      </c>
      <c r="D20" s="96" t="s">
        <v>330</v>
      </c>
      <c r="E20" s="98">
        <v>1</v>
      </c>
      <c r="F20" s="99"/>
      <c r="G20" s="101">
        <f>Table114[5]*Table114[6]</f>
        <v>0</v>
      </c>
    </row>
    <row r="21" spans="1:7" ht="45" x14ac:dyDescent="0.25">
      <c r="A21" s="96">
        <v>14</v>
      </c>
      <c r="B21" s="96" t="s">
        <v>105</v>
      </c>
      <c r="C21" s="105" t="s">
        <v>518</v>
      </c>
      <c r="D21" s="96" t="s">
        <v>28</v>
      </c>
      <c r="E21" s="98">
        <v>0.1</v>
      </c>
      <c r="F21" s="99"/>
      <c r="G21" s="101">
        <f>Table114[5]*Table114[6]</f>
        <v>0</v>
      </c>
    </row>
    <row r="22" spans="1:7" ht="63" customHeight="1" x14ac:dyDescent="0.25">
      <c r="A22" s="96">
        <v>15</v>
      </c>
      <c r="B22" s="96" t="s">
        <v>60</v>
      </c>
      <c r="C22" s="105" t="s">
        <v>519</v>
      </c>
      <c r="D22" s="96" t="s">
        <v>28</v>
      </c>
      <c r="E22" s="98">
        <v>5.5</v>
      </c>
      <c r="F22" s="99"/>
      <c r="G22" s="101">
        <f>Table114[5]*Table114[6]</f>
        <v>0</v>
      </c>
    </row>
    <row r="23" spans="1:7" x14ac:dyDescent="0.25">
      <c r="A23" s="96">
        <v>16</v>
      </c>
      <c r="B23" s="96"/>
      <c r="C23" s="105" t="s">
        <v>514</v>
      </c>
      <c r="D23" s="96" t="s">
        <v>30</v>
      </c>
      <c r="E23" s="98">
        <v>15</v>
      </c>
      <c r="F23" s="99"/>
      <c r="G23" s="101">
        <f>Table114[5]*Table114[6]</f>
        <v>0</v>
      </c>
    </row>
    <row r="24" spans="1:7" ht="45" x14ac:dyDescent="0.25">
      <c r="A24" s="96">
        <v>17</v>
      </c>
      <c r="B24" s="96" t="s">
        <v>106</v>
      </c>
      <c r="C24" s="105" t="s">
        <v>515</v>
      </c>
      <c r="D24" s="96" t="s">
        <v>330</v>
      </c>
      <c r="E24" s="98">
        <v>1</v>
      </c>
      <c r="F24" s="99"/>
      <c r="G24" s="101">
        <f>Table114[5]*Table114[6]</f>
        <v>0</v>
      </c>
    </row>
    <row r="25" spans="1:7" x14ac:dyDescent="0.25">
      <c r="A25" s="163"/>
      <c r="B25" s="163"/>
      <c r="C25" s="164" t="s">
        <v>790</v>
      </c>
      <c r="D25" s="163"/>
      <c r="E25" s="165"/>
      <c r="F25" s="166"/>
      <c r="G25" s="167">
        <f>Table114[5]*Table114[6]</f>
        <v>0</v>
      </c>
    </row>
    <row r="26" spans="1:7" ht="45" x14ac:dyDescent="0.25">
      <c r="A26" s="163">
        <v>18</v>
      </c>
      <c r="B26" s="163" t="s">
        <v>107</v>
      </c>
      <c r="C26" s="164" t="s">
        <v>521</v>
      </c>
      <c r="D26" s="163" t="s">
        <v>49</v>
      </c>
      <c r="E26" s="165">
        <v>0.63</v>
      </c>
      <c r="F26" s="166"/>
      <c r="G26" s="168">
        <f>Table114[5]*Table114[6]</f>
        <v>0</v>
      </c>
    </row>
    <row r="27" spans="1:7" ht="30" x14ac:dyDescent="0.25">
      <c r="A27" s="163">
        <v>19</v>
      </c>
      <c r="B27" s="163" t="s">
        <v>108</v>
      </c>
      <c r="C27" s="164" t="s">
        <v>522</v>
      </c>
      <c r="D27" s="163" t="s">
        <v>25</v>
      </c>
      <c r="E27" s="165">
        <v>2.1</v>
      </c>
      <c r="F27" s="166"/>
      <c r="G27" s="168">
        <f>Table114[5]*Table114[6]</f>
        <v>0</v>
      </c>
    </row>
    <row r="28" spans="1:7" ht="30" x14ac:dyDescent="0.25">
      <c r="A28" s="163">
        <v>20</v>
      </c>
      <c r="B28" s="163" t="s">
        <v>109</v>
      </c>
      <c r="C28" s="164" t="s">
        <v>791</v>
      </c>
      <c r="D28" s="163" t="s">
        <v>49</v>
      </c>
      <c r="E28" s="165">
        <v>0.23</v>
      </c>
      <c r="F28" s="166"/>
      <c r="G28" s="168">
        <f>Table114[5]*Table114[6]</f>
        <v>0</v>
      </c>
    </row>
    <row r="29" spans="1:7" ht="45" x14ac:dyDescent="0.25">
      <c r="A29" s="163">
        <v>21</v>
      </c>
      <c r="B29" s="163" t="s">
        <v>197</v>
      </c>
      <c r="C29" s="164" t="s">
        <v>792</v>
      </c>
      <c r="D29" s="163" t="s">
        <v>49</v>
      </c>
      <c r="E29" s="165">
        <v>0.23</v>
      </c>
      <c r="F29" s="166"/>
      <c r="G29" s="168">
        <f>Table114[5]*Table114[6]</f>
        <v>0</v>
      </c>
    </row>
    <row r="30" spans="1:7" ht="45" x14ac:dyDescent="0.25">
      <c r="A30" s="163">
        <v>22</v>
      </c>
      <c r="B30" s="163" t="s">
        <v>34</v>
      </c>
      <c r="C30" s="164" t="s">
        <v>793</v>
      </c>
      <c r="D30" s="163" t="s">
        <v>25</v>
      </c>
      <c r="E30" s="165">
        <v>5.36</v>
      </c>
      <c r="F30" s="166"/>
      <c r="G30" s="168">
        <f>Table114[5]*Table114[6]</f>
        <v>0</v>
      </c>
    </row>
    <row r="31" spans="1:7" ht="45" x14ac:dyDescent="0.25">
      <c r="A31" s="163">
        <v>23</v>
      </c>
      <c r="B31" s="163" t="s">
        <v>35</v>
      </c>
      <c r="C31" s="164" t="s">
        <v>794</v>
      </c>
      <c r="D31" s="163" t="s">
        <v>25</v>
      </c>
      <c r="E31" s="165">
        <v>5.36</v>
      </c>
      <c r="F31" s="166"/>
      <c r="G31" s="168">
        <f>Table114[5]*Table114[6]</f>
        <v>0</v>
      </c>
    </row>
    <row r="32" spans="1:7" x14ac:dyDescent="0.25">
      <c r="A32" s="163"/>
      <c r="B32" s="163"/>
      <c r="C32" s="164" t="s">
        <v>795</v>
      </c>
      <c r="D32" s="163"/>
      <c r="E32" s="165"/>
      <c r="F32" s="166"/>
      <c r="G32" s="168">
        <f>Table114[5]*Table114[6]</f>
        <v>0</v>
      </c>
    </row>
    <row r="33" spans="1:7" ht="45" x14ac:dyDescent="0.25">
      <c r="A33" s="163">
        <v>24</v>
      </c>
      <c r="B33" s="163" t="s">
        <v>796</v>
      </c>
      <c r="C33" s="164" t="s">
        <v>797</v>
      </c>
      <c r="D33" s="163" t="s">
        <v>30</v>
      </c>
      <c r="E33" s="165">
        <v>36</v>
      </c>
      <c r="F33" s="166"/>
      <c r="G33" s="168">
        <f>Table114[5]*Table114[6]</f>
        <v>0</v>
      </c>
    </row>
    <row r="34" spans="1:7" ht="45" x14ac:dyDescent="0.25">
      <c r="A34" s="163">
        <v>25</v>
      </c>
      <c r="B34" s="163" t="s">
        <v>798</v>
      </c>
      <c r="C34" s="164" t="s">
        <v>799</v>
      </c>
      <c r="D34" s="163" t="s">
        <v>30</v>
      </c>
      <c r="E34" s="165">
        <v>35</v>
      </c>
      <c r="F34" s="166"/>
      <c r="G34" s="168">
        <f>Table114[5]*Table114[6]</f>
        <v>0</v>
      </c>
    </row>
    <row r="35" spans="1:7" ht="45" x14ac:dyDescent="0.25">
      <c r="A35" s="163">
        <v>26</v>
      </c>
      <c r="B35" s="163" t="s">
        <v>798</v>
      </c>
      <c r="C35" s="164" t="s">
        <v>800</v>
      </c>
      <c r="D35" s="163" t="s">
        <v>30</v>
      </c>
      <c r="E35" s="165">
        <v>54</v>
      </c>
      <c r="F35" s="166"/>
      <c r="G35" s="168">
        <f>Table114[5]*Table114[6]</f>
        <v>0</v>
      </c>
    </row>
    <row r="36" spans="1:7" ht="60" x14ac:dyDescent="0.25">
      <c r="A36" s="163">
        <v>27</v>
      </c>
      <c r="B36" s="163" t="s">
        <v>801</v>
      </c>
      <c r="C36" s="164" t="s">
        <v>802</v>
      </c>
      <c r="D36" s="163" t="s">
        <v>330</v>
      </c>
      <c r="E36" s="165">
        <v>8</v>
      </c>
      <c r="F36" s="166"/>
      <c r="G36" s="168">
        <f>Table114[5]*Table114[6]</f>
        <v>0</v>
      </c>
    </row>
    <row r="37" spans="1:7" ht="45" x14ac:dyDescent="0.25">
      <c r="A37" s="163">
        <v>28</v>
      </c>
      <c r="B37" s="163" t="s">
        <v>803</v>
      </c>
      <c r="C37" s="164" t="s">
        <v>804</v>
      </c>
      <c r="D37" s="163" t="s">
        <v>330</v>
      </c>
      <c r="E37" s="165">
        <v>2</v>
      </c>
      <c r="F37" s="166"/>
      <c r="G37" s="168">
        <f>Table114[5]*Table114[6]</f>
        <v>0</v>
      </c>
    </row>
    <row r="38" spans="1:7" ht="45" x14ac:dyDescent="0.25">
      <c r="A38" s="163">
        <v>29</v>
      </c>
      <c r="B38" s="163" t="s">
        <v>805</v>
      </c>
      <c r="C38" s="164" t="s">
        <v>806</v>
      </c>
      <c r="D38" s="163" t="s">
        <v>330</v>
      </c>
      <c r="E38" s="165">
        <v>1</v>
      </c>
      <c r="F38" s="166"/>
      <c r="G38" s="168">
        <f>Table114[5]*Table114[6]</f>
        <v>0</v>
      </c>
    </row>
    <row r="39" spans="1:7" ht="45" x14ac:dyDescent="0.25">
      <c r="A39" s="163">
        <v>30</v>
      </c>
      <c r="B39" s="163" t="s">
        <v>805</v>
      </c>
      <c r="C39" s="164" t="s">
        <v>807</v>
      </c>
      <c r="D39" s="163" t="s">
        <v>330</v>
      </c>
      <c r="E39" s="165">
        <v>14</v>
      </c>
      <c r="F39" s="166"/>
      <c r="G39" s="168">
        <f>Table114[5]*Table114[6]</f>
        <v>0</v>
      </c>
    </row>
    <row r="40" spans="1:7" ht="45" x14ac:dyDescent="0.25">
      <c r="A40" s="163">
        <v>31</v>
      </c>
      <c r="B40" s="163" t="s">
        <v>42</v>
      </c>
      <c r="C40" s="164" t="s">
        <v>808</v>
      </c>
      <c r="D40" s="163" t="s">
        <v>36</v>
      </c>
      <c r="E40" s="165">
        <v>58.03</v>
      </c>
      <c r="F40" s="166"/>
      <c r="G40" s="168">
        <f>Table114[5]*Table114[6]</f>
        <v>0</v>
      </c>
    </row>
    <row r="41" spans="1:7" x14ac:dyDescent="0.25">
      <c r="A41" s="163"/>
      <c r="B41" s="163"/>
      <c r="C41" s="164" t="s">
        <v>809</v>
      </c>
      <c r="D41" s="163"/>
      <c r="E41" s="165"/>
      <c r="F41" s="166"/>
      <c r="G41" s="168">
        <f>Table114[5]*Table114[6]</f>
        <v>0</v>
      </c>
    </row>
    <row r="42" spans="1:7" x14ac:dyDescent="0.25">
      <c r="A42" s="163">
        <v>32</v>
      </c>
      <c r="B42" s="163" t="s">
        <v>810</v>
      </c>
      <c r="C42" s="164" t="s">
        <v>811</v>
      </c>
      <c r="D42" s="163" t="s">
        <v>25</v>
      </c>
      <c r="E42" s="165">
        <v>2.86</v>
      </c>
      <c r="F42" s="166"/>
      <c r="G42" s="168">
        <f>Table114[5]*Table114[6]</f>
        <v>0</v>
      </c>
    </row>
    <row r="43" spans="1:7" ht="30" x14ac:dyDescent="0.25">
      <c r="A43" s="163">
        <v>33</v>
      </c>
      <c r="B43" s="163" t="s">
        <v>812</v>
      </c>
      <c r="C43" s="164" t="s">
        <v>813</v>
      </c>
      <c r="D43" s="163" t="s">
        <v>330</v>
      </c>
      <c r="E43" s="165">
        <v>7</v>
      </c>
      <c r="F43" s="166"/>
      <c r="G43" s="168">
        <f>Table114[5]*Table114[6]</f>
        <v>0</v>
      </c>
    </row>
    <row r="44" spans="1:7" ht="30" x14ac:dyDescent="0.25">
      <c r="A44" s="163">
        <v>34</v>
      </c>
      <c r="B44" s="163" t="s">
        <v>814</v>
      </c>
      <c r="C44" s="164" t="s">
        <v>815</v>
      </c>
      <c r="D44" s="163" t="s">
        <v>330</v>
      </c>
      <c r="E44" s="165">
        <v>7</v>
      </c>
      <c r="F44" s="166"/>
      <c r="G44" s="168">
        <f>Table114[5]*Table114[6]</f>
        <v>0</v>
      </c>
    </row>
    <row r="45" spans="1:7" ht="60" x14ac:dyDescent="0.25">
      <c r="A45" s="163">
        <v>35</v>
      </c>
      <c r="B45" s="163" t="s">
        <v>816</v>
      </c>
      <c r="C45" s="164" t="s">
        <v>817</v>
      </c>
      <c r="D45" s="163" t="s">
        <v>330</v>
      </c>
      <c r="E45" s="165">
        <v>39</v>
      </c>
      <c r="F45" s="166"/>
      <c r="G45" s="168">
        <f>Table114[5]*Table114[6]</f>
        <v>0</v>
      </c>
    </row>
    <row r="46" spans="1:7" ht="45" x14ac:dyDescent="0.25">
      <c r="A46" s="163">
        <v>36</v>
      </c>
      <c r="B46" s="163" t="s">
        <v>818</v>
      </c>
      <c r="C46" s="164" t="s">
        <v>819</v>
      </c>
      <c r="D46" s="163" t="s">
        <v>30</v>
      </c>
      <c r="E46" s="165">
        <v>7</v>
      </c>
      <c r="F46" s="166"/>
      <c r="G46" s="168">
        <f>Table114[5]*Table114[6]</f>
        <v>0</v>
      </c>
    </row>
    <row r="47" spans="1:7" x14ac:dyDescent="0.25">
      <c r="A47" s="163"/>
      <c r="B47" s="163"/>
      <c r="C47" s="164" t="s">
        <v>820</v>
      </c>
      <c r="D47" s="163"/>
      <c r="E47" s="165"/>
      <c r="F47" s="166"/>
      <c r="G47" s="168">
        <f>Table114[5]*Table114[6]</f>
        <v>0</v>
      </c>
    </row>
    <row r="48" spans="1:7" x14ac:dyDescent="0.25">
      <c r="A48" s="163"/>
      <c r="B48" s="163"/>
      <c r="C48" s="164" t="s">
        <v>821</v>
      </c>
      <c r="D48" s="163"/>
      <c r="E48" s="165"/>
      <c r="F48" s="166"/>
      <c r="G48" s="168">
        <f>Table114[5]*Table114[6]</f>
        <v>0</v>
      </c>
    </row>
    <row r="49" spans="1:7" ht="45" x14ac:dyDescent="0.25">
      <c r="A49" s="163">
        <v>37</v>
      </c>
      <c r="B49" s="163" t="s">
        <v>822</v>
      </c>
      <c r="C49" s="164" t="s">
        <v>823</v>
      </c>
      <c r="D49" s="163" t="s">
        <v>330</v>
      </c>
      <c r="E49" s="165">
        <v>6</v>
      </c>
      <c r="F49" s="166"/>
      <c r="G49" s="168">
        <f>Table114[5]*Table114[6]</f>
        <v>0</v>
      </c>
    </row>
    <row r="50" spans="1:7" ht="45" x14ac:dyDescent="0.25">
      <c r="A50" s="163">
        <v>38</v>
      </c>
      <c r="B50" s="163" t="s">
        <v>822</v>
      </c>
      <c r="C50" s="164" t="s">
        <v>824</v>
      </c>
      <c r="D50" s="163" t="s">
        <v>330</v>
      </c>
      <c r="E50" s="165">
        <v>18</v>
      </c>
      <c r="F50" s="166"/>
      <c r="G50" s="168">
        <f>Table114[5]*Table114[6]</f>
        <v>0</v>
      </c>
    </row>
    <row r="51" spans="1:7" ht="30" x14ac:dyDescent="0.25">
      <c r="A51" s="163">
        <v>39</v>
      </c>
      <c r="B51" s="163" t="s">
        <v>814</v>
      </c>
      <c r="C51" s="164" t="s">
        <v>825</v>
      </c>
      <c r="D51" s="163" t="s">
        <v>330</v>
      </c>
      <c r="E51" s="165">
        <v>2</v>
      </c>
      <c r="F51" s="166"/>
      <c r="G51" s="168">
        <f>Table114[5]*Table114[6]</f>
        <v>0</v>
      </c>
    </row>
    <row r="52" spans="1:7" ht="60" x14ac:dyDescent="0.25">
      <c r="A52" s="163">
        <v>40</v>
      </c>
      <c r="B52" s="163" t="s">
        <v>31</v>
      </c>
      <c r="C52" s="164" t="s">
        <v>826</v>
      </c>
      <c r="D52" s="163" t="s">
        <v>25</v>
      </c>
      <c r="E52" s="165">
        <v>0.6</v>
      </c>
      <c r="F52" s="166"/>
      <c r="G52" s="168">
        <f>Table114[5]*Table114[6]</f>
        <v>0</v>
      </c>
    </row>
    <row r="53" spans="1:7" ht="30" x14ac:dyDescent="0.25">
      <c r="A53" s="163">
        <v>41</v>
      </c>
      <c r="B53" s="163" t="s">
        <v>827</v>
      </c>
      <c r="C53" s="164" t="s">
        <v>828</v>
      </c>
      <c r="D53" s="163" t="s">
        <v>330</v>
      </c>
      <c r="E53" s="165">
        <v>2</v>
      </c>
      <c r="F53" s="166"/>
      <c r="G53" s="168">
        <f>Table114[5]*Table114[6]</f>
        <v>0</v>
      </c>
    </row>
    <row r="54" spans="1:7" ht="30" x14ac:dyDescent="0.25">
      <c r="A54" s="163">
        <v>42</v>
      </c>
      <c r="B54" s="163" t="s">
        <v>814</v>
      </c>
      <c r="C54" s="164" t="s">
        <v>829</v>
      </c>
      <c r="D54" s="163" t="s">
        <v>330</v>
      </c>
      <c r="E54" s="165">
        <v>2</v>
      </c>
      <c r="F54" s="166"/>
      <c r="G54" s="168">
        <f>Table114[5]*Table114[6]</f>
        <v>0</v>
      </c>
    </row>
    <row r="55" spans="1:7" ht="60" x14ac:dyDescent="0.25">
      <c r="A55" s="163">
        <v>43</v>
      </c>
      <c r="B55" s="163" t="s">
        <v>169</v>
      </c>
      <c r="C55" s="164" t="s">
        <v>830</v>
      </c>
      <c r="D55" s="163" t="s">
        <v>38</v>
      </c>
      <c r="E55" s="165">
        <v>0.05</v>
      </c>
      <c r="F55" s="166"/>
      <c r="G55" s="168">
        <f>Table114[5]*Table114[6]</f>
        <v>0</v>
      </c>
    </row>
    <row r="56" spans="1:7" x14ac:dyDescent="0.25">
      <c r="A56" s="163">
        <v>44</v>
      </c>
      <c r="B56" s="163" t="s">
        <v>37</v>
      </c>
      <c r="C56" s="164" t="s">
        <v>831</v>
      </c>
      <c r="D56" s="163" t="s">
        <v>38</v>
      </c>
      <c r="E56" s="165">
        <v>0.05</v>
      </c>
      <c r="F56" s="166"/>
      <c r="G56" s="168">
        <f>Table114[5]*Table114[6]</f>
        <v>0</v>
      </c>
    </row>
    <row r="57" spans="1:7" ht="45" x14ac:dyDescent="0.25">
      <c r="A57" s="163">
        <v>45</v>
      </c>
      <c r="B57" s="163" t="s">
        <v>39</v>
      </c>
      <c r="C57" s="164" t="s">
        <v>832</v>
      </c>
      <c r="D57" s="163" t="s">
        <v>38</v>
      </c>
      <c r="E57" s="165">
        <v>0.05</v>
      </c>
      <c r="F57" s="166"/>
      <c r="G57" s="168">
        <f>Table114[5]*Table114[6]</f>
        <v>0</v>
      </c>
    </row>
    <row r="58" spans="1:7" ht="60" x14ac:dyDescent="0.25">
      <c r="A58" s="163">
        <v>46</v>
      </c>
      <c r="B58" s="163" t="s">
        <v>166</v>
      </c>
      <c r="C58" s="164" t="s">
        <v>833</v>
      </c>
      <c r="D58" s="163" t="s">
        <v>25</v>
      </c>
      <c r="E58" s="165">
        <v>2.8</v>
      </c>
      <c r="F58" s="166"/>
      <c r="G58" s="168">
        <f>Table114[5]*Table114[6]</f>
        <v>0</v>
      </c>
    </row>
    <row r="59" spans="1:7" x14ac:dyDescent="0.25">
      <c r="A59" s="163"/>
      <c r="B59" s="163"/>
      <c r="C59" s="164" t="s">
        <v>834</v>
      </c>
      <c r="D59" s="163"/>
      <c r="E59" s="165"/>
      <c r="F59" s="166"/>
      <c r="G59" s="168">
        <f>Table114[5]*Table114[6]</f>
        <v>0</v>
      </c>
    </row>
    <row r="60" spans="1:7" ht="45" x14ac:dyDescent="0.25">
      <c r="A60" s="163">
        <v>47</v>
      </c>
      <c r="B60" s="163" t="s">
        <v>210</v>
      </c>
      <c r="C60" s="164" t="s">
        <v>695</v>
      </c>
      <c r="D60" s="163" t="s">
        <v>25</v>
      </c>
      <c r="E60" s="165">
        <v>1.06</v>
      </c>
      <c r="F60" s="166"/>
      <c r="G60" s="168">
        <f>Table114[5]*Table114[6]</f>
        <v>0</v>
      </c>
    </row>
    <row r="61" spans="1:7" ht="45" x14ac:dyDescent="0.25">
      <c r="A61" s="163">
        <v>48</v>
      </c>
      <c r="B61" s="163" t="s">
        <v>211</v>
      </c>
      <c r="C61" s="164" t="s">
        <v>835</v>
      </c>
      <c r="D61" s="163" t="s">
        <v>330</v>
      </c>
      <c r="E61" s="165">
        <v>1</v>
      </c>
      <c r="F61" s="166"/>
      <c r="G61" s="168">
        <f>Table114[5]*Table114[6]</f>
        <v>0</v>
      </c>
    </row>
    <row r="62" spans="1:7" x14ac:dyDescent="0.25">
      <c r="A62" s="163">
        <v>49</v>
      </c>
      <c r="B62" s="163" t="s">
        <v>37</v>
      </c>
      <c r="C62" s="164" t="s">
        <v>831</v>
      </c>
      <c r="D62" s="163" t="s">
        <v>38</v>
      </c>
      <c r="E62" s="165">
        <v>0.03</v>
      </c>
      <c r="F62" s="166"/>
      <c r="G62" s="168">
        <f>Table114[5]*Table114[6]</f>
        <v>0</v>
      </c>
    </row>
    <row r="63" spans="1:7" ht="45" x14ac:dyDescent="0.25">
      <c r="A63" s="163">
        <v>50</v>
      </c>
      <c r="B63" s="163" t="s">
        <v>39</v>
      </c>
      <c r="C63" s="164" t="s">
        <v>832</v>
      </c>
      <c r="D63" s="163" t="s">
        <v>38</v>
      </c>
      <c r="E63" s="165">
        <v>0.03</v>
      </c>
      <c r="F63" s="166"/>
      <c r="G63" s="168">
        <f>Table114[5]*Table114[6]</f>
        <v>0</v>
      </c>
    </row>
    <row r="64" spans="1:7" ht="45" x14ac:dyDescent="0.25">
      <c r="A64" s="163">
        <v>51</v>
      </c>
      <c r="B64" s="163" t="s">
        <v>170</v>
      </c>
      <c r="C64" s="164" t="s">
        <v>836</v>
      </c>
      <c r="D64" s="163" t="s">
        <v>25</v>
      </c>
      <c r="E64" s="165">
        <v>0.45</v>
      </c>
      <c r="F64" s="166"/>
      <c r="G64" s="168">
        <f>Table114[5]*Table114[6]</f>
        <v>0</v>
      </c>
    </row>
    <row r="65" spans="1:7" ht="30" x14ac:dyDescent="0.25">
      <c r="A65" s="163">
        <v>52</v>
      </c>
      <c r="B65" s="163" t="s">
        <v>837</v>
      </c>
      <c r="C65" s="164" t="s">
        <v>838</v>
      </c>
      <c r="D65" s="163" t="s">
        <v>30</v>
      </c>
      <c r="E65" s="165">
        <v>1.5</v>
      </c>
      <c r="F65" s="166"/>
      <c r="G65" s="168">
        <f>Table114[5]*Table114[6]</f>
        <v>0</v>
      </c>
    </row>
    <row r="66" spans="1:7" ht="45" x14ac:dyDescent="0.25">
      <c r="A66" s="163">
        <v>53</v>
      </c>
      <c r="B66" s="163" t="s">
        <v>839</v>
      </c>
      <c r="C66" s="164" t="s">
        <v>840</v>
      </c>
      <c r="D66" s="163" t="s">
        <v>330</v>
      </c>
      <c r="E66" s="165">
        <v>1</v>
      </c>
      <c r="F66" s="166"/>
      <c r="G66" s="168">
        <f>Table114[5]*Table114[6]</f>
        <v>0</v>
      </c>
    </row>
    <row r="67" spans="1:7" x14ac:dyDescent="0.25">
      <c r="A67" s="163"/>
      <c r="B67" s="163"/>
      <c r="C67" s="164" t="s">
        <v>841</v>
      </c>
      <c r="D67" s="163"/>
      <c r="E67" s="165"/>
      <c r="F67" s="166"/>
      <c r="G67" s="168">
        <f>Table114[5]*Table114[6]</f>
        <v>0</v>
      </c>
    </row>
    <row r="68" spans="1:7" ht="60" x14ac:dyDescent="0.25">
      <c r="A68" s="163">
        <v>54</v>
      </c>
      <c r="B68" s="163" t="s">
        <v>31</v>
      </c>
      <c r="C68" s="164" t="s">
        <v>842</v>
      </c>
      <c r="D68" s="163" t="s">
        <v>25</v>
      </c>
      <c r="E68" s="165">
        <v>4.26</v>
      </c>
      <c r="F68" s="166"/>
      <c r="G68" s="168">
        <f>Table114[5]*Table114[6]</f>
        <v>0</v>
      </c>
    </row>
    <row r="69" spans="1:7" ht="60" x14ac:dyDescent="0.25">
      <c r="A69" s="163">
        <v>55</v>
      </c>
      <c r="B69" s="163" t="s">
        <v>31</v>
      </c>
      <c r="C69" s="164" t="s">
        <v>826</v>
      </c>
      <c r="D69" s="163" t="s">
        <v>25</v>
      </c>
      <c r="E69" s="165">
        <v>0.6</v>
      </c>
      <c r="F69" s="166"/>
      <c r="G69" s="168">
        <f>Table114[5]*Table114[6]</f>
        <v>0</v>
      </c>
    </row>
    <row r="70" spans="1:7" ht="45" x14ac:dyDescent="0.25">
      <c r="A70" s="163">
        <v>56</v>
      </c>
      <c r="B70" s="163" t="s">
        <v>42</v>
      </c>
      <c r="C70" s="164" t="s">
        <v>808</v>
      </c>
      <c r="D70" s="163" t="s">
        <v>36</v>
      </c>
      <c r="E70" s="165">
        <v>75.180000000000007</v>
      </c>
      <c r="F70" s="166"/>
      <c r="G70" s="168">
        <f>Table114[5]*Table114[6]</f>
        <v>0</v>
      </c>
    </row>
    <row r="71" spans="1:7" ht="45" x14ac:dyDescent="0.25">
      <c r="A71" s="163">
        <v>57</v>
      </c>
      <c r="B71" s="163" t="s">
        <v>42</v>
      </c>
      <c r="C71" s="164" t="s">
        <v>808</v>
      </c>
      <c r="D71" s="163" t="s">
        <v>36</v>
      </c>
      <c r="E71" s="165">
        <v>240</v>
      </c>
      <c r="F71" s="166"/>
      <c r="G71" s="168">
        <f>Table114[5]*Table114[6]</f>
        <v>0</v>
      </c>
    </row>
    <row r="72" spans="1:7" ht="30" x14ac:dyDescent="0.25">
      <c r="A72" s="163">
        <v>58</v>
      </c>
      <c r="B72" s="163" t="s">
        <v>201</v>
      </c>
      <c r="C72" s="164" t="s">
        <v>843</v>
      </c>
      <c r="D72" s="163" t="s">
        <v>28</v>
      </c>
      <c r="E72" s="165">
        <v>6.3</v>
      </c>
      <c r="F72" s="166"/>
      <c r="G72" s="168">
        <f>Table114[5]*Table114[6]</f>
        <v>0</v>
      </c>
    </row>
    <row r="73" spans="1:7" ht="75" x14ac:dyDescent="0.25">
      <c r="A73" s="163">
        <v>59</v>
      </c>
      <c r="B73" s="163" t="s">
        <v>844</v>
      </c>
      <c r="C73" s="164" t="s">
        <v>845</v>
      </c>
      <c r="D73" s="163" t="s">
        <v>28</v>
      </c>
      <c r="E73" s="165">
        <v>6.3</v>
      </c>
      <c r="F73" s="166"/>
      <c r="G73" s="168">
        <f>Table114[5]*Table114[6]</f>
        <v>0</v>
      </c>
    </row>
    <row r="74" spans="1:7" ht="45" x14ac:dyDescent="0.25">
      <c r="A74" s="163">
        <v>60</v>
      </c>
      <c r="B74" s="163" t="s">
        <v>846</v>
      </c>
      <c r="C74" s="164" t="s">
        <v>847</v>
      </c>
      <c r="D74" s="163" t="s">
        <v>36</v>
      </c>
      <c r="E74" s="165">
        <v>35.700000000000003</v>
      </c>
      <c r="F74" s="166"/>
      <c r="G74" s="168">
        <f>Table114[5]*Table114[6]</f>
        <v>0</v>
      </c>
    </row>
    <row r="75" spans="1:7" ht="45" x14ac:dyDescent="0.25">
      <c r="A75" s="163">
        <v>61</v>
      </c>
      <c r="B75" s="163" t="s">
        <v>848</v>
      </c>
      <c r="C75" s="164" t="s">
        <v>849</v>
      </c>
      <c r="D75" s="163" t="s">
        <v>36</v>
      </c>
      <c r="E75" s="165">
        <v>84.48</v>
      </c>
      <c r="F75" s="166"/>
      <c r="G75" s="168">
        <f>Table114[5]*Table114[6]</f>
        <v>0</v>
      </c>
    </row>
    <row r="76" spans="1:7" x14ac:dyDescent="0.25">
      <c r="A76" s="163"/>
      <c r="B76" s="163"/>
      <c r="C76" s="164" t="s">
        <v>850</v>
      </c>
      <c r="D76" s="163"/>
      <c r="E76" s="165"/>
      <c r="F76" s="166"/>
      <c r="G76" s="168">
        <f>Table114[5]*Table114[6]</f>
        <v>0</v>
      </c>
    </row>
    <row r="77" spans="1:7" ht="45" x14ac:dyDescent="0.25">
      <c r="A77" s="163">
        <v>62</v>
      </c>
      <c r="B77" s="163" t="s">
        <v>42</v>
      </c>
      <c r="C77" s="164" t="s">
        <v>808</v>
      </c>
      <c r="D77" s="163" t="s">
        <v>36</v>
      </c>
      <c r="E77" s="165">
        <v>14.4</v>
      </c>
      <c r="F77" s="166"/>
      <c r="G77" s="168">
        <f>Table114[5]*Table114[6]</f>
        <v>0</v>
      </c>
    </row>
    <row r="78" spans="1:7" ht="60" x14ac:dyDescent="0.25">
      <c r="A78" s="163">
        <v>63</v>
      </c>
      <c r="B78" s="163" t="s">
        <v>851</v>
      </c>
      <c r="C78" s="164" t="s">
        <v>852</v>
      </c>
      <c r="D78" s="163" t="s">
        <v>28</v>
      </c>
      <c r="E78" s="165">
        <v>4.2</v>
      </c>
      <c r="F78" s="166"/>
      <c r="G78" s="168">
        <f>Table114[5]*Table114[6]</f>
        <v>0</v>
      </c>
    </row>
    <row r="79" spans="1:7" ht="75" x14ac:dyDescent="0.25">
      <c r="A79" s="163">
        <v>64</v>
      </c>
      <c r="B79" s="163" t="s">
        <v>844</v>
      </c>
      <c r="C79" s="164" t="s">
        <v>845</v>
      </c>
      <c r="D79" s="163" t="s">
        <v>28</v>
      </c>
      <c r="E79" s="165">
        <v>1.08</v>
      </c>
      <c r="F79" s="166"/>
      <c r="G79" s="168">
        <f>Table114[5]*Table114[6]</f>
        <v>0</v>
      </c>
    </row>
    <row r="80" spans="1:7" ht="30" x14ac:dyDescent="0.25">
      <c r="A80" s="163">
        <v>65</v>
      </c>
      <c r="B80" s="163" t="s">
        <v>63</v>
      </c>
      <c r="C80" s="164" t="s">
        <v>853</v>
      </c>
      <c r="D80" s="163" t="s">
        <v>25</v>
      </c>
      <c r="E80" s="165">
        <v>0.55000000000000004</v>
      </c>
      <c r="F80" s="166"/>
      <c r="G80" s="168">
        <f>Table114[5]*Table114[6]</f>
        <v>0</v>
      </c>
    </row>
    <row r="81" spans="1:7" ht="75" x14ac:dyDescent="0.25">
      <c r="A81" s="163">
        <v>66</v>
      </c>
      <c r="B81" s="163" t="s">
        <v>60</v>
      </c>
      <c r="C81" s="164" t="s">
        <v>854</v>
      </c>
      <c r="D81" s="163" t="s">
        <v>28</v>
      </c>
      <c r="E81" s="165">
        <v>14.4</v>
      </c>
      <c r="F81" s="166"/>
      <c r="G81" s="168">
        <f>Table114[5]*Table114[6]</f>
        <v>0</v>
      </c>
    </row>
    <row r="82" spans="1:7" ht="30" x14ac:dyDescent="0.25">
      <c r="A82" s="163">
        <v>67</v>
      </c>
      <c r="B82" s="163" t="s">
        <v>855</v>
      </c>
      <c r="C82" s="164" t="s">
        <v>856</v>
      </c>
      <c r="D82" s="163" t="s">
        <v>28</v>
      </c>
      <c r="E82" s="165">
        <v>41.4</v>
      </c>
      <c r="F82" s="166"/>
      <c r="G82" s="168">
        <f>Table114[5]*Table114[6]</f>
        <v>0</v>
      </c>
    </row>
    <row r="83" spans="1:7" ht="75" x14ac:dyDescent="0.25">
      <c r="A83" s="163">
        <v>68</v>
      </c>
      <c r="B83" s="163" t="s">
        <v>857</v>
      </c>
      <c r="C83" s="164" t="s">
        <v>858</v>
      </c>
      <c r="D83" s="163" t="s">
        <v>28</v>
      </c>
      <c r="E83" s="165">
        <v>20.2</v>
      </c>
      <c r="F83" s="166"/>
      <c r="G83" s="168">
        <f>Table114[5]*Table114[6]</f>
        <v>0</v>
      </c>
    </row>
    <row r="84" spans="1:7" x14ac:dyDescent="0.25">
      <c r="A84" s="163"/>
      <c r="B84" s="163"/>
      <c r="C84" s="164" t="s">
        <v>859</v>
      </c>
      <c r="D84" s="163"/>
      <c r="E84" s="165"/>
      <c r="F84" s="166"/>
      <c r="G84" s="168">
        <f>Table114[5]*Table114[6]</f>
        <v>0</v>
      </c>
    </row>
    <row r="85" spans="1:7" ht="45" x14ac:dyDescent="0.25">
      <c r="A85" s="163">
        <v>69</v>
      </c>
      <c r="B85" s="163" t="s">
        <v>860</v>
      </c>
      <c r="C85" s="164" t="s">
        <v>861</v>
      </c>
      <c r="D85" s="163" t="s">
        <v>30</v>
      </c>
      <c r="E85" s="165">
        <v>10</v>
      </c>
      <c r="F85" s="166"/>
      <c r="G85" s="168">
        <f>Table114[5]*Table114[6]</f>
        <v>0</v>
      </c>
    </row>
    <row r="86" spans="1:7" ht="45" x14ac:dyDescent="0.25">
      <c r="A86" s="163">
        <v>70</v>
      </c>
      <c r="B86" s="163" t="s">
        <v>862</v>
      </c>
      <c r="C86" s="164" t="s">
        <v>863</v>
      </c>
      <c r="D86" s="163" t="s">
        <v>30</v>
      </c>
      <c r="E86" s="165">
        <v>10</v>
      </c>
      <c r="F86" s="166"/>
      <c r="G86" s="168">
        <f>Table114[5]*Table114[6]</f>
        <v>0</v>
      </c>
    </row>
    <row r="87" spans="1:7" ht="45" x14ac:dyDescent="0.25">
      <c r="A87" s="163">
        <v>71</v>
      </c>
      <c r="B87" s="163" t="s">
        <v>862</v>
      </c>
      <c r="C87" s="164" t="s">
        <v>864</v>
      </c>
      <c r="D87" s="163" t="s">
        <v>30</v>
      </c>
      <c r="E87" s="165">
        <v>6</v>
      </c>
      <c r="F87" s="166"/>
      <c r="G87" s="168">
        <f>Table114[5]*Table114[6]</f>
        <v>0</v>
      </c>
    </row>
    <row r="88" spans="1:7" ht="30" x14ac:dyDescent="0.25">
      <c r="A88" s="163">
        <v>72</v>
      </c>
      <c r="B88" s="163" t="s">
        <v>102</v>
      </c>
      <c r="C88" s="164" t="s">
        <v>865</v>
      </c>
      <c r="D88" s="163" t="s">
        <v>866</v>
      </c>
      <c r="E88" s="165">
        <v>3</v>
      </c>
      <c r="F88" s="166"/>
      <c r="G88" s="168">
        <f>Table114[5]*Table114[6]</f>
        <v>0</v>
      </c>
    </row>
    <row r="89" spans="1:7" ht="30" x14ac:dyDescent="0.25">
      <c r="A89" s="163">
        <v>73</v>
      </c>
      <c r="B89" s="163" t="s">
        <v>102</v>
      </c>
      <c r="C89" s="164" t="s">
        <v>867</v>
      </c>
      <c r="D89" s="163" t="s">
        <v>866</v>
      </c>
      <c r="E89" s="165">
        <v>1</v>
      </c>
      <c r="F89" s="166"/>
      <c r="G89" s="168">
        <f>Table114[5]*Table114[6]</f>
        <v>0</v>
      </c>
    </row>
    <row r="90" spans="1:7" ht="60" x14ac:dyDescent="0.25">
      <c r="A90" s="163">
        <v>74</v>
      </c>
      <c r="B90" s="163" t="s">
        <v>868</v>
      </c>
      <c r="C90" s="164" t="s">
        <v>869</v>
      </c>
      <c r="D90" s="163" t="s">
        <v>330</v>
      </c>
      <c r="E90" s="165">
        <v>4</v>
      </c>
      <c r="F90" s="166"/>
      <c r="G90" s="168">
        <f>Table114[5]*Table114[6]</f>
        <v>0</v>
      </c>
    </row>
    <row r="91" spans="1:7" ht="45" x14ac:dyDescent="0.25">
      <c r="A91" s="163">
        <v>75</v>
      </c>
      <c r="B91" s="163" t="s">
        <v>805</v>
      </c>
      <c r="C91" s="164" t="s">
        <v>870</v>
      </c>
      <c r="D91" s="163" t="s">
        <v>330</v>
      </c>
      <c r="E91" s="165">
        <v>8</v>
      </c>
      <c r="F91" s="166"/>
      <c r="G91" s="168">
        <f>Table114[5]*Table114[6]</f>
        <v>0</v>
      </c>
    </row>
    <row r="92" spans="1:7" ht="30" x14ac:dyDescent="0.25">
      <c r="A92" s="163">
        <v>76</v>
      </c>
      <c r="B92" s="163" t="s">
        <v>117</v>
      </c>
      <c r="C92" s="164" t="s">
        <v>871</v>
      </c>
      <c r="D92" s="163" t="s">
        <v>330</v>
      </c>
      <c r="E92" s="165">
        <v>4</v>
      </c>
      <c r="F92" s="166"/>
      <c r="G92" s="168">
        <f>Table114[5]*Table114[6]</f>
        <v>0</v>
      </c>
    </row>
    <row r="93" spans="1:7" ht="30" x14ac:dyDescent="0.25">
      <c r="A93" s="163">
        <v>77</v>
      </c>
      <c r="B93" s="163" t="s">
        <v>872</v>
      </c>
      <c r="C93" s="164" t="s">
        <v>873</v>
      </c>
      <c r="D93" s="163" t="s">
        <v>330</v>
      </c>
      <c r="E93" s="165">
        <v>6</v>
      </c>
      <c r="F93" s="166"/>
      <c r="G93" s="168">
        <f>Table114[5]*Table114[6]</f>
        <v>0</v>
      </c>
    </row>
    <row r="94" spans="1:7" ht="30" x14ac:dyDescent="0.25">
      <c r="A94" s="163">
        <v>78</v>
      </c>
      <c r="B94" s="163" t="s">
        <v>63</v>
      </c>
      <c r="C94" s="164" t="s">
        <v>853</v>
      </c>
      <c r="D94" s="163" t="s">
        <v>25</v>
      </c>
      <c r="E94" s="165">
        <v>0.16</v>
      </c>
      <c r="F94" s="166"/>
      <c r="G94" s="168">
        <f>Table114[5]*Table114[6]</f>
        <v>0</v>
      </c>
    </row>
    <row r="95" spans="1:7" ht="45" x14ac:dyDescent="0.25">
      <c r="A95" s="163">
        <v>79</v>
      </c>
      <c r="B95" s="163" t="s">
        <v>61</v>
      </c>
      <c r="C95" s="164" t="s">
        <v>874</v>
      </c>
      <c r="D95" s="163" t="s">
        <v>28</v>
      </c>
      <c r="E95" s="165">
        <v>11.7</v>
      </c>
      <c r="F95" s="166"/>
      <c r="G95" s="168">
        <f>Table114[5]*Table114[6]</f>
        <v>0</v>
      </c>
    </row>
    <row r="96" spans="1:7" ht="45" x14ac:dyDescent="0.25">
      <c r="A96" s="163">
        <v>80</v>
      </c>
      <c r="B96" s="163" t="s">
        <v>62</v>
      </c>
      <c r="C96" s="164" t="s">
        <v>875</v>
      </c>
      <c r="D96" s="163" t="s">
        <v>28</v>
      </c>
      <c r="E96" s="165">
        <v>11.7</v>
      </c>
      <c r="F96" s="166"/>
      <c r="G96" s="168">
        <f>Table114[5]*Table114[6]</f>
        <v>0</v>
      </c>
    </row>
    <row r="97" spans="1:7" ht="75" x14ac:dyDescent="0.25">
      <c r="A97" s="163">
        <v>81</v>
      </c>
      <c r="B97" s="163" t="s">
        <v>60</v>
      </c>
      <c r="C97" s="164" t="s">
        <v>854</v>
      </c>
      <c r="D97" s="163" t="s">
        <v>28</v>
      </c>
      <c r="E97" s="165">
        <v>4</v>
      </c>
      <c r="F97" s="166"/>
      <c r="G97" s="168">
        <f>Table114[5]*Table114[6]</f>
        <v>0</v>
      </c>
    </row>
    <row r="98" spans="1:7" ht="30" x14ac:dyDescent="0.25">
      <c r="A98" s="163">
        <v>82</v>
      </c>
      <c r="B98" s="163" t="s">
        <v>82</v>
      </c>
      <c r="C98" s="164" t="s">
        <v>408</v>
      </c>
      <c r="D98" s="163" t="s">
        <v>36</v>
      </c>
      <c r="E98" s="165">
        <v>10</v>
      </c>
      <c r="F98" s="166"/>
      <c r="G98" s="168">
        <f>Table114[5]*Table114[6]</f>
        <v>0</v>
      </c>
    </row>
    <row r="99" spans="1:7" x14ac:dyDescent="0.25">
      <c r="A99" s="163"/>
      <c r="B99" s="163"/>
      <c r="C99" s="164" t="s">
        <v>876</v>
      </c>
      <c r="D99" s="163"/>
      <c r="E99" s="165"/>
      <c r="F99" s="166"/>
      <c r="G99" s="168">
        <f>Table114[5]*Table114[6]</f>
        <v>0</v>
      </c>
    </row>
    <row r="100" spans="1:7" ht="30" x14ac:dyDescent="0.25">
      <c r="A100" s="163">
        <v>83</v>
      </c>
      <c r="B100" s="163" t="s">
        <v>877</v>
      </c>
      <c r="C100" s="164" t="s">
        <v>878</v>
      </c>
      <c r="D100" s="163" t="s">
        <v>28</v>
      </c>
      <c r="E100" s="165">
        <v>6</v>
      </c>
      <c r="F100" s="166"/>
      <c r="G100" s="168">
        <f>Table114[5]*Table114[6]</f>
        <v>0</v>
      </c>
    </row>
    <row r="101" spans="1:7" x14ac:dyDescent="0.25">
      <c r="A101" s="163">
        <v>84</v>
      </c>
      <c r="B101" s="163" t="s">
        <v>879</v>
      </c>
      <c r="C101" s="164" t="s">
        <v>880</v>
      </c>
      <c r="D101" s="163" t="s">
        <v>28</v>
      </c>
      <c r="E101" s="165">
        <v>6</v>
      </c>
      <c r="F101" s="166"/>
      <c r="G101" s="168">
        <f>Table114[5]*Table114[6]</f>
        <v>0</v>
      </c>
    </row>
    <row r="102" spans="1:7" x14ac:dyDescent="0.25">
      <c r="A102" s="163">
        <v>85</v>
      </c>
      <c r="B102" s="163" t="s">
        <v>810</v>
      </c>
      <c r="C102" s="164" t="s">
        <v>811</v>
      </c>
      <c r="D102" s="163" t="s">
        <v>25</v>
      </c>
      <c r="E102" s="165">
        <v>0.9</v>
      </c>
      <c r="F102" s="166"/>
      <c r="G102" s="168">
        <f>Table114[5]*Table114[6]</f>
        <v>0</v>
      </c>
    </row>
    <row r="103" spans="1:7" x14ac:dyDescent="0.25">
      <c r="A103" s="163">
        <v>86</v>
      </c>
      <c r="B103" s="163" t="s">
        <v>40</v>
      </c>
      <c r="C103" s="164" t="s">
        <v>881</v>
      </c>
      <c r="D103" s="163" t="s">
        <v>25</v>
      </c>
      <c r="E103" s="165">
        <v>0.9</v>
      </c>
      <c r="F103" s="166"/>
      <c r="G103" s="168">
        <f>Table114[5]*Table114[6]</f>
        <v>0</v>
      </c>
    </row>
    <row r="104" spans="1:7" ht="30" x14ac:dyDescent="0.25">
      <c r="A104" s="163">
        <v>87</v>
      </c>
      <c r="B104" s="163" t="s">
        <v>882</v>
      </c>
      <c r="C104" s="164" t="s">
        <v>883</v>
      </c>
      <c r="D104" s="163" t="s">
        <v>28</v>
      </c>
      <c r="E104" s="165">
        <v>6</v>
      </c>
      <c r="F104" s="166"/>
      <c r="G104" s="168">
        <f>Table114[5]*Table114[6]</f>
        <v>0</v>
      </c>
    </row>
    <row r="105" spans="1:7" x14ac:dyDescent="0.25">
      <c r="A105" s="109" t="s">
        <v>361</v>
      </c>
      <c r="B105" s="110"/>
      <c r="C105" s="110"/>
      <c r="D105" s="110"/>
      <c r="E105" s="111"/>
      <c r="F105" s="111"/>
      <c r="G105" s="111">
        <f>SUBTOTAL(9,Table114[7])</f>
        <v>0</v>
      </c>
    </row>
  </sheetData>
  <mergeCells count="2">
    <mergeCell ref="C2:G3"/>
    <mergeCell ref="A4:B4"/>
  </mergeCells>
  <phoneticPr fontId="18" type="noConversion"/>
  <conditionalFormatting sqref="G7:G105">
    <cfRule type="expression" dxfId="163" priority="1">
      <formula>AND($C7="Subtotal",$G7="")</formula>
    </cfRule>
    <cfRule type="expression" dxfId="162" priority="2">
      <formula>AND($C7="Subtotal",_xlfn.FORMULATEXT($G7)="=[5]*[6]")</formula>
    </cfRule>
    <cfRule type="expression" dxfId="161" priority="6">
      <formula>AND($C7&lt;&gt;"Subtotal",_xlfn.FORMULATEXT($G7)&lt;&gt;"=[5]*[6]")</formula>
    </cfRule>
  </conditionalFormatting>
  <conditionalFormatting sqref="A7:G105">
    <cfRule type="expression" dxfId="160" priority="3">
      <formula>CELL("PROTECT",A7)=0</formula>
    </cfRule>
    <cfRule type="expression" dxfId="159" priority="4">
      <formula>$C7="Subtotal"</formula>
    </cfRule>
    <cfRule type="expression" priority="5" stopIfTrue="1">
      <formula>OR($C7="Subtotal",$A7="Total TVA Cota 0")</formula>
    </cfRule>
    <cfRule type="expression" dxfId="158" priority="7">
      <formula>$E7=""</formula>
    </cfRule>
  </conditionalFormatting>
  <conditionalFormatting sqref="E7:G105">
    <cfRule type="notContainsBlanks" priority="8" stopIfTrue="1">
      <formula>LEN(TRIM(E7))&gt;0</formula>
    </cfRule>
    <cfRule type="expression" dxfId="157" priority="9">
      <formula>$E7&lt;&gt;""</formula>
    </cfRule>
  </conditionalFormatting>
  <dataValidations count="1">
    <dataValidation type="decimal" operator="greaterThan" allowBlank="1" showInputMessage="1" showErrorMessage="1" sqref="F7:F104">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47"/>
  <sheetViews>
    <sheetView view="pageBreakPreview" topLeftCell="A142" zoomScaleNormal="90" zoomScaleSheetLayoutView="100" zoomScalePageLayoutView="90" workbookViewId="0">
      <selection activeCell="C95" sqref="C95"/>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6" t="str">
        <f>SITE!C2</f>
        <v>Solid biomass heating system and solar panels for hot water preparation in kindergarten  of Tanatari village, Causeni district</v>
      </c>
      <c r="D2" s="146"/>
      <c r="E2" s="146"/>
      <c r="F2" s="146"/>
      <c r="G2" s="146"/>
    </row>
    <row r="3" spans="1:7" s="22" customFormat="1" ht="18.75" x14ac:dyDescent="0.3">
      <c r="A3" s="26" t="str">
        <f>SITE!A3</f>
        <v>Site:</v>
      </c>
      <c r="B3" s="27" t="str">
        <f>IF(SITE!B3=0,"",SITE!B3)</f>
        <v>y</v>
      </c>
      <c r="C3" s="146"/>
      <c r="D3" s="146"/>
      <c r="E3" s="146"/>
      <c r="F3" s="146"/>
      <c r="G3" s="146"/>
    </row>
    <row r="4" spans="1:7" s="22" customFormat="1" ht="18.75" customHeight="1" x14ac:dyDescent="0.25">
      <c r="A4" s="149" t="s">
        <v>271</v>
      </c>
      <c r="B4" s="149"/>
      <c r="C4" s="29" t="str">
        <f>SITE!B10</f>
        <v>General construction works</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14</v>
      </c>
      <c r="B6" s="9" t="s">
        <v>15</v>
      </c>
      <c r="C6" s="9" t="s">
        <v>16</v>
      </c>
      <c r="D6" s="9" t="s">
        <v>17</v>
      </c>
      <c r="E6" s="9" t="s">
        <v>18</v>
      </c>
      <c r="F6" s="9" t="s">
        <v>19</v>
      </c>
      <c r="G6" s="9" t="s">
        <v>20</v>
      </c>
    </row>
    <row r="7" spans="1:7" x14ac:dyDescent="0.25">
      <c r="A7" s="38"/>
      <c r="B7" s="38"/>
      <c r="C7" s="102" t="s">
        <v>520</v>
      </c>
      <c r="D7" s="38"/>
      <c r="E7" s="44"/>
      <c r="F7" s="43"/>
      <c r="G7" s="87">
        <f>Table115[5]*Table115[6]</f>
        <v>0</v>
      </c>
    </row>
    <row r="8" spans="1:7" ht="45" x14ac:dyDescent="0.25">
      <c r="A8" s="38">
        <v>1</v>
      </c>
      <c r="B8" s="38" t="s">
        <v>107</v>
      </c>
      <c r="C8" s="102" t="s">
        <v>521</v>
      </c>
      <c r="D8" s="38" t="s">
        <v>49</v>
      </c>
      <c r="E8" s="44">
        <v>0.25</v>
      </c>
      <c r="F8" s="43"/>
      <c r="G8" s="89">
        <f>Table115[5]*Table115[6]</f>
        <v>0</v>
      </c>
    </row>
    <row r="9" spans="1:7" ht="30" x14ac:dyDescent="0.25">
      <c r="A9" s="96">
        <v>2</v>
      </c>
      <c r="B9" s="96" t="s">
        <v>108</v>
      </c>
      <c r="C9" s="105" t="s">
        <v>522</v>
      </c>
      <c r="D9" s="96" t="s">
        <v>25</v>
      </c>
      <c r="E9" s="98">
        <v>0.78</v>
      </c>
      <c r="F9" s="99"/>
      <c r="G9" s="100">
        <f>Table115[5]*Table115[6]</f>
        <v>0</v>
      </c>
    </row>
    <row r="10" spans="1:7" ht="30" x14ac:dyDescent="0.25">
      <c r="A10" s="96">
        <v>3</v>
      </c>
      <c r="B10" s="96" t="s">
        <v>109</v>
      </c>
      <c r="C10" s="105" t="s">
        <v>523</v>
      </c>
      <c r="D10" s="96" t="s">
        <v>49</v>
      </c>
      <c r="E10" s="98">
        <v>0.1</v>
      </c>
      <c r="F10" s="99"/>
      <c r="G10" s="101">
        <f>Table115[5]*Table115[6]</f>
        <v>0</v>
      </c>
    </row>
    <row r="11" spans="1:7" ht="33.6" customHeight="1" x14ac:dyDescent="0.25">
      <c r="A11" s="96">
        <v>4</v>
      </c>
      <c r="B11" s="96" t="s">
        <v>34</v>
      </c>
      <c r="C11" s="97" t="s">
        <v>337</v>
      </c>
      <c r="D11" s="96" t="s">
        <v>25</v>
      </c>
      <c r="E11" s="98">
        <v>2.5099999999999998</v>
      </c>
      <c r="F11" s="99"/>
      <c r="G11" s="101">
        <f>Table115[5]*Table115[6]</f>
        <v>0</v>
      </c>
    </row>
    <row r="12" spans="1:7" ht="36" customHeight="1" x14ac:dyDescent="0.25">
      <c r="A12" s="96">
        <v>5</v>
      </c>
      <c r="B12" s="96" t="s">
        <v>35</v>
      </c>
      <c r="C12" s="97" t="s">
        <v>339</v>
      </c>
      <c r="D12" s="96" t="s">
        <v>25</v>
      </c>
      <c r="E12" s="98">
        <v>12.55</v>
      </c>
      <c r="F12" s="99"/>
      <c r="G12" s="101">
        <f>Table115[5]*Table115[6]</f>
        <v>0</v>
      </c>
    </row>
    <row r="13" spans="1:7" x14ac:dyDescent="0.25">
      <c r="A13" s="96"/>
      <c r="B13" s="96"/>
      <c r="C13" s="105" t="s">
        <v>524</v>
      </c>
      <c r="D13" s="96"/>
      <c r="E13" s="98"/>
      <c r="F13" s="99"/>
      <c r="G13" s="101">
        <f>Table115[5]*Table115[6]</f>
        <v>0</v>
      </c>
    </row>
    <row r="14" spans="1:7" x14ac:dyDescent="0.25">
      <c r="A14" s="96">
        <v>6</v>
      </c>
      <c r="B14" s="96" t="s">
        <v>40</v>
      </c>
      <c r="C14" s="97" t="s">
        <v>571</v>
      </c>
      <c r="D14" s="96" t="s">
        <v>25</v>
      </c>
      <c r="E14" s="98">
        <v>1.46</v>
      </c>
      <c r="F14" s="99"/>
      <c r="G14" s="101">
        <f>Table115[5]*Table115[6]</f>
        <v>0</v>
      </c>
    </row>
    <row r="15" spans="1:7" ht="60" x14ac:dyDescent="0.25">
      <c r="A15" s="96">
        <v>7</v>
      </c>
      <c r="B15" s="96" t="s">
        <v>31</v>
      </c>
      <c r="C15" s="97" t="s">
        <v>363</v>
      </c>
      <c r="D15" s="96" t="s">
        <v>25</v>
      </c>
      <c r="E15" s="98">
        <v>16.100000000000001</v>
      </c>
      <c r="F15" s="99"/>
      <c r="G15" s="101">
        <f>Table115[5]*Table115[6]</f>
        <v>0</v>
      </c>
    </row>
    <row r="16" spans="1:7" ht="45" x14ac:dyDescent="0.25">
      <c r="A16" s="96">
        <v>8</v>
      </c>
      <c r="B16" s="96" t="s">
        <v>41</v>
      </c>
      <c r="C16" s="97" t="s">
        <v>341</v>
      </c>
      <c r="D16" s="96" t="s">
        <v>28</v>
      </c>
      <c r="E16" s="98">
        <v>86.1</v>
      </c>
      <c r="F16" s="99"/>
      <c r="G16" s="101">
        <f>Table115[5]*Table115[6]</f>
        <v>0</v>
      </c>
    </row>
    <row r="17" spans="1:7" ht="30" x14ac:dyDescent="0.25">
      <c r="A17" s="96">
        <v>9</v>
      </c>
      <c r="B17" s="96" t="s">
        <v>110</v>
      </c>
      <c r="C17" s="105" t="s">
        <v>525</v>
      </c>
      <c r="D17" s="96" t="s">
        <v>28</v>
      </c>
      <c r="E17" s="98">
        <v>9.76</v>
      </c>
      <c r="F17" s="99"/>
      <c r="G17" s="101">
        <f>Table115[5]*Table115[6]</f>
        <v>0</v>
      </c>
    </row>
    <row r="18" spans="1:7" x14ac:dyDescent="0.25">
      <c r="A18" s="96"/>
      <c r="B18" s="96"/>
      <c r="C18" s="105" t="s">
        <v>526</v>
      </c>
      <c r="D18" s="96"/>
      <c r="E18" s="98"/>
      <c r="F18" s="99"/>
      <c r="G18" s="101">
        <f>Table115[5]*Table115[6]</f>
        <v>0</v>
      </c>
    </row>
    <row r="19" spans="1:7" x14ac:dyDescent="0.25">
      <c r="A19" s="96">
        <v>10</v>
      </c>
      <c r="B19" s="96" t="s">
        <v>111</v>
      </c>
      <c r="C19" s="105" t="s">
        <v>527</v>
      </c>
      <c r="D19" s="96" t="s">
        <v>25</v>
      </c>
      <c r="E19" s="98">
        <v>27</v>
      </c>
      <c r="F19" s="99"/>
      <c r="G19" s="101">
        <f>Table115[5]*Table115[6]</f>
        <v>0</v>
      </c>
    </row>
    <row r="20" spans="1:7" ht="30" x14ac:dyDescent="0.25">
      <c r="A20" s="96">
        <v>11</v>
      </c>
      <c r="B20" s="96" t="s">
        <v>112</v>
      </c>
      <c r="C20" s="105" t="s">
        <v>528</v>
      </c>
      <c r="D20" s="96" t="s">
        <v>36</v>
      </c>
      <c r="E20" s="98">
        <v>54</v>
      </c>
      <c r="F20" s="99"/>
      <c r="G20" s="101">
        <f>Table115[5]*Table115[6]</f>
        <v>0</v>
      </c>
    </row>
    <row r="21" spans="1:7" x14ac:dyDescent="0.25">
      <c r="A21" s="96">
        <v>12</v>
      </c>
      <c r="B21" s="96"/>
      <c r="C21" s="105" t="s">
        <v>529</v>
      </c>
      <c r="D21" s="96"/>
      <c r="E21" s="98"/>
      <c r="F21" s="99"/>
      <c r="G21" s="101">
        <f>Table115[5]*Table115[6]</f>
        <v>0</v>
      </c>
    </row>
    <row r="22" spans="1:7" ht="45" x14ac:dyDescent="0.25">
      <c r="A22" s="96">
        <v>13</v>
      </c>
      <c r="B22" s="96" t="s">
        <v>113</v>
      </c>
      <c r="C22" s="105" t="s">
        <v>530</v>
      </c>
      <c r="D22" s="96" t="s">
        <v>25</v>
      </c>
      <c r="E22" s="98">
        <v>0.4</v>
      </c>
      <c r="F22" s="99"/>
      <c r="G22" s="101">
        <f>Table115[5]*Table115[6]</f>
        <v>0</v>
      </c>
    </row>
    <row r="23" spans="1:7" ht="60" x14ac:dyDescent="0.25">
      <c r="A23" s="96">
        <v>14</v>
      </c>
      <c r="B23" s="96" t="s">
        <v>114</v>
      </c>
      <c r="C23" s="105" t="s">
        <v>606</v>
      </c>
      <c r="D23" s="96" t="s">
        <v>36</v>
      </c>
      <c r="E23" s="98">
        <v>9.1999999999999993</v>
      </c>
      <c r="F23" s="99"/>
      <c r="G23" s="101">
        <f>Table115[5]*Table115[6]</f>
        <v>0</v>
      </c>
    </row>
    <row r="24" spans="1:7" ht="60" x14ac:dyDescent="0.25">
      <c r="A24" s="96">
        <v>15</v>
      </c>
      <c r="B24" s="96" t="s">
        <v>115</v>
      </c>
      <c r="C24" s="105" t="s">
        <v>592</v>
      </c>
      <c r="D24" s="96" t="s">
        <v>36</v>
      </c>
      <c r="E24" s="98">
        <v>17.399999999999999</v>
      </c>
      <c r="F24" s="99"/>
      <c r="G24" s="101">
        <f>Table115[5]*Table115[6]</f>
        <v>0</v>
      </c>
    </row>
    <row r="25" spans="1:7" ht="45" x14ac:dyDescent="0.25">
      <c r="A25" s="96">
        <v>16</v>
      </c>
      <c r="B25" s="96" t="s">
        <v>116</v>
      </c>
      <c r="C25" s="105" t="s">
        <v>608</v>
      </c>
      <c r="D25" s="96" t="s">
        <v>28</v>
      </c>
      <c r="E25" s="98">
        <v>3.35</v>
      </c>
      <c r="F25" s="99"/>
      <c r="G25" s="101">
        <f>Table115[5]*Table115[6]</f>
        <v>0</v>
      </c>
    </row>
    <row r="26" spans="1:7" ht="30" x14ac:dyDescent="0.25">
      <c r="A26" s="96">
        <v>17</v>
      </c>
      <c r="B26" s="96" t="s">
        <v>117</v>
      </c>
      <c r="C26" s="105" t="s">
        <v>532</v>
      </c>
      <c r="D26" s="96" t="s">
        <v>330</v>
      </c>
      <c r="E26" s="98">
        <v>2</v>
      </c>
      <c r="F26" s="99"/>
      <c r="G26" s="101">
        <f>Table115[5]*Table115[6]</f>
        <v>0</v>
      </c>
    </row>
    <row r="27" spans="1:7" ht="30" x14ac:dyDescent="0.25">
      <c r="A27" s="96">
        <v>18</v>
      </c>
      <c r="B27" s="96" t="s">
        <v>118</v>
      </c>
      <c r="C27" s="97" t="s">
        <v>533</v>
      </c>
      <c r="D27" s="96" t="s">
        <v>330</v>
      </c>
      <c r="E27" s="98">
        <v>2</v>
      </c>
      <c r="F27" s="99"/>
      <c r="G27" s="101">
        <f>Table115[5]*Table115[6]</f>
        <v>0</v>
      </c>
    </row>
    <row r="28" spans="1:7" ht="30" x14ac:dyDescent="0.25">
      <c r="A28" s="96">
        <v>19</v>
      </c>
      <c r="B28" s="96" t="s">
        <v>119</v>
      </c>
      <c r="C28" s="97" t="s">
        <v>534</v>
      </c>
      <c r="D28" s="96" t="s">
        <v>330</v>
      </c>
      <c r="E28" s="98">
        <v>2</v>
      </c>
      <c r="F28" s="99"/>
      <c r="G28" s="101">
        <f>Table115[5]*Table115[6]</f>
        <v>0</v>
      </c>
    </row>
    <row r="29" spans="1:7" x14ac:dyDescent="0.25">
      <c r="A29" s="96"/>
      <c r="B29" s="96"/>
      <c r="C29" s="105" t="s">
        <v>535</v>
      </c>
      <c r="D29" s="96"/>
      <c r="E29" s="98"/>
      <c r="F29" s="99"/>
      <c r="G29" s="101">
        <f>Table115[5]*Table115[6]</f>
        <v>0</v>
      </c>
    </row>
    <row r="30" spans="1:7" ht="60" x14ac:dyDescent="0.25">
      <c r="A30" s="96">
        <v>20</v>
      </c>
      <c r="B30" s="96" t="s">
        <v>120</v>
      </c>
      <c r="C30" s="105" t="s">
        <v>536</v>
      </c>
      <c r="D30" s="96" t="s">
        <v>330</v>
      </c>
      <c r="E30" s="98">
        <v>2</v>
      </c>
      <c r="F30" s="99"/>
      <c r="G30" s="101">
        <f>Table115[5]*Table115[6]</f>
        <v>0</v>
      </c>
    </row>
    <row r="31" spans="1:7" ht="60" x14ac:dyDescent="0.25">
      <c r="A31" s="96">
        <v>21</v>
      </c>
      <c r="B31" s="96" t="s">
        <v>120</v>
      </c>
      <c r="C31" s="97" t="s">
        <v>537</v>
      </c>
      <c r="D31" s="96" t="s">
        <v>330</v>
      </c>
      <c r="E31" s="98">
        <v>4</v>
      </c>
      <c r="F31" s="99"/>
      <c r="G31" s="101">
        <f>Table115[5]*Table115[6]</f>
        <v>0</v>
      </c>
    </row>
    <row r="32" spans="1:7" x14ac:dyDescent="0.25">
      <c r="A32" s="96">
        <v>22</v>
      </c>
      <c r="B32" s="96"/>
      <c r="C32" s="105" t="s">
        <v>538</v>
      </c>
      <c r="D32" s="96"/>
      <c r="E32" s="98"/>
      <c r="F32" s="99"/>
      <c r="G32" s="101">
        <f>Table115[5]*Table115[6]</f>
        <v>0</v>
      </c>
    </row>
    <row r="33" spans="1:7" ht="45" x14ac:dyDescent="0.25">
      <c r="A33" s="96">
        <v>23</v>
      </c>
      <c r="B33" s="96" t="s">
        <v>113</v>
      </c>
      <c r="C33" s="97" t="s">
        <v>530</v>
      </c>
      <c r="D33" s="96" t="s">
        <v>25</v>
      </c>
      <c r="E33" s="98">
        <v>1.8</v>
      </c>
      <c r="F33" s="99"/>
      <c r="G33" s="101">
        <f>Table115[5]*Table115[6]</f>
        <v>0</v>
      </c>
    </row>
    <row r="34" spans="1:7" ht="60" x14ac:dyDescent="0.25">
      <c r="A34" s="96">
        <v>24</v>
      </c>
      <c r="B34" s="96" t="s">
        <v>114</v>
      </c>
      <c r="C34" s="97" t="s">
        <v>606</v>
      </c>
      <c r="D34" s="96" t="s">
        <v>36</v>
      </c>
      <c r="E34" s="98">
        <v>30.7</v>
      </c>
      <c r="F34" s="99"/>
      <c r="G34" s="101">
        <f>Table115[5]*Table115[6]</f>
        <v>0</v>
      </c>
    </row>
    <row r="35" spans="1:7" ht="60" x14ac:dyDescent="0.25">
      <c r="A35" s="96">
        <v>25</v>
      </c>
      <c r="B35" s="96" t="s">
        <v>115</v>
      </c>
      <c r="C35" s="97" t="s">
        <v>592</v>
      </c>
      <c r="D35" s="96" t="s">
        <v>36</v>
      </c>
      <c r="E35" s="98">
        <v>162.4</v>
      </c>
      <c r="F35" s="99"/>
      <c r="G35" s="101">
        <f>Table115[5]*Table115[6]</f>
        <v>0</v>
      </c>
    </row>
    <row r="36" spans="1:7" ht="45" x14ac:dyDescent="0.25">
      <c r="A36" s="96">
        <v>26</v>
      </c>
      <c r="B36" s="96" t="s">
        <v>121</v>
      </c>
      <c r="C36" s="105" t="s">
        <v>609</v>
      </c>
      <c r="D36" s="96" t="s">
        <v>28</v>
      </c>
      <c r="E36" s="98">
        <v>11.25</v>
      </c>
      <c r="F36" s="99"/>
      <c r="G36" s="101">
        <f>Table115[5]*Table115[6]</f>
        <v>0</v>
      </c>
    </row>
    <row r="37" spans="1:7" ht="30" x14ac:dyDescent="0.25">
      <c r="A37" s="96">
        <v>27</v>
      </c>
      <c r="B37" s="96" t="s">
        <v>122</v>
      </c>
      <c r="C37" s="105" t="s">
        <v>539</v>
      </c>
      <c r="D37" s="96" t="s">
        <v>330</v>
      </c>
      <c r="E37" s="98">
        <v>1</v>
      </c>
      <c r="F37" s="99"/>
      <c r="G37" s="101">
        <f>Table115[5]*Table115[6]</f>
        <v>0</v>
      </c>
    </row>
    <row r="38" spans="1:7" x14ac:dyDescent="0.25">
      <c r="A38" s="96"/>
      <c r="B38" s="96"/>
      <c r="C38" s="105" t="s">
        <v>540</v>
      </c>
      <c r="D38" s="96"/>
      <c r="E38" s="98"/>
      <c r="F38" s="99"/>
      <c r="G38" s="101">
        <f>Table115[5]*Table115[6]</f>
        <v>0</v>
      </c>
    </row>
    <row r="39" spans="1:7" ht="30" x14ac:dyDescent="0.25">
      <c r="A39" s="96">
        <v>28</v>
      </c>
      <c r="B39" s="96" t="s">
        <v>123</v>
      </c>
      <c r="C39" s="105" t="s">
        <v>541</v>
      </c>
      <c r="D39" s="96" t="s">
        <v>330</v>
      </c>
      <c r="E39" s="98">
        <v>2</v>
      </c>
      <c r="F39" s="99"/>
      <c r="G39" s="101">
        <f>Table115[5]*Table115[6]</f>
        <v>0</v>
      </c>
    </row>
    <row r="40" spans="1:7" ht="45" x14ac:dyDescent="0.25">
      <c r="A40" s="96">
        <v>29</v>
      </c>
      <c r="B40" s="96" t="s">
        <v>113</v>
      </c>
      <c r="C40" s="97" t="s">
        <v>531</v>
      </c>
      <c r="D40" s="96" t="s">
        <v>25</v>
      </c>
      <c r="E40" s="98">
        <v>0.1</v>
      </c>
      <c r="F40" s="99"/>
      <c r="G40" s="101">
        <f>Table115[5]*Table115[6]</f>
        <v>0</v>
      </c>
    </row>
    <row r="41" spans="1:7" ht="45" x14ac:dyDescent="0.25">
      <c r="A41" s="96">
        <v>30</v>
      </c>
      <c r="B41" s="96" t="s">
        <v>121</v>
      </c>
      <c r="C41" s="105" t="s">
        <v>609</v>
      </c>
      <c r="D41" s="96" t="s">
        <v>28</v>
      </c>
      <c r="E41" s="98">
        <v>0.96</v>
      </c>
      <c r="F41" s="99"/>
      <c r="G41" s="101">
        <f>Table115[5]*Table115[6]</f>
        <v>0</v>
      </c>
    </row>
    <row r="42" spans="1:7" ht="30" x14ac:dyDescent="0.25">
      <c r="A42" s="96">
        <v>31</v>
      </c>
      <c r="B42" s="96" t="s">
        <v>124</v>
      </c>
      <c r="C42" s="105" t="s">
        <v>542</v>
      </c>
      <c r="D42" s="96" t="s">
        <v>36</v>
      </c>
      <c r="E42" s="98">
        <v>2.6</v>
      </c>
      <c r="F42" s="99"/>
      <c r="G42" s="101">
        <f>Table115[5]*Table115[6]</f>
        <v>0</v>
      </c>
    </row>
    <row r="43" spans="1:7" ht="30" x14ac:dyDescent="0.25">
      <c r="A43" s="96">
        <v>32</v>
      </c>
      <c r="B43" s="96" t="s">
        <v>125</v>
      </c>
      <c r="C43" s="105" t="s">
        <v>543</v>
      </c>
      <c r="D43" s="96" t="s">
        <v>28</v>
      </c>
      <c r="E43" s="98">
        <v>32</v>
      </c>
      <c r="F43" s="99"/>
      <c r="G43" s="101">
        <f>Table115[5]*Table115[6]</f>
        <v>0</v>
      </c>
    </row>
    <row r="44" spans="1:7" ht="42.6" customHeight="1" x14ac:dyDescent="0.25">
      <c r="A44" s="96">
        <v>33</v>
      </c>
      <c r="B44" s="96" t="s">
        <v>126</v>
      </c>
      <c r="C44" s="105" t="s">
        <v>544</v>
      </c>
      <c r="D44" s="96" t="s">
        <v>28</v>
      </c>
      <c r="E44" s="98">
        <v>32</v>
      </c>
      <c r="F44" s="99"/>
      <c r="G44" s="101">
        <f>Table115[5]*Table115[6]</f>
        <v>0</v>
      </c>
    </row>
    <row r="45" spans="1:7" ht="30" x14ac:dyDescent="0.25">
      <c r="A45" s="96">
        <v>34</v>
      </c>
      <c r="B45" s="96" t="s">
        <v>125</v>
      </c>
      <c r="C45" s="105" t="s">
        <v>545</v>
      </c>
      <c r="D45" s="96" t="s">
        <v>28</v>
      </c>
      <c r="E45" s="98">
        <v>32</v>
      </c>
      <c r="F45" s="99"/>
      <c r="G45" s="101">
        <f>Table115[5]*Table115[6]</f>
        <v>0</v>
      </c>
    </row>
    <row r="46" spans="1:7" ht="60" x14ac:dyDescent="0.25">
      <c r="A46" s="96">
        <v>35</v>
      </c>
      <c r="B46" s="96" t="s">
        <v>127</v>
      </c>
      <c r="C46" s="105" t="s">
        <v>546</v>
      </c>
      <c r="D46" s="96" t="s">
        <v>28</v>
      </c>
      <c r="E46" s="98">
        <v>32</v>
      </c>
      <c r="F46" s="99"/>
      <c r="G46" s="101">
        <f>Table115[5]*Table115[6]</f>
        <v>0</v>
      </c>
    </row>
    <row r="47" spans="1:7" x14ac:dyDescent="0.25">
      <c r="A47" s="96">
        <v>36</v>
      </c>
      <c r="B47" s="96" t="s">
        <v>128</v>
      </c>
      <c r="C47" s="105" t="s">
        <v>547</v>
      </c>
      <c r="D47" s="96" t="s">
        <v>25</v>
      </c>
      <c r="E47" s="98">
        <v>1.44</v>
      </c>
      <c r="F47" s="99"/>
      <c r="G47" s="101">
        <f>Table115[5]*Table115[6]</f>
        <v>0</v>
      </c>
    </row>
    <row r="48" spans="1:7" ht="30" x14ac:dyDescent="0.25">
      <c r="A48" s="96">
        <v>37</v>
      </c>
      <c r="B48" s="96" t="s">
        <v>129</v>
      </c>
      <c r="C48" s="105" t="s">
        <v>548</v>
      </c>
      <c r="D48" s="96" t="s">
        <v>25</v>
      </c>
      <c r="E48" s="98">
        <v>1.44</v>
      </c>
      <c r="F48" s="99"/>
      <c r="G48" s="101">
        <f>Table115[5]*Table115[6]</f>
        <v>0</v>
      </c>
    </row>
    <row r="49" spans="1:7" ht="30" x14ac:dyDescent="0.25">
      <c r="A49" s="96">
        <v>38</v>
      </c>
      <c r="B49" s="96" t="s">
        <v>125</v>
      </c>
      <c r="C49" s="105" t="s">
        <v>549</v>
      </c>
      <c r="D49" s="96" t="s">
        <v>28</v>
      </c>
      <c r="E49" s="98">
        <v>60.5</v>
      </c>
      <c r="F49" s="99"/>
      <c r="G49" s="101">
        <f>Table115[5]*Table115[6]</f>
        <v>0</v>
      </c>
    </row>
    <row r="50" spans="1:7" ht="30" x14ac:dyDescent="0.25">
      <c r="A50" s="96">
        <v>39</v>
      </c>
      <c r="B50" s="96" t="s">
        <v>130</v>
      </c>
      <c r="C50" s="105" t="s">
        <v>777</v>
      </c>
      <c r="D50" s="96" t="s">
        <v>28</v>
      </c>
      <c r="E50" s="98">
        <v>79</v>
      </c>
      <c r="F50" s="99"/>
      <c r="G50" s="101">
        <f>Table115[5]*Table115[6]</f>
        <v>0</v>
      </c>
    </row>
    <row r="51" spans="1:7" ht="30" x14ac:dyDescent="0.25">
      <c r="A51" s="96">
        <v>40</v>
      </c>
      <c r="B51" s="96" t="s">
        <v>131</v>
      </c>
      <c r="C51" s="105" t="s">
        <v>550</v>
      </c>
      <c r="D51" s="96" t="s">
        <v>132</v>
      </c>
      <c r="E51" s="98">
        <v>0.46</v>
      </c>
      <c r="F51" s="99"/>
      <c r="G51" s="101">
        <f>Table115[5]*Table115[6]</f>
        <v>0</v>
      </c>
    </row>
    <row r="52" spans="1:7" x14ac:dyDescent="0.25">
      <c r="A52" s="96">
        <v>41</v>
      </c>
      <c r="B52" s="96" t="s">
        <v>133</v>
      </c>
      <c r="C52" s="105" t="s">
        <v>551</v>
      </c>
      <c r="D52" s="96" t="s">
        <v>132</v>
      </c>
      <c r="E52" s="98">
        <v>0.46</v>
      </c>
      <c r="F52" s="99"/>
      <c r="G52" s="101">
        <f>Table115[5]*Table115[6]</f>
        <v>0</v>
      </c>
    </row>
    <row r="53" spans="1:7" x14ac:dyDescent="0.25">
      <c r="A53" s="96">
        <v>42</v>
      </c>
      <c r="B53" s="96" t="s">
        <v>134</v>
      </c>
      <c r="C53" s="105" t="s">
        <v>552</v>
      </c>
      <c r="D53" s="96" t="s">
        <v>25</v>
      </c>
      <c r="E53" s="98">
        <v>0.08</v>
      </c>
      <c r="F53" s="99"/>
      <c r="G53" s="101">
        <f>Table115[5]*Table115[6]</f>
        <v>0</v>
      </c>
    </row>
    <row r="54" spans="1:7" ht="30" x14ac:dyDescent="0.25">
      <c r="A54" s="96">
        <v>43</v>
      </c>
      <c r="B54" s="96" t="s">
        <v>129</v>
      </c>
      <c r="C54" s="105" t="s">
        <v>548</v>
      </c>
      <c r="D54" s="96" t="s">
        <v>25</v>
      </c>
      <c r="E54" s="98">
        <v>0.08</v>
      </c>
      <c r="F54" s="99"/>
      <c r="G54" s="101">
        <f>Table115[5]*Table115[6]</f>
        <v>0</v>
      </c>
    </row>
    <row r="55" spans="1:7" ht="30" x14ac:dyDescent="0.25">
      <c r="A55" s="96">
        <v>44</v>
      </c>
      <c r="B55" s="96" t="s">
        <v>135</v>
      </c>
      <c r="C55" s="106" t="s">
        <v>553</v>
      </c>
      <c r="D55" s="96" t="s">
        <v>28</v>
      </c>
      <c r="E55" s="98">
        <v>17</v>
      </c>
      <c r="F55" s="99"/>
      <c r="G55" s="101">
        <f>Table115[5]*Table115[6]</f>
        <v>0</v>
      </c>
    </row>
    <row r="56" spans="1:7" ht="30" x14ac:dyDescent="0.25">
      <c r="A56" s="96">
        <v>45</v>
      </c>
      <c r="B56" s="96" t="s">
        <v>129</v>
      </c>
      <c r="C56" s="105" t="s">
        <v>548</v>
      </c>
      <c r="D56" s="96" t="s">
        <v>25</v>
      </c>
      <c r="E56" s="98">
        <v>0.38</v>
      </c>
      <c r="F56" s="99"/>
      <c r="G56" s="101">
        <f>Table115[5]*Table115[6]</f>
        <v>0</v>
      </c>
    </row>
    <row r="57" spans="1:7" ht="30" x14ac:dyDescent="0.25">
      <c r="A57" s="96">
        <v>46</v>
      </c>
      <c r="B57" s="96" t="s">
        <v>136</v>
      </c>
      <c r="C57" s="105" t="s">
        <v>554</v>
      </c>
      <c r="D57" s="96" t="s">
        <v>25</v>
      </c>
      <c r="E57" s="98">
        <v>0.38</v>
      </c>
      <c r="F57" s="99"/>
      <c r="G57" s="101">
        <f>Table115[5]*Table115[6]</f>
        <v>0</v>
      </c>
    </row>
    <row r="58" spans="1:7" ht="30" x14ac:dyDescent="0.25">
      <c r="A58" s="96">
        <v>47</v>
      </c>
      <c r="B58" s="96" t="s">
        <v>137</v>
      </c>
      <c r="C58" s="105" t="s">
        <v>555</v>
      </c>
      <c r="D58" s="96" t="s">
        <v>28</v>
      </c>
      <c r="E58" s="98">
        <v>17</v>
      </c>
      <c r="F58" s="99"/>
      <c r="G58" s="101">
        <f>Table115[5]*Table115[6]</f>
        <v>0</v>
      </c>
    </row>
    <row r="59" spans="1:7" ht="75" x14ac:dyDescent="0.25">
      <c r="A59" s="96">
        <v>48</v>
      </c>
      <c r="B59" s="96" t="s">
        <v>138</v>
      </c>
      <c r="C59" s="105" t="s">
        <v>610</v>
      </c>
      <c r="D59" s="96" t="s">
        <v>28</v>
      </c>
      <c r="E59" s="98">
        <v>79</v>
      </c>
      <c r="F59" s="99"/>
      <c r="G59" s="101">
        <f>Table115[5]*Table115[6]</f>
        <v>0</v>
      </c>
    </row>
    <row r="60" spans="1:7" x14ac:dyDescent="0.25">
      <c r="A60" s="96">
        <v>49</v>
      </c>
      <c r="B60" s="96" t="s">
        <v>139</v>
      </c>
      <c r="C60" s="108" t="s">
        <v>556</v>
      </c>
      <c r="D60" s="96" t="s">
        <v>30</v>
      </c>
      <c r="E60" s="98">
        <v>15</v>
      </c>
      <c r="F60" s="99"/>
      <c r="G60" s="101">
        <f>Table115[5]*Table115[6]</f>
        <v>0</v>
      </c>
    </row>
    <row r="61" spans="1:7" x14ac:dyDescent="0.25">
      <c r="A61" s="96">
        <v>50</v>
      </c>
      <c r="B61" s="96" t="s">
        <v>140</v>
      </c>
      <c r="C61" s="102" t="s">
        <v>557</v>
      </c>
      <c r="D61" s="96" t="s">
        <v>30</v>
      </c>
      <c r="E61" s="98">
        <v>14</v>
      </c>
      <c r="F61" s="99"/>
      <c r="G61" s="101">
        <f>Table115[5]*Table115[6]</f>
        <v>0</v>
      </c>
    </row>
    <row r="62" spans="1:7" ht="60" x14ac:dyDescent="0.25">
      <c r="A62" s="96">
        <v>51</v>
      </c>
      <c r="B62" s="96" t="s">
        <v>141</v>
      </c>
      <c r="C62" s="105" t="s">
        <v>559</v>
      </c>
      <c r="D62" s="96" t="s">
        <v>28</v>
      </c>
      <c r="E62" s="98">
        <v>17</v>
      </c>
      <c r="F62" s="99"/>
      <c r="G62" s="101">
        <f>Table115[5]*Table115[6]</f>
        <v>0</v>
      </c>
    </row>
    <row r="63" spans="1:7" ht="30" x14ac:dyDescent="0.25">
      <c r="A63" s="96">
        <v>52</v>
      </c>
      <c r="B63" s="96" t="s">
        <v>142</v>
      </c>
      <c r="C63" s="105" t="s">
        <v>611</v>
      </c>
      <c r="D63" s="96" t="s">
        <v>28</v>
      </c>
      <c r="E63" s="98">
        <v>23.1</v>
      </c>
      <c r="F63" s="99"/>
      <c r="G63" s="101">
        <f>Table115[5]*Table115[6]</f>
        <v>0</v>
      </c>
    </row>
    <row r="64" spans="1:7" ht="45" x14ac:dyDescent="0.25">
      <c r="A64" s="96">
        <v>53</v>
      </c>
      <c r="B64" s="96" t="s">
        <v>42</v>
      </c>
      <c r="C64" s="97" t="s">
        <v>348</v>
      </c>
      <c r="D64" s="96" t="s">
        <v>36</v>
      </c>
      <c r="E64" s="98">
        <v>6.3</v>
      </c>
      <c r="F64" s="99"/>
      <c r="G64" s="101">
        <f>Table115[5]*Table115[6]</f>
        <v>0</v>
      </c>
    </row>
    <row r="65" spans="1:7" ht="30" x14ac:dyDescent="0.25">
      <c r="A65" s="96">
        <v>54</v>
      </c>
      <c r="B65" s="96" t="s">
        <v>106</v>
      </c>
      <c r="C65" s="105" t="s">
        <v>560</v>
      </c>
      <c r="D65" s="96" t="s">
        <v>330</v>
      </c>
      <c r="E65" s="98">
        <v>1</v>
      </c>
      <c r="F65" s="99"/>
      <c r="G65" s="101">
        <f>Table115[5]*Table115[6]</f>
        <v>0</v>
      </c>
    </row>
    <row r="66" spans="1:7" x14ac:dyDescent="0.25">
      <c r="A66" s="96">
        <v>55</v>
      </c>
      <c r="B66" s="96"/>
      <c r="C66" s="105" t="s">
        <v>561</v>
      </c>
      <c r="D66" s="96"/>
      <c r="E66" s="98"/>
      <c r="F66" s="99"/>
      <c r="G66" s="101">
        <f>Table115[5]*Table115[6]</f>
        <v>0</v>
      </c>
    </row>
    <row r="67" spans="1:7" ht="45" x14ac:dyDescent="0.25">
      <c r="A67" s="96">
        <v>56</v>
      </c>
      <c r="B67" s="96" t="s">
        <v>42</v>
      </c>
      <c r="C67" s="97" t="s">
        <v>348</v>
      </c>
      <c r="D67" s="96" t="s">
        <v>36</v>
      </c>
      <c r="E67" s="98">
        <v>24.4</v>
      </c>
      <c r="F67" s="99"/>
      <c r="G67" s="101">
        <f>Table115[5]*Table115[6]</f>
        <v>0</v>
      </c>
    </row>
    <row r="68" spans="1:7" ht="19.5" customHeight="1" x14ac:dyDescent="0.25">
      <c r="A68" s="96">
        <v>57</v>
      </c>
      <c r="B68" s="96" t="s">
        <v>37</v>
      </c>
      <c r="C68" s="97" t="s">
        <v>344</v>
      </c>
      <c r="D68" s="96" t="s">
        <v>38</v>
      </c>
      <c r="E68" s="98">
        <v>0.03</v>
      </c>
      <c r="F68" s="99"/>
      <c r="G68" s="101">
        <f>Table115[5]*Table115[6]</f>
        <v>0</v>
      </c>
    </row>
    <row r="69" spans="1:7" ht="45" x14ac:dyDescent="0.25">
      <c r="A69" s="96">
        <v>58</v>
      </c>
      <c r="B69" s="96" t="s">
        <v>39</v>
      </c>
      <c r="C69" s="97" t="s">
        <v>345</v>
      </c>
      <c r="D69" s="96" t="s">
        <v>38</v>
      </c>
      <c r="E69" s="98">
        <v>0.03</v>
      </c>
      <c r="F69" s="99"/>
      <c r="G69" s="101">
        <f>Table115[5]*Table115[6]</f>
        <v>0</v>
      </c>
    </row>
    <row r="70" spans="1:7" ht="30" x14ac:dyDescent="0.25">
      <c r="A70" s="96">
        <v>59</v>
      </c>
      <c r="B70" s="96" t="s">
        <v>124</v>
      </c>
      <c r="C70" s="97" t="s">
        <v>542</v>
      </c>
      <c r="D70" s="96" t="s">
        <v>36</v>
      </c>
      <c r="E70" s="98">
        <v>8.84</v>
      </c>
      <c r="F70" s="99"/>
      <c r="G70" s="101">
        <f>Table115[5]*Table115[6]</f>
        <v>0</v>
      </c>
    </row>
    <row r="71" spans="1:7" ht="65.099999999999994" customHeight="1" x14ac:dyDescent="0.25">
      <c r="A71" s="96">
        <v>60</v>
      </c>
      <c r="B71" s="96" t="s">
        <v>138</v>
      </c>
      <c r="C71" s="97" t="s">
        <v>610</v>
      </c>
      <c r="D71" s="96" t="s">
        <v>28</v>
      </c>
      <c r="E71" s="98">
        <v>3.3</v>
      </c>
      <c r="F71" s="99"/>
      <c r="G71" s="101">
        <f>Table115[5]*Table115[6]</f>
        <v>0</v>
      </c>
    </row>
    <row r="72" spans="1:7" ht="60" x14ac:dyDescent="0.25">
      <c r="A72" s="96">
        <v>61</v>
      </c>
      <c r="B72" s="96" t="s">
        <v>141</v>
      </c>
      <c r="C72" s="97" t="s">
        <v>558</v>
      </c>
      <c r="D72" s="96" t="s">
        <v>28</v>
      </c>
      <c r="E72" s="98">
        <v>1.2</v>
      </c>
      <c r="F72" s="99"/>
      <c r="G72" s="101">
        <f>Table115[5]*Table115[6]</f>
        <v>0</v>
      </c>
    </row>
    <row r="73" spans="1:7" ht="60" x14ac:dyDescent="0.25">
      <c r="A73" s="96">
        <v>62</v>
      </c>
      <c r="B73" s="96" t="s">
        <v>143</v>
      </c>
      <c r="C73" s="105" t="s">
        <v>612</v>
      </c>
      <c r="D73" s="96" t="s">
        <v>25</v>
      </c>
      <c r="E73" s="98">
        <v>0.14000000000000001</v>
      </c>
      <c r="F73" s="99"/>
      <c r="G73" s="101">
        <f>Table115[5]*Table115[6]</f>
        <v>0</v>
      </c>
    </row>
    <row r="74" spans="1:7" x14ac:dyDescent="0.25">
      <c r="A74" s="96"/>
      <c r="B74" s="96"/>
      <c r="C74" s="105" t="s">
        <v>562</v>
      </c>
      <c r="D74" s="96"/>
      <c r="E74" s="98"/>
      <c r="F74" s="99"/>
      <c r="G74" s="101">
        <f>Table115[5]*Table115[6]</f>
        <v>0</v>
      </c>
    </row>
    <row r="75" spans="1:7" ht="30" x14ac:dyDescent="0.25">
      <c r="A75" s="96">
        <v>63</v>
      </c>
      <c r="B75" s="96" t="s">
        <v>144</v>
      </c>
      <c r="C75" s="105" t="s">
        <v>563</v>
      </c>
      <c r="D75" s="96" t="s">
        <v>28</v>
      </c>
      <c r="E75" s="98">
        <v>3.49</v>
      </c>
      <c r="F75" s="99"/>
      <c r="G75" s="101">
        <f>Table115[5]*Table115[6]</f>
        <v>0</v>
      </c>
    </row>
    <row r="76" spans="1:7" ht="18.95" customHeight="1" x14ac:dyDescent="0.25">
      <c r="A76" s="96">
        <v>64</v>
      </c>
      <c r="B76" s="96" t="s">
        <v>145</v>
      </c>
      <c r="C76" s="105" t="s">
        <v>564</v>
      </c>
      <c r="D76" s="96" t="s">
        <v>30</v>
      </c>
      <c r="E76" s="98">
        <v>2</v>
      </c>
      <c r="F76" s="99"/>
      <c r="G76" s="101">
        <f>Table115[5]*Table115[6]</f>
        <v>0</v>
      </c>
    </row>
    <row r="77" spans="1:7" x14ac:dyDescent="0.25">
      <c r="A77" s="96">
        <v>65</v>
      </c>
      <c r="B77" s="96" t="s">
        <v>146</v>
      </c>
      <c r="C77" s="105" t="s">
        <v>565</v>
      </c>
      <c r="D77" s="96" t="s">
        <v>30</v>
      </c>
      <c r="E77" s="98">
        <v>2</v>
      </c>
      <c r="F77" s="99"/>
      <c r="G77" s="101">
        <f>Table115[5]*Table115[6]</f>
        <v>0</v>
      </c>
    </row>
    <row r="78" spans="1:7" ht="60" x14ac:dyDescent="0.25">
      <c r="A78" s="96">
        <v>66</v>
      </c>
      <c r="B78" s="96" t="s">
        <v>147</v>
      </c>
      <c r="C78" s="105" t="s">
        <v>567</v>
      </c>
      <c r="D78" s="96" t="s">
        <v>28</v>
      </c>
      <c r="E78" s="98">
        <v>2.76</v>
      </c>
      <c r="F78" s="99"/>
      <c r="G78" s="101">
        <f>Table115[5]*Table115[6]</f>
        <v>0</v>
      </c>
    </row>
    <row r="79" spans="1:7" ht="30" x14ac:dyDescent="0.25">
      <c r="A79" s="96">
        <v>67</v>
      </c>
      <c r="B79" s="96" t="s">
        <v>148</v>
      </c>
      <c r="C79" s="105" t="s">
        <v>566</v>
      </c>
      <c r="D79" s="96" t="s">
        <v>28</v>
      </c>
      <c r="E79" s="98">
        <v>6.07</v>
      </c>
      <c r="F79" s="99"/>
      <c r="G79" s="101">
        <f>Table115[5]*Table115[6]</f>
        <v>0</v>
      </c>
    </row>
    <row r="80" spans="1:7" ht="60" x14ac:dyDescent="0.25">
      <c r="A80" s="96">
        <v>68</v>
      </c>
      <c r="B80" s="96" t="s">
        <v>149</v>
      </c>
      <c r="C80" s="105" t="s">
        <v>568</v>
      </c>
      <c r="D80" s="96" t="s">
        <v>28</v>
      </c>
      <c r="E80" s="98">
        <v>0.92</v>
      </c>
      <c r="F80" s="99"/>
      <c r="G80" s="101">
        <f>Table115[5]*Table115[6]</f>
        <v>0</v>
      </c>
    </row>
    <row r="81" spans="1:7" x14ac:dyDescent="0.25">
      <c r="A81" s="96"/>
      <c r="B81" s="96"/>
      <c r="C81" s="105" t="s">
        <v>569</v>
      </c>
      <c r="D81" s="96"/>
      <c r="E81" s="98"/>
      <c r="F81" s="99"/>
      <c r="G81" s="101">
        <f>Table115[5]*Table115[6]</f>
        <v>0</v>
      </c>
    </row>
    <row r="82" spans="1:7" x14ac:dyDescent="0.25">
      <c r="A82" s="96">
        <v>69</v>
      </c>
      <c r="B82" s="96" t="s">
        <v>150</v>
      </c>
      <c r="C82" s="106" t="s">
        <v>570</v>
      </c>
      <c r="D82" s="96" t="s">
        <v>132</v>
      </c>
      <c r="E82" s="98">
        <v>0.32</v>
      </c>
      <c r="F82" s="99"/>
      <c r="G82" s="101">
        <f>Table115[5]*Table115[6]</f>
        <v>0</v>
      </c>
    </row>
    <row r="83" spans="1:7" ht="33.6" customHeight="1" x14ac:dyDescent="0.25">
      <c r="A83" s="96">
        <v>70</v>
      </c>
      <c r="B83" s="96" t="s">
        <v>27</v>
      </c>
      <c r="C83" s="97" t="s">
        <v>325</v>
      </c>
      <c r="D83" s="96" t="s">
        <v>28</v>
      </c>
      <c r="E83" s="98">
        <v>32</v>
      </c>
      <c r="F83" s="99"/>
      <c r="G83" s="101">
        <f>Table115[5]*Table115[6]</f>
        <v>0</v>
      </c>
    </row>
    <row r="84" spans="1:7" ht="30" x14ac:dyDescent="0.25">
      <c r="A84" s="96">
        <v>71</v>
      </c>
      <c r="B84" s="96" t="s">
        <v>151</v>
      </c>
      <c r="C84" s="105" t="s">
        <v>572</v>
      </c>
      <c r="D84" s="96" t="s">
        <v>36</v>
      </c>
      <c r="E84" s="98">
        <v>59.2</v>
      </c>
      <c r="F84" s="99"/>
      <c r="G84" s="101">
        <f>Table115[5]*Table115[6]</f>
        <v>0</v>
      </c>
    </row>
    <row r="85" spans="1:7" ht="30" x14ac:dyDescent="0.25">
      <c r="A85" s="96">
        <v>72</v>
      </c>
      <c r="B85" s="96" t="s">
        <v>152</v>
      </c>
      <c r="C85" s="105" t="s">
        <v>573</v>
      </c>
      <c r="D85" s="96" t="s">
        <v>28</v>
      </c>
      <c r="E85" s="98">
        <v>32</v>
      </c>
      <c r="F85" s="99"/>
      <c r="G85" s="101">
        <f>Table115[5]*Table115[6]</f>
        <v>0</v>
      </c>
    </row>
    <row r="86" spans="1:7" ht="30" x14ac:dyDescent="0.25">
      <c r="A86" s="96">
        <v>73</v>
      </c>
      <c r="B86" s="96" t="s">
        <v>153</v>
      </c>
      <c r="C86" s="105" t="s">
        <v>574</v>
      </c>
      <c r="D86" s="96" t="s">
        <v>28</v>
      </c>
      <c r="E86" s="98">
        <v>32</v>
      </c>
      <c r="F86" s="99"/>
      <c r="G86" s="101">
        <f>Table115[5]*Table115[6]</f>
        <v>0</v>
      </c>
    </row>
    <row r="87" spans="1:7" ht="30" x14ac:dyDescent="0.25">
      <c r="A87" s="96">
        <v>74</v>
      </c>
      <c r="B87" s="96" t="s">
        <v>154</v>
      </c>
      <c r="C87" s="105" t="s">
        <v>576</v>
      </c>
      <c r="D87" s="96" t="s">
        <v>28</v>
      </c>
      <c r="E87" s="98">
        <v>32</v>
      </c>
      <c r="F87" s="99"/>
      <c r="G87" s="101">
        <f>Table115[5]*Table115[6]</f>
        <v>0</v>
      </c>
    </row>
    <row r="88" spans="1:7" x14ac:dyDescent="0.25">
      <c r="A88" s="96">
        <v>75</v>
      </c>
      <c r="B88" s="96" t="s">
        <v>155</v>
      </c>
      <c r="C88" s="105" t="s">
        <v>577</v>
      </c>
      <c r="D88" s="96" t="s">
        <v>30</v>
      </c>
      <c r="E88" s="98">
        <v>21.75</v>
      </c>
      <c r="F88" s="99"/>
      <c r="G88" s="101">
        <f>Table115[5]*Table115[6]</f>
        <v>0</v>
      </c>
    </row>
    <row r="89" spans="1:7" x14ac:dyDescent="0.25">
      <c r="A89" s="96"/>
      <c r="B89" s="96"/>
      <c r="C89" s="105" t="s">
        <v>578</v>
      </c>
      <c r="D89" s="96"/>
      <c r="E89" s="98"/>
      <c r="F89" s="99"/>
      <c r="G89" s="101">
        <f>Table115[5]*Table115[6]</f>
        <v>0</v>
      </c>
    </row>
    <row r="90" spans="1:7" ht="30" x14ac:dyDescent="0.25">
      <c r="A90" s="96">
        <v>76</v>
      </c>
      <c r="B90" s="96" t="s">
        <v>156</v>
      </c>
      <c r="C90" s="105" t="s">
        <v>579</v>
      </c>
      <c r="D90" s="96" t="s">
        <v>28</v>
      </c>
      <c r="E90" s="98">
        <v>32</v>
      </c>
      <c r="F90" s="99"/>
      <c r="G90" s="101">
        <f>Table115[5]*Table115[6]</f>
        <v>0</v>
      </c>
    </row>
    <row r="91" spans="1:7" x14ac:dyDescent="0.25">
      <c r="A91" s="96">
        <v>77</v>
      </c>
      <c r="B91" s="96" t="s">
        <v>157</v>
      </c>
      <c r="C91" s="105" t="s">
        <v>580</v>
      </c>
      <c r="D91" s="96" t="s">
        <v>28</v>
      </c>
      <c r="E91" s="98">
        <v>32</v>
      </c>
      <c r="F91" s="99"/>
      <c r="G91" s="101">
        <f>Table115[5]*Table115[6]</f>
        <v>0</v>
      </c>
    </row>
    <row r="92" spans="1:7" ht="30" x14ac:dyDescent="0.25">
      <c r="A92" s="96">
        <v>78</v>
      </c>
      <c r="B92" s="96" t="s">
        <v>158</v>
      </c>
      <c r="C92" s="105" t="s">
        <v>581</v>
      </c>
      <c r="D92" s="96" t="s">
        <v>28</v>
      </c>
      <c r="E92" s="98">
        <v>32</v>
      </c>
      <c r="F92" s="99"/>
      <c r="G92" s="101">
        <f>Table115[5]*Table115[6]</f>
        <v>0</v>
      </c>
    </row>
    <row r="93" spans="1:7" ht="45" x14ac:dyDescent="0.25">
      <c r="A93" s="96">
        <v>79</v>
      </c>
      <c r="B93" s="96" t="s">
        <v>159</v>
      </c>
      <c r="C93" s="105" t="s">
        <v>582</v>
      </c>
      <c r="D93" s="96" t="s">
        <v>28</v>
      </c>
      <c r="E93" s="98">
        <v>75.2</v>
      </c>
      <c r="F93" s="99"/>
      <c r="G93" s="101">
        <f>Table115[5]*Table115[6]</f>
        <v>0</v>
      </c>
    </row>
    <row r="94" spans="1:7" x14ac:dyDescent="0.25">
      <c r="A94" s="96">
        <v>81</v>
      </c>
      <c r="B94" s="96" t="s">
        <v>157</v>
      </c>
      <c r="C94" s="97" t="s">
        <v>580</v>
      </c>
      <c r="D94" s="96" t="s">
        <v>28</v>
      </c>
      <c r="E94" s="98">
        <v>75.2</v>
      </c>
      <c r="F94" s="99"/>
      <c r="G94" s="101">
        <f>Table115[5]*Table115[6]</f>
        <v>0</v>
      </c>
    </row>
    <row r="95" spans="1:7" ht="30" x14ac:dyDescent="0.25">
      <c r="A95" s="96">
        <v>82</v>
      </c>
      <c r="B95" s="96" t="s">
        <v>160</v>
      </c>
      <c r="C95" s="105" t="s">
        <v>583</v>
      </c>
      <c r="D95" s="96" t="s">
        <v>28</v>
      </c>
      <c r="E95" s="98">
        <v>75.2</v>
      </c>
      <c r="F95" s="99"/>
      <c r="G95" s="101">
        <f>Table115[5]*Table115[6]</f>
        <v>0</v>
      </c>
    </row>
    <row r="96" spans="1:7" x14ac:dyDescent="0.25">
      <c r="A96" s="96"/>
      <c r="B96" s="96"/>
      <c r="C96" s="105" t="s">
        <v>584</v>
      </c>
      <c r="D96" s="96"/>
      <c r="E96" s="98"/>
      <c r="F96" s="99"/>
      <c r="G96" s="101">
        <f>Table115[5]*Table115[6]</f>
        <v>0</v>
      </c>
    </row>
    <row r="97" spans="1:7" ht="48" customHeight="1" x14ac:dyDescent="0.25">
      <c r="A97" s="96">
        <v>83</v>
      </c>
      <c r="B97" s="96" t="s">
        <v>161</v>
      </c>
      <c r="C97" s="105" t="s">
        <v>585</v>
      </c>
      <c r="D97" s="96" t="s">
        <v>28</v>
      </c>
      <c r="E97" s="98">
        <v>11.7</v>
      </c>
      <c r="F97" s="99"/>
      <c r="G97" s="101">
        <f>Table115[5]*Table115[6]</f>
        <v>0</v>
      </c>
    </row>
    <row r="98" spans="1:7" ht="45" x14ac:dyDescent="0.25">
      <c r="A98" s="96">
        <v>84</v>
      </c>
      <c r="B98" s="96" t="s">
        <v>162</v>
      </c>
      <c r="C98" s="105" t="s">
        <v>586</v>
      </c>
      <c r="D98" s="96" t="s">
        <v>28</v>
      </c>
      <c r="E98" s="98">
        <v>80.099999999999994</v>
      </c>
      <c r="F98" s="99"/>
      <c r="G98" s="101">
        <f>Table115[5]*Table115[6]</f>
        <v>0</v>
      </c>
    </row>
    <row r="99" spans="1:7" ht="18" customHeight="1" x14ac:dyDescent="0.25">
      <c r="A99" s="96">
        <v>85</v>
      </c>
      <c r="B99" s="96" t="s">
        <v>163</v>
      </c>
      <c r="C99" s="97" t="s">
        <v>281</v>
      </c>
      <c r="D99" s="96" t="s">
        <v>28</v>
      </c>
      <c r="E99" s="98">
        <v>80.099999999999994</v>
      </c>
      <c r="F99" s="99"/>
      <c r="G99" s="101">
        <f>Table115[5]*Table115[6]</f>
        <v>0</v>
      </c>
    </row>
    <row r="100" spans="1:7" ht="30" x14ac:dyDescent="0.25">
      <c r="A100" s="96">
        <v>86</v>
      </c>
      <c r="B100" s="96" t="s">
        <v>164</v>
      </c>
      <c r="C100" s="105" t="s">
        <v>587</v>
      </c>
      <c r="D100" s="96" t="s">
        <v>28</v>
      </c>
      <c r="E100" s="98">
        <v>80.099999999999994</v>
      </c>
      <c r="F100" s="99"/>
      <c r="G100" s="101">
        <f>Table115[5]*Table115[6]</f>
        <v>0</v>
      </c>
    </row>
    <row r="101" spans="1:7" x14ac:dyDescent="0.25">
      <c r="A101" s="96"/>
      <c r="B101" s="96"/>
      <c r="C101" s="105" t="s">
        <v>588</v>
      </c>
      <c r="D101" s="96"/>
      <c r="E101" s="98"/>
      <c r="F101" s="99"/>
      <c r="G101" s="101">
        <f>Table115[5]*Table115[6]</f>
        <v>0</v>
      </c>
    </row>
    <row r="102" spans="1:7" x14ac:dyDescent="0.25">
      <c r="A102" s="96"/>
      <c r="B102" s="96"/>
      <c r="C102" s="105" t="s">
        <v>589</v>
      </c>
      <c r="D102" s="96"/>
      <c r="E102" s="98"/>
      <c r="F102" s="99"/>
      <c r="G102" s="101">
        <f>Table115[5]*Table115[6]</f>
        <v>0</v>
      </c>
    </row>
    <row r="103" spans="1:7" ht="60" x14ac:dyDescent="0.25">
      <c r="A103" s="96">
        <v>87</v>
      </c>
      <c r="B103" s="96" t="s">
        <v>44</v>
      </c>
      <c r="C103" s="97" t="s">
        <v>355</v>
      </c>
      <c r="D103" s="96" t="s">
        <v>25</v>
      </c>
      <c r="E103" s="98">
        <v>2.0499999999999998</v>
      </c>
      <c r="F103" s="99"/>
      <c r="G103" s="101">
        <f>Table115[5]*Table115[6]</f>
        <v>0</v>
      </c>
    </row>
    <row r="104" spans="1:7" ht="30.6" customHeight="1" x14ac:dyDescent="0.25">
      <c r="A104" s="96">
        <v>88</v>
      </c>
      <c r="B104" s="96" t="s">
        <v>34</v>
      </c>
      <c r="C104" s="97" t="s">
        <v>337</v>
      </c>
      <c r="D104" s="96" t="s">
        <v>25</v>
      </c>
      <c r="E104" s="98">
        <v>0.95</v>
      </c>
      <c r="F104" s="99"/>
      <c r="G104" s="101">
        <f>Table115[5]*Table115[6]</f>
        <v>0</v>
      </c>
    </row>
    <row r="105" spans="1:7" ht="32.1" customHeight="1" x14ac:dyDescent="0.25">
      <c r="A105" s="96">
        <v>89</v>
      </c>
      <c r="B105" s="96" t="s">
        <v>35</v>
      </c>
      <c r="C105" s="97" t="s">
        <v>339</v>
      </c>
      <c r="D105" s="96" t="s">
        <v>25</v>
      </c>
      <c r="E105" s="98">
        <v>0.95</v>
      </c>
      <c r="F105" s="99"/>
      <c r="G105" s="101">
        <f>Table115[5]*Table115[6]</f>
        <v>0</v>
      </c>
    </row>
    <row r="106" spans="1:7" x14ac:dyDescent="0.25">
      <c r="A106" s="96">
        <v>90</v>
      </c>
      <c r="B106" s="96" t="s">
        <v>40</v>
      </c>
      <c r="C106" s="97" t="s">
        <v>571</v>
      </c>
      <c r="D106" s="96" t="s">
        <v>25</v>
      </c>
      <c r="E106" s="98">
        <v>0.1</v>
      </c>
      <c r="F106" s="99"/>
      <c r="G106" s="101">
        <f>Table115[5]*Table115[6]</f>
        <v>0</v>
      </c>
    </row>
    <row r="107" spans="1:7" ht="60" x14ac:dyDescent="0.25">
      <c r="A107" s="96">
        <v>91</v>
      </c>
      <c r="B107" s="96" t="s">
        <v>31</v>
      </c>
      <c r="C107" s="97" t="s">
        <v>364</v>
      </c>
      <c r="D107" s="96" t="s">
        <v>25</v>
      </c>
      <c r="E107" s="98">
        <v>1.55</v>
      </c>
      <c r="F107" s="99"/>
      <c r="G107" s="101">
        <f>Table115[5]*Table115[6]</f>
        <v>0</v>
      </c>
    </row>
    <row r="108" spans="1:7" ht="45" x14ac:dyDescent="0.25">
      <c r="A108" s="96">
        <v>92</v>
      </c>
      <c r="B108" s="96" t="s">
        <v>41</v>
      </c>
      <c r="C108" s="97" t="s">
        <v>341</v>
      </c>
      <c r="D108" s="96" t="s">
        <v>28</v>
      </c>
      <c r="E108" s="98">
        <v>10.5</v>
      </c>
      <c r="F108" s="99"/>
      <c r="G108" s="101">
        <f>Table115[5]*Table115[6]</f>
        <v>0</v>
      </c>
    </row>
    <row r="109" spans="1:7" ht="45" x14ac:dyDescent="0.25">
      <c r="A109" s="96">
        <v>93</v>
      </c>
      <c r="B109" s="96" t="s">
        <v>165</v>
      </c>
      <c r="C109" s="105" t="s">
        <v>590</v>
      </c>
      <c r="D109" s="96" t="s">
        <v>28</v>
      </c>
      <c r="E109" s="98">
        <v>3.75</v>
      </c>
      <c r="F109" s="99"/>
      <c r="G109" s="101">
        <f>Table115[5]*Table115[6]</f>
        <v>0</v>
      </c>
    </row>
    <row r="110" spans="1:7" x14ac:dyDescent="0.25">
      <c r="A110" s="96"/>
      <c r="B110" s="96"/>
      <c r="C110" s="105" t="s">
        <v>591</v>
      </c>
      <c r="D110" s="96"/>
      <c r="E110" s="98"/>
      <c r="F110" s="99"/>
      <c r="G110" s="101">
        <f>Table115[5]*Table115[6]</f>
        <v>0</v>
      </c>
    </row>
    <row r="111" spans="1:7" x14ac:dyDescent="0.25">
      <c r="A111" s="96">
        <v>94</v>
      </c>
      <c r="B111" s="96" t="s">
        <v>40</v>
      </c>
      <c r="C111" s="97" t="s">
        <v>571</v>
      </c>
      <c r="D111" s="96" t="s">
        <v>25</v>
      </c>
      <c r="E111" s="98">
        <v>0.56000000000000005</v>
      </c>
      <c r="F111" s="99"/>
      <c r="G111" s="101">
        <f>Table115[5]*Table115[6]</f>
        <v>0</v>
      </c>
    </row>
    <row r="112" spans="1:7" ht="60" x14ac:dyDescent="0.25">
      <c r="A112" s="96">
        <v>95</v>
      </c>
      <c r="B112" s="96" t="s">
        <v>166</v>
      </c>
      <c r="C112" s="97" t="s">
        <v>602</v>
      </c>
      <c r="D112" s="96" t="s">
        <v>25</v>
      </c>
      <c r="E112" s="98">
        <v>1.17</v>
      </c>
      <c r="F112" s="99"/>
      <c r="G112" s="101">
        <f>Table115[5]*Table115[6]</f>
        <v>0</v>
      </c>
    </row>
    <row r="113" spans="1:7" ht="60" x14ac:dyDescent="0.25">
      <c r="A113" s="96">
        <v>96</v>
      </c>
      <c r="B113" s="96" t="s">
        <v>31</v>
      </c>
      <c r="C113" s="97" t="s">
        <v>365</v>
      </c>
      <c r="D113" s="96" t="s">
        <v>25</v>
      </c>
      <c r="E113" s="98">
        <v>0.32</v>
      </c>
      <c r="F113" s="99"/>
      <c r="G113" s="101">
        <f>Table115[5]*Table115[6]</f>
        <v>0</v>
      </c>
    </row>
    <row r="114" spans="1:7" ht="30" x14ac:dyDescent="0.25">
      <c r="A114" s="96">
        <v>97</v>
      </c>
      <c r="B114" s="96" t="s">
        <v>167</v>
      </c>
      <c r="C114" s="97" t="s">
        <v>593</v>
      </c>
      <c r="D114" s="96" t="s">
        <v>36</v>
      </c>
      <c r="E114" s="98">
        <v>1.2</v>
      </c>
      <c r="F114" s="99"/>
      <c r="G114" s="101">
        <f>Table115[5]*Table115[6]</f>
        <v>0</v>
      </c>
    </row>
    <row r="115" spans="1:7" ht="30" x14ac:dyDescent="0.25">
      <c r="A115" s="96">
        <v>98</v>
      </c>
      <c r="B115" s="96" t="s">
        <v>168</v>
      </c>
      <c r="C115" s="105" t="s">
        <v>594</v>
      </c>
      <c r="D115" s="96" t="s">
        <v>36</v>
      </c>
      <c r="E115" s="98">
        <v>33.4</v>
      </c>
      <c r="F115" s="99"/>
      <c r="G115" s="101">
        <f>Table115[5]*Table115[6]</f>
        <v>0</v>
      </c>
    </row>
    <row r="116" spans="1:7" ht="30" x14ac:dyDescent="0.25">
      <c r="A116" s="96">
        <v>99</v>
      </c>
      <c r="B116" s="96" t="s">
        <v>124</v>
      </c>
      <c r="C116" s="97" t="s">
        <v>542</v>
      </c>
      <c r="D116" s="96" t="s">
        <v>36</v>
      </c>
      <c r="E116" s="98">
        <v>42.6</v>
      </c>
      <c r="F116" s="99"/>
      <c r="G116" s="101">
        <f>Table115[5]*Table115[6]</f>
        <v>0</v>
      </c>
    </row>
    <row r="117" spans="1:7" ht="45" x14ac:dyDescent="0.25">
      <c r="A117" s="96">
        <v>100</v>
      </c>
      <c r="B117" s="96" t="s">
        <v>41</v>
      </c>
      <c r="C117" s="97" t="s">
        <v>341</v>
      </c>
      <c r="D117" s="96" t="s">
        <v>28</v>
      </c>
      <c r="E117" s="98">
        <v>6.15</v>
      </c>
      <c r="F117" s="99"/>
      <c r="G117" s="101">
        <f>Table115[5]*Table115[6]</f>
        <v>0</v>
      </c>
    </row>
    <row r="118" spans="1:7" x14ac:dyDescent="0.25">
      <c r="A118" s="96"/>
      <c r="B118" s="96"/>
      <c r="C118" s="105" t="s">
        <v>595</v>
      </c>
      <c r="D118" s="96"/>
      <c r="E118" s="98"/>
      <c r="F118" s="99"/>
      <c r="G118" s="101">
        <f>Table115[5]*Table115[6]</f>
        <v>0</v>
      </c>
    </row>
    <row r="119" spans="1:7" ht="30" x14ac:dyDescent="0.25">
      <c r="A119" s="96">
        <v>101</v>
      </c>
      <c r="B119" s="96" t="s">
        <v>124</v>
      </c>
      <c r="C119" s="97" t="s">
        <v>542</v>
      </c>
      <c r="D119" s="96" t="s">
        <v>36</v>
      </c>
      <c r="E119" s="98">
        <v>24.36</v>
      </c>
      <c r="F119" s="99"/>
      <c r="G119" s="101">
        <f>Table115[5]*Table115[6]</f>
        <v>0</v>
      </c>
    </row>
    <row r="120" spans="1:7" ht="18.95" customHeight="1" x14ac:dyDescent="0.25">
      <c r="A120" s="96">
        <v>102</v>
      </c>
      <c r="B120" s="96" t="s">
        <v>37</v>
      </c>
      <c r="C120" s="105" t="s">
        <v>596</v>
      </c>
      <c r="D120" s="96" t="s">
        <v>38</v>
      </c>
      <c r="E120" s="98">
        <v>0.02</v>
      </c>
      <c r="F120" s="99"/>
      <c r="G120" s="101">
        <f>Table115[5]*Table115[6]</f>
        <v>0</v>
      </c>
    </row>
    <row r="121" spans="1:7" ht="45" x14ac:dyDescent="0.25">
      <c r="A121" s="96">
        <v>103</v>
      </c>
      <c r="B121" s="96" t="s">
        <v>39</v>
      </c>
      <c r="C121" s="97" t="s">
        <v>345</v>
      </c>
      <c r="D121" s="96" t="s">
        <v>38</v>
      </c>
      <c r="E121" s="98">
        <v>0.02</v>
      </c>
      <c r="F121" s="99"/>
      <c r="G121" s="101">
        <f>Table115[5]*Table115[6]</f>
        <v>0</v>
      </c>
    </row>
    <row r="122" spans="1:7" x14ac:dyDescent="0.25">
      <c r="A122" s="96"/>
      <c r="B122" s="96"/>
      <c r="C122" s="105" t="s">
        <v>597</v>
      </c>
      <c r="D122" s="96"/>
      <c r="E122" s="98"/>
      <c r="F122" s="99"/>
      <c r="G122" s="101">
        <f>Table115[5]*Table115[6]</f>
        <v>0</v>
      </c>
    </row>
    <row r="123" spans="1:7" ht="45" x14ac:dyDescent="0.25">
      <c r="A123" s="96">
        <v>104</v>
      </c>
      <c r="B123" s="96" t="s">
        <v>42</v>
      </c>
      <c r="C123" s="97" t="s">
        <v>348</v>
      </c>
      <c r="D123" s="96" t="s">
        <v>36</v>
      </c>
      <c r="E123" s="98">
        <v>7.95</v>
      </c>
      <c r="F123" s="99"/>
      <c r="G123" s="101">
        <f>Table115[5]*Table115[6]</f>
        <v>0</v>
      </c>
    </row>
    <row r="124" spans="1:7" ht="18" customHeight="1" x14ac:dyDescent="0.25">
      <c r="A124" s="96">
        <v>105</v>
      </c>
      <c r="B124" s="96" t="s">
        <v>37</v>
      </c>
      <c r="C124" s="105" t="s">
        <v>343</v>
      </c>
      <c r="D124" s="96" t="s">
        <v>38</v>
      </c>
      <c r="E124" s="98">
        <v>0.01</v>
      </c>
      <c r="F124" s="99"/>
      <c r="G124" s="101">
        <f>Table115[5]*Table115[6]</f>
        <v>0</v>
      </c>
    </row>
    <row r="125" spans="1:7" ht="45" x14ac:dyDescent="0.25">
      <c r="A125" s="96">
        <v>106</v>
      </c>
      <c r="B125" s="96" t="s">
        <v>39</v>
      </c>
      <c r="C125" s="97" t="s">
        <v>345</v>
      </c>
      <c r="D125" s="96" t="s">
        <v>38</v>
      </c>
      <c r="E125" s="98">
        <v>0.01</v>
      </c>
      <c r="F125" s="99"/>
      <c r="G125" s="101">
        <f>Table115[5]*Table115[6]</f>
        <v>0</v>
      </c>
    </row>
    <row r="126" spans="1:7" x14ac:dyDescent="0.25">
      <c r="A126" s="96"/>
      <c r="B126" s="96"/>
      <c r="C126" s="105" t="s">
        <v>598</v>
      </c>
      <c r="D126" s="96"/>
      <c r="E126" s="98"/>
      <c r="F126" s="99"/>
      <c r="G126" s="101">
        <f>Table115[5]*Table115[6]</f>
        <v>0</v>
      </c>
    </row>
    <row r="127" spans="1:7" ht="60" x14ac:dyDescent="0.25">
      <c r="A127" s="96">
        <v>110</v>
      </c>
      <c r="B127" s="96" t="s">
        <v>169</v>
      </c>
      <c r="C127" s="105" t="s">
        <v>599</v>
      </c>
      <c r="D127" s="96" t="s">
        <v>38</v>
      </c>
      <c r="E127" s="98">
        <v>0.26</v>
      </c>
      <c r="F127" s="99"/>
      <c r="G127" s="101">
        <f>Table115[5]*Table115[6]</f>
        <v>0</v>
      </c>
    </row>
    <row r="128" spans="1:7" ht="20.100000000000001" customHeight="1" x14ac:dyDescent="0.25">
      <c r="A128" s="96">
        <v>111</v>
      </c>
      <c r="B128" s="96" t="s">
        <v>37</v>
      </c>
      <c r="C128" s="105" t="s">
        <v>343</v>
      </c>
      <c r="D128" s="96" t="s">
        <v>38</v>
      </c>
      <c r="E128" s="98">
        <v>0.26</v>
      </c>
      <c r="F128" s="99"/>
      <c r="G128" s="101">
        <f>Table115[5]*Table115[6]</f>
        <v>0</v>
      </c>
    </row>
    <row r="129" spans="1:7" ht="45" x14ac:dyDescent="0.25">
      <c r="A129" s="96">
        <v>112</v>
      </c>
      <c r="B129" s="96" t="s">
        <v>39</v>
      </c>
      <c r="C129" s="105" t="s">
        <v>600</v>
      </c>
      <c r="D129" s="96" t="s">
        <v>38</v>
      </c>
      <c r="E129" s="98">
        <v>0.26</v>
      </c>
      <c r="F129" s="99"/>
      <c r="G129" s="101">
        <f>Table115[5]*Table115[6]</f>
        <v>0</v>
      </c>
    </row>
    <row r="130" spans="1:7" x14ac:dyDescent="0.25">
      <c r="A130" s="96"/>
      <c r="B130" s="96"/>
      <c r="C130" s="105" t="s">
        <v>601</v>
      </c>
      <c r="D130" s="96"/>
      <c r="E130" s="98"/>
      <c r="F130" s="99"/>
      <c r="G130" s="101">
        <f>Table115[5]*Table115[6]</f>
        <v>0</v>
      </c>
    </row>
    <row r="131" spans="1:7" ht="60" x14ac:dyDescent="0.25">
      <c r="A131" s="96">
        <v>113</v>
      </c>
      <c r="B131" s="96" t="s">
        <v>44</v>
      </c>
      <c r="C131" s="97" t="s">
        <v>355</v>
      </c>
      <c r="D131" s="96" t="s">
        <v>25</v>
      </c>
      <c r="E131" s="98">
        <v>6.35</v>
      </c>
      <c r="F131" s="99"/>
      <c r="G131" s="101">
        <f>Table115[5]*Table115[6]</f>
        <v>0</v>
      </c>
    </row>
    <row r="132" spans="1:7" ht="32.1" customHeight="1" x14ac:dyDescent="0.25">
      <c r="A132" s="96">
        <v>114</v>
      </c>
      <c r="B132" s="96" t="s">
        <v>34</v>
      </c>
      <c r="C132" s="97" t="s">
        <v>337</v>
      </c>
      <c r="D132" s="96" t="s">
        <v>25</v>
      </c>
      <c r="E132" s="98">
        <v>3.65</v>
      </c>
      <c r="F132" s="99"/>
      <c r="G132" s="101">
        <f>Table115[5]*Table115[6]</f>
        <v>0</v>
      </c>
    </row>
    <row r="133" spans="1:7" ht="32.1" customHeight="1" x14ac:dyDescent="0.25">
      <c r="A133" s="96">
        <v>115</v>
      </c>
      <c r="B133" s="96" t="s">
        <v>35</v>
      </c>
      <c r="C133" s="97" t="s">
        <v>339</v>
      </c>
      <c r="D133" s="96" t="s">
        <v>25</v>
      </c>
      <c r="E133" s="98">
        <v>3.65</v>
      </c>
      <c r="F133" s="99"/>
      <c r="G133" s="101">
        <f>Table115[5]*Table115[6]</f>
        <v>0</v>
      </c>
    </row>
    <row r="134" spans="1:7" ht="45" x14ac:dyDescent="0.25">
      <c r="A134" s="96">
        <v>116</v>
      </c>
      <c r="B134" s="96" t="s">
        <v>170</v>
      </c>
      <c r="C134" s="105" t="s">
        <v>605</v>
      </c>
      <c r="D134" s="96" t="s">
        <v>25</v>
      </c>
      <c r="E134" s="98">
        <v>0.4</v>
      </c>
      <c r="F134" s="99"/>
      <c r="G134" s="101">
        <f>Table115[5]*Table115[6]</f>
        <v>0</v>
      </c>
    </row>
    <row r="135" spans="1:7" ht="60" x14ac:dyDescent="0.25">
      <c r="A135" s="96">
        <v>117</v>
      </c>
      <c r="B135" s="96" t="s">
        <v>166</v>
      </c>
      <c r="C135" s="105" t="s">
        <v>602</v>
      </c>
      <c r="D135" s="96" t="s">
        <v>25</v>
      </c>
      <c r="E135" s="98">
        <v>2</v>
      </c>
      <c r="F135" s="99"/>
      <c r="G135" s="101">
        <f>Table115[5]*Table115[6]</f>
        <v>0</v>
      </c>
    </row>
    <row r="136" spans="1:7" ht="30" x14ac:dyDescent="0.25">
      <c r="A136" s="96">
        <v>118</v>
      </c>
      <c r="B136" s="96" t="s">
        <v>167</v>
      </c>
      <c r="C136" s="97" t="s">
        <v>593</v>
      </c>
      <c r="D136" s="96" t="s">
        <v>36</v>
      </c>
      <c r="E136" s="98">
        <v>4.0999999999999996</v>
      </c>
      <c r="F136" s="99"/>
      <c r="G136" s="101">
        <f>Table115[5]*Table115[6]</f>
        <v>0</v>
      </c>
    </row>
    <row r="137" spans="1:7" ht="30" x14ac:dyDescent="0.25">
      <c r="A137" s="96">
        <v>119</v>
      </c>
      <c r="B137" s="96" t="s">
        <v>168</v>
      </c>
      <c r="C137" s="97" t="s">
        <v>594</v>
      </c>
      <c r="D137" s="96" t="s">
        <v>36</v>
      </c>
      <c r="E137" s="98">
        <v>100.4</v>
      </c>
      <c r="F137" s="99"/>
      <c r="G137" s="101">
        <f>Table115[5]*Table115[6]</f>
        <v>0</v>
      </c>
    </row>
    <row r="138" spans="1:7" ht="45" x14ac:dyDescent="0.25">
      <c r="A138" s="96">
        <v>120</v>
      </c>
      <c r="B138" s="96" t="s">
        <v>41</v>
      </c>
      <c r="C138" s="97" t="s">
        <v>341</v>
      </c>
      <c r="D138" s="96" t="s">
        <v>28</v>
      </c>
      <c r="E138" s="98">
        <v>9.4499999999999993</v>
      </c>
      <c r="F138" s="99"/>
      <c r="G138" s="101">
        <f>Table115[5]*Table115[6]</f>
        <v>0</v>
      </c>
    </row>
    <row r="139" spans="1:7" ht="30" x14ac:dyDescent="0.25">
      <c r="A139" s="96">
        <v>121</v>
      </c>
      <c r="B139" s="96" t="s">
        <v>153</v>
      </c>
      <c r="C139" s="97" t="s">
        <v>575</v>
      </c>
      <c r="D139" s="96" t="s">
        <v>28</v>
      </c>
      <c r="E139" s="98">
        <v>1.44</v>
      </c>
      <c r="F139" s="99"/>
      <c r="G139" s="101">
        <f>Table115[5]*Table115[6]</f>
        <v>0</v>
      </c>
    </row>
    <row r="140" spans="1:7" ht="45" x14ac:dyDescent="0.25">
      <c r="A140" s="96">
        <v>122</v>
      </c>
      <c r="B140" s="96" t="s">
        <v>171</v>
      </c>
      <c r="C140" s="105" t="s">
        <v>603</v>
      </c>
      <c r="D140" s="96" t="s">
        <v>28</v>
      </c>
      <c r="E140" s="98">
        <v>1.44</v>
      </c>
      <c r="F140" s="99"/>
      <c r="G140" s="101">
        <f>Table115[5]*Table115[6]</f>
        <v>0</v>
      </c>
    </row>
    <row r="141" spans="1:7" ht="45" x14ac:dyDescent="0.25">
      <c r="A141" s="96">
        <v>123</v>
      </c>
      <c r="B141" s="96" t="s">
        <v>42</v>
      </c>
      <c r="C141" s="97" t="s">
        <v>348</v>
      </c>
      <c r="D141" s="96" t="s">
        <v>36</v>
      </c>
      <c r="E141" s="98">
        <v>762.6</v>
      </c>
      <c r="F141" s="99"/>
      <c r="G141" s="101">
        <f>Table115[5]*Table115[6]</f>
        <v>0</v>
      </c>
    </row>
    <row r="142" spans="1:7" ht="20.100000000000001" customHeight="1" x14ac:dyDescent="0.25">
      <c r="A142" s="96">
        <v>124</v>
      </c>
      <c r="B142" s="96" t="s">
        <v>37</v>
      </c>
      <c r="C142" s="97" t="s">
        <v>344</v>
      </c>
      <c r="D142" s="96" t="s">
        <v>38</v>
      </c>
      <c r="E142" s="98">
        <v>0.76</v>
      </c>
      <c r="F142" s="99"/>
      <c r="G142" s="101">
        <f>Table115[5]*Table115[6]</f>
        <v>0</v>
      </c>
    </row>
    <row r="143" spans="1:7" ht="45" x14ac:dyDescent="0.25">
      <c r="A143" s="96">
        <v>125</v>
      </c>
      <c r="B143" s="96" t="s">
        <v>172</v>
      </c>
      <c r="C143" s="97" t="s">
        <v>600</v>
      </c>
      <c r="D143" s="96" t="s">
        <v>38</v>
      </c>
      <c r="E143" s="98">
        <v>0.76</v>
      </c>
      <c r="F143" s="99"/>
      <c r="G143" s="101">
        <f>Table115[5]*Table115[6]</f>
        <v>0</v>
      </c>
    </row>
    <row r="144" spans="1:7" x14ac:dyDescent="0.25">
      <c r="A144" s="96"/>
      <c r="B144" s="96"/>
      <c r="C144" s="105" t="s">
        <v>604</v>
      </c>
      <c r="D144" s="96"/>
      <c r="E144" s="98"/>
      <c r="F144" s="99"/>
      <c r="G144" s="101">
        <f>Table115[5]*Table115[6]</f>
        <v>0</v>
      </c>
    </row>
    <row r="145" spans="1:7" x14ac:dyDescent="0.25">
      <c r="A145" s="96">
        <v>126</v>
      </c>
      <c r="B145" s="96" t="s">
        <v>40</v>
      </c>
      <c r="C145" s="97" t="s">
        <v>571</v>
      </c>
      <c r="D145" s="96" t="s">
        <v>25</v>
      </c>
      <c r="E145" s="98">
        <v>3.28</v>
      </c>
      <c r="F145" s="99"/>
      <c r="G145" s="101">
        <f>Table115[5]*Table115[6]</f>
        <v>0</v>
      </c>
    </row>
    <row r="146" spans="1:7" ht="45" x14ac:dyDescent="0.25">
      <c r="A146" s="96">
        <v>127</v>
      </c>
      <c r="B146" s="96" t="s">
        <v>170</v>
      </c>
      <c r="C146" s="105" t="s">
        <v>607</v>
      </c>
      <c r="D146" s="96" t="s">
        <v>25</v>
      </c>
      <c r="E146" s="98">
        <v>2.2999999999999998</v>
      </c>
      <c r="F146" s="99"/>
      <c r="G146" s="101">
        <f>Table115[5]*Table115[6]</f>
        <v>0</v>
      </c>
    </row>
    <row r="147" spans="1:7" x14ac:dyDescent="0.25">
      <c r="A147" s="109" t="s">
        <v>361</v>
      </c>
      <c r="B147" s="110"/>
      <c r="C147" s="110"/>
      <c r="D147" s="110"/>
      <c r="E147" s="111"/>
      <c r="F147" s="111"/>
      <c r="G147" s="111">
        <f>SUBTOTAL(9,Table115[7])</f>
        <v>0</v>
      </c>
    </row>
  </sheetData>
  <mergeCells count="2">
    <mergeCell ref="C2:G3"/>
    <mergeCell ref="A4:B4"/>
  </mergeCells>
  <phoneticPr fontId="18" type="noConversion"/>
  <conditionalFormatting sqref="A7:G59 A62:G147 A60:B61 D60:G61">
    <cfRule type="expression" dxfId="156" priority="7">
      <formula>CELL("PROTECT",A7)=0</formula>
    </cfRule>
    <cfRule type="expression" dxfId="155" priority="8">
      <formula>$C7="Subtotal"</formula>
    </cfRule>
    <cfRule type="expression" priority="9" stopIfTrue="1">
      <formula>OR($C7="Subtotal",$A7="Total TVA Cota 0")</formula>
    </cfRule>
    <cfRule type="expression" dxfId="154" priority="11">
      <formula>$E7=""</formula>
    </cfRule>
  </conditionalFormatting>
  <conditionalFormatting sqref="G7:G147">
    <cfRule type="expression" dxfId="153" priority="5">
      <formula>AND($C7="Subtotal",$G7="")</formula>
    </cfRule>
    <cfRule type="expression" dxfId="152" priority="6">
      <formula>AND($C7="Subtotal",_xlfn.FORMULATEXT($G7)="=[5]*[6]")</formula>
    </cfRule>
    <cfRule type="expression" dxfId="151" priority="10">
      <formula>AND($C7&lt;&gt;"Subtotal",_xlfn.FORMULATEXT($G7)&lt;&gt;"=[5]*[6]")</formula>
    </cfRule>
  </conditionalFormatting>
  <conditionalFormatting sqref="E7:G147">
    <cfRule type="notContainsBlanks" priority="12" stopIfTrue="1">
      <formula>LEN(TRIM(E7))&gt;0</formula>
    </cfRule>
    <cfRule type="expression" dxfId="150" priority="13">
      <formula>$E7&lt;&gt;""</formula>
    </cfRule>
  </conditionalFormatting>
  <conditionalFormatting sqref="C60:C61">
    <cfRule type="expression" dxfId="149" priority="1">
      <formula>CELL("PROTECT",C60)=0</formula>
    </cfRule>
    <cfRule type="expression" dxfId="148" priority="2">
      <formula>$C60="Subtotal"</formula>
    </cfRule>
    <cfRule type="expression" priority="3" stopIfTrue="1">
      <formula>OR($C60="Subtotal",$A60="Total TVA Cota 0")</formula>
    </cfRule>
    <cfRule type="expression" dxfId="147" priority="4">
      <formula>$E60=""</formula>
    </cfRule>
  </conditionalFormatting>
  <dataValidations count="1">
    <dataValidation type="decimal" operator="greaterThan" allowBlank="1" showInputMessage="1" showErrorMessage="1" sqref="F7:F14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78"/>
  <sheetViews>
    <sheetView view="pageBreakPreview" topLeftCell="A46" zoomScaleNormal="90" zoomScaleSheetLayoutView="100" zoomScalePageLayoutView="90" workbookViewId="0">
      <selection activeCell="C24" sqref="C24"/>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6" t="str">
        <f>SITE!C2</f>
        <v>Solid biomass heating system and solar panels for hot water preparation in kindergarten  of Tanatari village, Causeni district</v>
      </c>
      <c r="D2" s="146"/>
      <c r="E2" s="146"/>
      <c r="F2" s="146"/>
      <c r="G2" s="146"/>
    </row>
    <row r="3" spans="1:7" s="22" customFormat="1" ht="18.75" x14ac:dyDescent="0.3">
      <c r="A3" s="26" t="str">
        <f>SITE!A3</f>
        <v>Site:</v>
      </c>
      <c r="B3" s="27" t="str">
        <f>IF(SITE!B3=0,"",SITE!B3)</f>
        <v>y</v>
      </c>
      <c r="C3" s="150"/>
      <c r="D3" s="150"/>
      <c r="E3" s="150"/>
      <c r="F3" s="150"/>
      <c r="G3" s="150"/>
    </row>
    <row r="4" spans="1:7" s="22" customFormat="1" ht="18.75" x14ac:dyDescent="0.25">
      <c r="A4" s="151" t="s">
        <v>271</v>
      </c>
      <c r="B4" s="152"/>
      <c r="C4" s="29" t="str">
        <f>SITE!B11</f>
        <v xml:space="preserve">Electricity and lighting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14</v>
      </c>
      <c r="B6" s="9" t="s">
        <v>15</v>
      </c>
      <c r="C6" s="9" t="s">
        <v>16</v>
      </c>
      <c r="D6" s="9" t="s">
        <v>17</v>
      </c>
      <c r="E6" s="9" t="s">
        <v>18</v>
      </c>
      <c r="F6" s="9" t="s">
        <v>19</v>
      </c>
      <c r="G6" s="9" t="s">
        <v>20</v>
      </c>
    </row>
    <row r="7" spans="1:7" x14ac:dyDescent="0.25">
      <c r="A7" s="38"/>
      <c r="B7" s="38"/>
      <c r="C7" s="39" t="s">
        <v>367</v>
      </c>
      <c r="D7" s="38"/>
      <c r="E7" s="44"/>
      <c r="F7" s="43"/>
      <c r="G7" s="87">
        <f>Table116[5]*Table116[6]</f>
        <v>0</v>
      </c>
    </row>
    <row r="8" spans="1:7" x14ac:dyDescent="0.25">
      <c r="A8" s="96">
        <v>2</v>
      </c>
      <c r="B8" s="96" t="s">
        <v>91</v>
      </c>
      <c r="C8" s="97" t="s">
        <v>461</v>
      </c>
      <c r="D8" s="96" t="s">
        <v>330</v>
      </c>
      <c r="E8" s="98">
        <v>1</v>
      </c>
      <c r="F8" s="99"/>
      <c r="G8" s="100">
        <f>Table116[5]*Table116[6]</f>
        <v>0</v>
      </c>
    </row>
    <row r="9" spans="1:7" ht="30" x14ac:dyDescent="0.25">
      <c r="A9" s="96">
        <v>3</v>
      </c>
      <c r="B9" s="96" t="s">
        <v>173</v>
      </c>
      <c r="C9" s="97" t="s">
        <v>436</v>
      </c>
      <c r="D9" s="96" t="s">
        <v>330</v>
      </c>
      <c r="E9" s="98">
        <v>1</v>
      </c>
      <c r="F9" s="99"/>
      <c r="G9" s="101">
        <f>Table116[5]*Table116[6]</f>
        <v>0</v>
      </c>
    </row>
    <row r="10" spans="1:7" x14ac:dyDescent="0.25">
      <c r="A10" s="96">
        <v>4</v>
      </c>
      <c r="B10" s="96" t="s">
        <v>91</v>
      </c>
      <c r="C10" s="97" t="s">
        <v>461</v>
      </c>
      <c r="D10" s="96" t="s">
        <v>330</v>
      </c>
      <c r="E10" s="98">
        <v>2</v>
      </c>
      <c r="F10" s="99"/>
      <c r="G10" s="101">
        <f>Table116[5]*Table116[6]</f>
        <v>0</v>
      </c>
    </row>
    <row r="11" spans="1:7" x14ac:dyDescent="0.25">
      <c r="A11" s="96">
        <v>5</v>
      </c>
      <c r="B11" s="96" t="s">
        <v>174</v>
      </c>
      <c r="C11" s="105" t="s">
        <v>613</v>
      </c>
      <c r="D11" s="96" t="s">
        <v>330</v>
      </c>
      <c r="E11" s="98">
        <v>1</v>
      </c>
      <c r="F11" s="99"/>
      <c r="G11" s="101">
        <f>Table116[5]*Table116[6]</f>
        <v>0</v>
      </c>
    </row>
    <row r="12" spans="1:7" ht="30" x14ac:dyDescent="0.25">
      <c r="A12" s="96">
        <v>6</v>
      </c>
      <c r="B12" s="96" t="s">
        <v>173</v>
      </c>
      <c r="C12" s="105" t="s">
        <v>614</v>
      </c>
      <c r="D12" s="96" t="s">
        <v>330</v>
      </c>
      <c r="E12" s="98">
        <v>1</v>
      </c>
      <c r="F12" s="99"/>
      <c r="G12" s="101">
        <f>Table116[5]*Table116[6]</f>
        <v>0</v>
      </c>
    </row>
    <row r="13" spans="1:7" x14ac:dyDescent="0.25">
      <c r="A13" s="96">
        <v>7</v>
      </c>
      <c r="B13" s="96" t="s">
        <v>91</v>
      </c>
      <c r="C13" s="97" t="s">
        <v>461</v>
      </c>
      <c r="D13" s="96" t="s">
        <v>330</v>
      </c>
      <c r="E13" s="98">
        <v>2</v>
      </c>
      <c r="F13" s="99"/>
      <c r="G13" s="101">
        <f>Table116[5]*Table116[6]</f>
        <v>0</v>
      </c>
    </row>
    <row r="14" spans="1:7" x14ac:dyDescent="0.25">
      <c r="A14" s="96">
        <v>8</v>
      </c>
      <c r="B14" s="96"/>
      <c r="C14" s="105" t="s">
        <v>615</v>
      </c>
      <c r="D14" s="96" t="s">
        <v>330</v>
      </c>
      <c r="E14" s="98">
        <v>2</v>
      </c>
      <c r="F14" s="99"/>
      <c r="G14" s="101">
        <f>Table116[5]*Table116[6]</f>
        <v>0</v>
      </c>
    </row>
    <row r="15" spans="1:7" x14ac:dyDescent="0.25">
      <c r="A15" s="96">
        <v>9</v>
      </c>
      <c r="B15" s="96"/>
      <c r="C15" s="105" t="s">
        <v>616</v>
      </c>
      <c r="D15" s="96" t="s">
        <v>330</v>
      </c>
      <c r="E15" s="98">
        <v>4</v>
      </c>
      <c r="F15" s="99"/>
      <c r="G15" s="101">
        <f>Table116[5]*Table116[6]</f>
        <v>0</v>
      </c>
    </row>
    <row r="16" spans="1:7" ht="30" x14ac:dyDescent="0.25">
      <c r="A16" s="96">
        <v>10</v>
      </c>
      <c r="B16" s="96" t="s">
        <v>173</v>
      </c>
      <c r="C16" s="105" t="s">
        <v>617</v>
      </c>
      <c r="D16" s="96" t="s">
        <v>330</v>
      </c>
      <c r="E16" s="98">
        <v>1</v>
      </c>
      <c r="F16" s="99"/>
      <c r="G16" s="101">
        <f>Table116[5]*Table116[6]</f>
        <v>0</v>
      </c>
    </row>
    <row r="17" spans="1:7" x14ac:dyDescent="0.25">
      <c r="A17" s="96">
        <v>11</v>
      </c>
      <c r="B17" s="96" t="s">
        <v>91</v>
      </c>
      <c r="C17" s="97" t="s">
        <v>461</v>
      </c>
      <c r="D17" s="96" t="s">
        <v>330</v>
      </c>
      <c r="E17" s="98">
        <v>17</v>
      </c>
      <c r="F17" s="99"/>
      <c r="G17" s="101">
        <f>Table116[5]*Table116[6]</f>
        <v>0</v>
      </c>
    </row>
    <row r="18" spans="1:7" x14ac:dyDescent="0.25">
      <c r="A18" s="96">
        <v>12</v>
      </c>
      <c r="B18" s="96"/>
      <c r="C18" s="97" t="s">
        <v>615</v>
      </c>
      <c r="D18" s="96" t="s">
        <v>330</v>
      </c>
      <c r="E18" s="98">
        <v>2</v>
      </c>
      <c r="F18" s="99"/>
      <c r="G18" s="101">
        <f>Table116[5]*Table116[6]</f>
        <v>0</v>
      </c>
    </row>
    <row r="19" spans="1:7" x14ac:dyDescent="0.25">
      <c r="A19" s="96">
        <v>13</v>
      </c>
      <c r="B19" s="96"/>
      <c r="C19" s="105" t="s">
        <v>616</v>
      </c>
      <c r="D19" s="96" t="s">
        <v>330</v>
      </c>
      <c r="E19" s="98">
        <v>4</v>
      </c>
      <c r="F19" s="99"/>
      <c r="G19" s="101">
        <f>Table116[5]*Table116[6]</f>
        <v>0</v>
      </c>
    </row>
    <row r="20" spans="1:7" ht="30" x14ac:dyDescent="0.25">
      <c r="A20" s="96">
        <v>14</v>
      </c>
      <c r="B20" s="96" t="s">
        <v>173</v>
      </c>
      <c r="C20" s="105" t="s">
        <v>618</v>
      </c>
      <c r="D20" s="96" t="s">
        <v>330</v>
      </c>
      <c r="E20" s="98">
        <v>1</v>
      </c>
      <c r="F20" s="99"/>
      <c r="G20" s="101">
        <f>Table116[5]*Table116[6]</f>
        <v>0</v>
      </c>
    </row>
    <row r="21" spans="1:7" x14ac:dyDescent="0.25">
      <c r="A21" s="96">
        <v>15</v>
      </c>
      <c r="B21" s="96" t="s">
        <v>91</v>
      </c>
      <c r="C21" s="97" t="s">
        <v>461</v>
      </c>
      <c r="D21" s="96" t="s">
        <v>330</v>
      </c>
      <c r="E21" s="98">
        <v>1</v>
      </c>
      <c r="F21" s="99"/>
      <c r="G21" s="101">
        <f>Table116[5]*Table116[6]</f>
        <v>0</v>
      </c>
    </row>
    <row r="22" spans="1:7" x14ac:dyDescent="0.25">
      <c r="A22" s="96">
        <v>16</v>
      </c>
      <c r="B22" s="96"/>
      <c r="C22" s="105" t="s">
        <v>619</v>
      </c>
      <c r="D22" s="96" t="s">
        <v>330</v>
      </c>
      <c r="E22" s="98">
        <v>1</v>
      </c>
      <c r="F22" s="99"/>
      <c r="G22" s="101">
        <f>Table116[5]*Table116[6]</f>
        <v>0</v>
      </c>
    </row>
    <row r="23" spans="1:7" x14ac:dyDescent="0.25">
      <c r="A23" s="96">
        <v>17</v>
      </c>
      <c r="B23" s="96"/>
      <c r="C23" s="105" t="s">
        <v>620</v>
      </c>
      <c r="D23" s="96" t="s">
        <v>30</v>
      </c>
      <c r="E23" s="98">
        <v>10</v>
      </c>
      <c r="F23" s="99"/>
      <c r="G23" s="101">
        <f>Table116[5]*Table116[6]</f>
        <v>0</v>
      </c>
    </row>
    <row r="24" spans="1:7" ht="30" x14ac:dyDescent="0.25">
      <c r="A24" s="96">
        <v>18</v>
      </c>
      <c r="B24" s="96" t="s">
        <v>92</v>
      </c>
      <c r="C24" s="105" t="s">
        <v>778</v>
      </c>
      <c r="D24" s="96" t="s">
        <v>330</v>
      </c>
      <c r="E24" s="98">
        <v>8</v>
      </c>
      <c r="F24" s="99"/>
      <c r="G24" s="101">
        <f>Table116[5]*Table116[6]</f>
        <v>0</v>
      </c>
    </row>
    <row r="25" spans="1:7" x14ac:dyDescent="0.25">
      <c r="A25" s="96">
        <v>19</v>
      </c>
      <c r="B25" s="96" t="s">
        <v>175</v>
      </c>
      <c r="C25" s="105" t="s">
        <v>621</v>
      </c>
      <c r="D25" s="96" t="s">
        <v>330</v>
      </c>
      <c r="E25" s="98">
        <v>1</v>
      </c>
      <c r="F25" s="99"/>
      <c r="G25" s="101">
        <f>Table116[5]*Table116[6]</f>
        <v>0</v>
      </c>
    </row>
    <row r="26" spans="1:7" ht="30" x14ac:dyDescent="0.25">
      <c r="A26" s="96">
        <v>20</v>
      </c>
      <c r="B26" s="96" t="s">
        <v>176</v>
      </c>
      <c r="C26" s="105" t="s">
        <v>622</v>
      </c>
      <c r="D26" s="96" t="s">
        <v>331</v>
      </c>
      <c r="E26" s="98">
        <v>0.04</v>
      </c>
      <c r="F26" s="99"/>
      <c r="G26" s="101">
        <f>Table116[5]*Table116[6]</f>
        <v>0</v>
      </c>
    </row>
    <row r="27" spans="1:7" ht="30" x14ac:dyDescent="0.25">
      <c r="A27" s="96">
        <v>21</v>
      </c>
      <c r="B27" s="96" t="s">
        <v>176</v>
      </c>
      <c r="C27" s="97" t="s">
        <v>623</v>
      </c>
      <c r="D27" s="96" t="s">
        <v>331</v>
      </c>
      <c r="E27" s="98">
        <v>0.01</v>
      </c>
      <c r="F27" s="99"/>
      <c r="G27" s="101">
        <f>Table116[5]*Table116[6]</f>
        <v>0</v>
      </c>
    </row>
    <row r="28" spans="1:7" x14ac:dyDescent="0.25">
      <c r="A28" s="96">
        <v>22</v>
      </c>
      <c r="B28" s="96"/>
      <c r="C28" s="105" t="s">
        <v>624</v>
      </c>
      <c r="D28" s="96" t="s">
        <v>330</v>
      </c>
      <c r="E28" s="98">
        <v>4</v>
      </c>
      <c r="F28" s="99"/>
      <c r="G28" s="101">
        <f>Table116[5]*Table116[6]</f>
        <v>0</v>
      </c>
    </row>
    <row r="29" spans="1:7" x14ac:dyDescent="0.25">
      <c r="A29" s="96">
        <v>23</v>
      </c>
      <c r="B29" s="96"/>
      <c r="C29" s="105" t="s">
        <v>625</v>
      </c>
      <c r="D29" s="96" t="s">
        <v>330</v>
      </c>
      <c r="E29" s="98">
        <v>1</v>
      </c>
      <c r="F29" s="99"/>
      <c r="G29" s="101">
        <f>Table116[5]*Table116[6]</f>
        <v>0</v>
      </c>
    </row>
    <row r="30" spans="1:7" x14ac:dyDescent="0.25">
      <c r="A30" s="96">
        <v>24</v>
      </c>
      <c r="B30" s="96"/>
      <c r="C30" s="105" t="s">
        <v>626</v>
      </c>
      <c r="D30" s="96" t="s">
        <v>330</v>
      </c>
      <c r="E30" s="98">
        <v>1</v>
      </c>
      <c r="F30" s="99"/>
      <c r="G30" s="101">
        <f>Table116[5]*Table116[6]</f>
        <v>0</v>
      </c>
    </row>
    <row r="31" spans="1:7" x14ac:dyDescent="0.25">
      <c r="A31" s="96">
        <v>25</v>
      </c>
      <c r="B31" s="96"/>
      <c r="C31" s="102" t="s">
        <v>627</v>
      </c>
      <c r="D31" s="96" t="s">
        <v>330</v>
      </c>
      <c r="E31" s="98">
        <v>8</v>
      </c>
      <c r="F31" s="99"/>
      <c r="G31" s="101">
        <f>Table116[5]*Table116[6]</f>
        <v>0</v>
      </c>
    </row>
    <row r="32" spans="1:7" x14ac:dyDescent="0.25">
      <c r="A32" s="96">
        <v>26</v>
      </c>
      <c r="B32" s="96"/>
      <c r="C32" s="102" t="s">
        <v>628</v>
      </c>
      <c r="D32" s="96" t="s">
        <v>330</v>
      </c>
      <c r="E32" s="98">
        <v>2</v>
      </c>
      <c r="F32" s="99"/>
      <c r="G32" s="101">
        <f>Table116[5]*Table116[6]</f>
        <v>0</v>
      </c>
    </row>
    <row r="33" spans="1:7" x14ac:dyDescent="0.25">
      <c r="A33" s="96">
        <v>27</v>
      </c>
      <c r="B33" s="96" t="s">
        <v>177</v>
      </c>
      <c r="C33" s="105" t="s">
        <v>656</v>
      </c>
      <c r="D33" s="96" t="s">
        <v>331</v>
      </c>
      <c r="E33" s="98">
        <v>0.02</v>
      </c>
      <c r="F33" s="99"/>
      <c r="G33" s="101">
        <f>Table116[5]*Table116[6]</f>
        <v>0</v>
      </c>
    </row>
    <row r="34" spans="1:7" x14ac:dyDescent="0.25">
      <c r="A34" s="96">
        <v>28</v>
      </c>
      <c r="B34" s="96" t="s">
        <v>178</v>
      </c>
      <c r="C34" s="105" t="s">
        <v>629</v>
      </c>
      <c r="D34" s="96" t="s">
        <v>331</v>
      </c>
      <c r="E34" s="98">
        <v>0.02</v>
      </c>
      <c r="F34" s="99"/>
      <c r="G34" s="101">
        <f>Table116[5]*Table116[6]</f>
        <v>0</v>
      </c>
    </row>
    <row r="35" spans="1:7" ht="30" x14ac:dyDescent="0.25">
      <c r="A35" s="96">
        <v>29</v>
      </c>
      <c r="B35" s="96" t="s">
        <v>179</v>
      </c>
      <c r="C35" s="105" t="s">
        <v>655</v>
      </c>
      <c r="D35" s="96" t="s">
        <v>94</v>
      </c>
      <c r="E35" s="98">
        <v>0.3</v>
      </c>
      <c r="F35" s="99"/>
      <c r="G35" s="101">
        <f>Table116[5]*Table116[6]</f>
        <v>0</v>
      </c>
    </row>
    <row r="36" spans="1:7" x14ac:dyDescent="0.25">
      <c r="A36" s="96">
        <v>30</v>
      </c>
      <c r="B36" s="96" t="s">
        <v>180</v>
      </c>
      <c r="C36" s="105" t="s">
        <v>630</v>
      </c>
      <c r="D36" s="96" t="s">
        <v>332</v>
      </c>
      <c r="E36" s="98">
        <v>0.9</v>
      </c>
      <c r="F36" s="99"/>
      <c r="G36" s="101">
        <f>Table116[5]*Table116[6]</f>
        <v>0</v>
      </c>
    </row>
    <row r="37" spans="1:7" ht="18.95" customHeight="1" x14ac:dyDescent="0.25">
      <c r="A37" s="96">
        <v>31</v>
      </c>
      <c r="B37" s="96" t="s">
        <v>181</v>
      </c>
      <c r="C37" s="105" t="s">
        <v>631</v>
      </c>
      <c r="D37" s="96" t="s">
        <v>94</v>
      </c>
      <c r="E37" s="98">
        <v>0.8</v>
      </c>
      <c r="F37" s="99"/>
      <c r="G37" s="101">
        <f>Table116[5]*Table116[6]</f>
        <v>0</v>
      </c>
    </row>
    <row r="38" spans="1:7" ht="30" x14ac:dyDescent="0.25">
      <c r="A38" s="96">
        <v>32</v>
      </c>
      <c r="B38" s="96" t="s">
        <v>93</v>
      </c>
      <c r="C38" s="97" t="s">
        <v>492</v>
      </c>
      <c r="D38" s="96" t="s">
        <v>94</v>
      </c>
      <c r="E38" s="98">
        <v>1.55</v>
      </c>
      <c r="F38" s="99"/>
      <c r="G38" s="101">
        <f>Table116[5]*Table116[6]</f>
        <v>0</v>
      </c>
    </row>
    <row r="39" spans="1:7" ht="30" x14ac:dyDescent="0.25">
      <c r="A39" s="96">
        <v>33</v>
      </c>
      <c r="B39" s="96" t="s">
        <v>99</v>
      </c>
      <c r="C39" s="97" t="s">
        <v>494</v>
      </c>
      <c r="D39" s="96" t="s">
        <v>94</v>
      </c>
      <c r="E39" s="98">
        <v>0.2</v>
      </c>
      <c r="F39" s="99"/>
      <c r="G39" s="101">
        <f>Table116[5]*Table116[6]</f>
        <v>0</v>
      </c>
    </row>
    <row r="40" spans="1:7" ht="30" x14ac:dyDescent="0.25">
      <c r="A40" s="96">
        <v>34</v>
      </c>
      <c r="B40" s="96" t="s">
        <v>93</v>
      </c>
      <c r="C40" s="97" t="s">
        <v>495</v>
      </c>
      <c r="D40" s="96" t="s">
        <v>94</v>
      </c>
      <c r="E40" s="98">
        <v>0.12</v>
      </c>
      <c r="F40" s="99"/>
      <c r="G40" s="101">
        <f>Table116[5]*Table116[6]</f>
        <v>0</v>
      </c>
    </row>
    <row r="41" spans="1:7" ht="30" x14ac:dyDescent="0.25">
      <c r="A41" s="96">
        <v>35</v>
      </c>
      <c r="B41" s="96" t="s">
        <v>99</v>
      </c>
      <c r="C41" s="97" t="s">
        <v>496</v>
      </c>
      <c r="D41" s="96" t="s">
        <v>94</v>
      </c>
      <c r="E41" s="98">
        <v>0.02</v>
      </c>
      <c r="F41" s="99"/>
      <c r="G41" s="101">
        <f>Table116[5]*Table116[6]</f>
        <v>0</v>
      </c>
    </row>
    <row r="42" spans="1:7" ht="30" x14ac:dyDescent="0.25">
      <c r="A42" s="96">
        <v>36</v>
      </c>
      <c r="B42" s="96" t="s">
        <v>182</v>
      </c>
      <c r="C42" s="105" t="s">
        <v>632</v>
      </c>
      <c r="D42" s="96" t="s">
        <v>94</v>
      </c>
      <c r="E42" s="98">
        <v>0.13</v>
      </c>
      <c r="F42" s="99"/>
      <c r="G42" s="101">
        <f>Table116[5]*Table116[6]</f>
        <v>0</v>
      </c>
    </row>
    <row r="43" spans="1:7" ht="30" x14ac:dyDescent="0.25">
      <c r="A43" s="96">
        <v>37</v>
      </c>
      <c r="B43" s="96" t="s">
        <v>99</v>
      </c>
      <c r="C43" s="97" t="s">
        <v>497</v>
      </c>
      <c r="D43" s="96" t="s">
        <v>94</v>
      </c>
      <c r="E43" s="98">
        <v>0.44</v>
      </c>
      <c r="F43" s="99"/>
      <c r="G43" s="101">
        <f>Table116[5]*Table116[6]</f>
        <v>0</v>
      </c>
    </row>
    <row r="44" spans="1:7" ht="30" x14ac:dyDescent="0.25">
      <c r="A44" s="96">
        <v>38</v>
      </c>
      <c r="B44" s="96" t="s">
        <v>93</v>
      </c>
      <c r="C44" s="97" t="s">
        <v>498</v>
      </c>
      <c r="D44" s="96" t="s">
        <v>94</v>
      </c>
      <c r="E44" s="98">
        <v>0.11</v>
      </c>
      <c r="F44" s="99"/>
      <c r="G44" s="101">
        <f>Table116[5]*Table116[6]</f>
        <v>0</v>
      </c>
    </row>
    <row r="45" spans="1:7" ht="30" x14ac:dyDescent="0.25">
      <c r="A45" s="96">
        <v>39</v>
      </c>
      <c r="B45" s="96" t="s">
        <v>93</v>
      </c>
      <c r="C45" s="97" t="s">
        <v>499</v>
      </c>
      <c r="D45" s="96" t="s">
        <v>94</v>
      </c>
      <c r="E45" s="98">
        <v>0.06</v>
      </c>
      <c r="F45" s="99"/>
      <c r="G45" s="101">
        <f>Table116[5]*Table116[6]</f>
        <v>0</v>
      </c>
    </row>
    <row r="46" spans="1:7" x14ac:dyDescent="0.25">
      <c r="A46" s="96">
        <v>40</v>
      </c>
      <c r="B46" s="96"/>
      <c r="C46" s="97" t="s">
        <v>463</v>
      </c>
      <c r="D46" s="96" t="s">
        <v>30</v>
      </c>
      <c r="E46" s="98">
        <v>175</v>
      </c>
      <c r="F46" s="99"/>
      <c r="G46" s="101">
        <f>Table116[5]*Table116[6]</f>
        <v>0</v>
      </c>
    </row>
    <row r="47" spans="1:7" x14ac:dyDescent="0.25">
      <c r="A47" s="96">
        <v>41</v>
      </c>
      <c r="B47" s="96"/>
      <c r="C47" s="97" t="s">
        <v>465</v>
      </c>
      <c r="D47" s="96" t="s">
        <v>30</v>
      </c>
      <c r="E47" s="98">
        <v>14</v>
      </c>
      <c r="F47" s="99"/>
      <c r="G47" s="101">
        <f>Table116[5]*Table116[6]</f>
        <v>0</v>
      </c>
    </row>
    <row r="48" spans="1:7" x14ac:dyDescent="0.25">
      <c r="A48" s="96">
        <v>42</v>
      </c>
      <c r="B48" s="96"/>
      <c r="C48" s="97" t="s">
        <v>466</v>
      </c>
      <c r="D48" s="96" t="s">
        <v>30</v>
      </c>
      <c r="E48" s="98">
        <v>68</v>
      </c>
      <c r="F48" s="99"/>
      <c r="G48" s="101">
        <f>Table116[5]*Table116[6]</f>
        <v>0</v>
      </c>
    </row>
    <row r="49" spans="1:7" x14ac:dyDescent="0.25">
      <c r="A49" s="96"/>
      <c r="B49" s="96"/>
      <c r="C49" s="97" t="s">
        <v>467</v>
      </c>
      <c r="D49" s="96" t="s">
        <v>30</v>
      </c>
      <c r="E49" s="98">
        <v>6</v>
      </c>
      <c r="F49" s="99"/>
      <c r="G49" s="101">
        <f>Table116[5]*Table116[6]</f>
        <v>0</v>
      </c>
    </row>
    <row r="50" spans="1:7" ht="30" x14ac:dyDescent="0.25">
      <c r="A50" s="96">
        <v>43</v>
      </c>
      <c r="B50" s="96" t="s">
        <v>183</v>
      </c>
      <c r="C50" s="105" t="s">
        <v>634</v>
      </c>
      <c r="D50" s="96" t="s">
        <v>94</v>
      </c>
      <c r="E50" s="98">
        <v>0.13</v>
      </c>
      <c r="F50" s="99"/>
      <c r="G50" s="101">
        <f>Table116[5]*Table116[6]</f>
        <v>0</v>
      </c>
    </row>
    <row r="51" spans="1:7" ht="30" x14ac:dyDescent="0.25">
      <c r="A51" s="96">
        <v>44</v>
      </c>
      <c r="B51" s="96" t="s">
        <v>184</v>
      </c>
      <c r="C51" s="105" t="s">
        <v>637</v>
      </c>
      <c r="D51" s="96" t="s">
        <v>94</v>
      </c>
      <c r="E51" s="98">
        <v>0.09</v>
      </c>
      <c r="F51" s="99"/>
      <c r="G51" s="101">
        <f>Table116[5]*Table116[6]</f>
        <v>0</v>
      </c>
    </row>
    <row r="52" spans="1:7" ht="30" x14ac:dyDescent="0.25">
      <c r="A52" s="96">
        <v>45</v>
      </c>
      <c r="B52" s="96" t="s">
        <v>185</v>
      </c>
      <c r="C52" s="105" t="s">
        <v>638</v>
      </c>
      <c r="D52" s="96" t="s">
        <v>30</v>
      </c>
      <c r="E52" s="98">
        <v>0.47</v>
      </c>
      <c r="F52" s="99"/>
      <c r="G52" s="101">
        <f>Table116[5]*Table116[6]</f>
        <v>0</v>
      </c>
    </row>
    <row r="53" spans="1:7" x14ac:dyDescent="0.25">
      <c r="A53" s="96"/>
      <c r="B53" s="96"/>
      <c r="C53" s="97" t="s">
        <v>377</v>
      </c>
      <c r="D53" s="96"/>
      <c r="E53" s="98"/>
      <c r="F53" s="99"/>
      <c r="G53" s="101">
        <f>Table116[5]*Table116[6]</f>
        <v>0</v>
      </c>
    </row>
    <row r="54" spans="1:7" ht="30" x14ac:dyDescent="0.25">
      <c r="A54" s="96">
        <v>46</v>
      </c>
      <c r="B54" s="96" t="s">
        <v>186</v>
      </c>
      <c r="C54" s="105" t="s">
        <v>639</v>
      </c>
      <c r="D54" s="96" t="s">
        <v>330</v>
      </c>
      <c r="E54" s="98">
        <v>2</v>
      </c>
      <c r="F54" s="99"/>
      <c r="G54" s="101">
        <f>Table116[5]*Table116[6]</f>
        <v>0</v>
      </c>
    </row>
    <row r="55" spans="1:7" ht="60" x14ac:dyDescent="0.25">
      <c r="A55" s="96">
        <v>47</v>
      </c>
      <c r="B55" s="96" t="s">
        <v>44</v>
      </c>
      <c r="C55" s="97" t="s">
        <v>356</v>
      </c>
      <c r="D55" s="96" t="s">
        <v>25</v>
      </c>
      <c r="E55" s="98">
        <v>2.5</v>
      </c>
      <c r="F55" s="99"/>
      <c r="G55" s="101">
        <f>Table116[5]*Table116[6]</f>
        <v>0</v>
      </c>
    </row>
    <row r="56" spans="1:7" ht="33.6" customHeight="1" x14ac:dyDescent="0.25">
      <c r="A56" s="96">
        <v>48</v>
      </c>
      <c r="B56" s="96" t="s">
        <v>34</v>
      </c>
      <c r="C56" s="97" t="s">
        <v>338</v>
      </c>
      <c r="D56" s="96" t="s">
        <v>25</v>
      </c>
      <c r="E56" s="98">
        <v>2.5</v>
      </c>
      <c r="F56" s="99"/>
      <c r="G56" s="101">
        <f>Table116[5]*Table116[6]</f>
        <v>0</v>
      </c>
    </row>
    <row r="57" spans="1:7" ht="31.5" customHeight="1" x14ac:dyDescent="0.25">
      <c r="A57" s="96">
        <v>49</v>
      </c>
      <c r="B57" s="96" t="s">
        <v>48</v>
      </c>
      <c r="C57" s="97" t="s">
        <v>360</v>
      </c>
      <c r="D57" s="96" t="s">
        <v>49</v>
      </c>
      <c r="E57" s="98">
        <v>2.5000000000000001E-2</v>
      </c>
      <c r="F57" s="99"/>
      <c r="G57" s="101">
        <f>Table116[5]*Table116[6]</f>
        <v>0</v>
      </c>
    </row>
    <row r="58" spans="1:7" x14ac:dyDescent="0.25">
      <c r="A58" s="96"/>
      <c r="B58" s="96"/>
      <c r="C58" s="97" t="s">
        <v>351</v>
      </c>
      <c r="D58" s="96"/>
      <c r="E58" s="98"/>
      <c r="F58" s="99"/>
      <c r="G58" s="101">
        <f>Table116[5]*Table116[6]</f>
        <v>0</v>
      </c>
    </row>
    <row r="59" spans="1:7" x14ac:dyDescent="0.25">
      <c r="A59" s="96">
        <v>50</v>
      </c>
      <c r="B59" s="96"/>
      <c r="C59" s="97" t="s">
        <v>469</v>
      </c>
      <c r="D59" s="96" t="s">
        <v>330</v>
      </c>
      <c r="E59" s="98">
        <v>1</v>
      </c>
      <c r="F59" s="99"/>
      <c r="G59" s="101">
        <f>Table116[5]*Table116[6]</f>
        <v>0</v>
      </c>
    </row>
    <row r="60" spans="1:7" x14ac:dyDescent="0.25">
      <c r="A60" s="96">
        <v>51</v>
      </c>
      <c r="B60" s="96"/>
      <c r="C60" s="105" t="s">
        <v>640</v>
      </c>
      <c r="D60" s="96" t="s">
        <v>330</v>
      </c>
      <c r="E60" s="98">
        <v>1</v>
      </c>
      <c r="F60" s="99"/>
      <c r="G60" s="101">
        <f>Table116[5]*Table116[6]</f>
        <v>0</v>
      </c>
    </row>
    <row r="61" spans="1:7" x14ac:dyDescent="0.25">
      <c r="A61" s="96">
        <v>52</v>
      </c>
      <c r="B61" s="96"/>
      <c r="C61" s="105" t="s">
        <v>641</v>
      </c>
      <c r="D61" s="96" t="s">
        <v>330</v>
      </c>
      <c r="E61" s="98">
        <v>1</v>
      </c>
      <c r="F61" s="99"/>
      <c r="G61" s="101">
        <f>Table116[5]*Table116[6]</f>
        <v>0</v>
      </c>
    </row>
    <row r="62" spans="1:7" x14ac:dyDescent="0.25">
      <c r="A62" s="96">
        <v>54</v>
      </c>
      <c r="B62" s="96"/>
      <c r="C62" s="97" t="s">
        <v>470</v>
      </c>
      <c r="D62" s="96" t="s">
        <v>330</v>
      </c>
      <c r="E62" s="98">
        <v>1</v>
      </c>
      <c r="F62" s="99"/>
      <c r="G62" s="101">
        <f>Table116[5]*Table116[6]</f>
        <v>0</v>
      </c>
    </row>
    <row r="63" spans="1:7" x14ac:dyDescent="0.25">
      <c r="A63" s="96">
        <v>55</v>
      </c>
      <c r="B63" s="96"/>
      <c r="C63" s="105" t="s">
        <v>643</v>
      </c>
      <c r="D63" s="96" t="s">
        <v>330</v>
      </c>
      <c r="E63" s="98">
        <v>1</v>
      </c>
      <c r="F63" s="99"/>
      <c r="G63" s="101">
        <f>Table116[5]*Table116[6]</f>
        <v>0</v>
      </c>
    </row>
    <row r="64" spans="1:7" x14ac:dyDescent="0.25">
      <c r="A64" s="96">
        <v>56</v>
      </c>
      <c r="B64" s="96"/>
      <c r="C64" s="105" t="s">
        <v>644</v>
      </c>
      <c r="D64" s="96" t="s">
        <v>330</v>
      </c>
      <c r="E64" s="98">
        <v>1</v>
      </c>
      <c r="F64" s="99"/>
      <c r="G64" s="101">
        <f>Table116[5]*Table116[6]</f>
        <v>0</v>
      </c>
    </row>
    <row r="65" spans="1:7" x14ac:dyDescent="0.25">
      <c r="A65" s="96">
        <v>57</v>
      </c>
      <c r="B65" s="96"/>
      <c r="C65" s="97" t="s">
        <v>642</v>
      </c>
      <c r="D65" s="96" t="s">
        <v>330</v>
      </c>
      <c r="E65" s="98">
        <v>1</v>
      </c>
      <c r="F65" s="99"/>
      <c r="G65" s="101">
        <f>Table116[5]*Table116[6]</f>
        <v>0</v>
      </c>
    </row>
    <row r="66" spans="1:7" x14ac:dyDescent="0.25">
      <c r="A66" s="96">
        <v>58</v>
      </c>
      <c r="B66" s="96"/>
      <c r="C66" s="97" t="s">
        <v>647</v>
      </c>
      <c r="D66" s="96" t="s">
        <v>330</v>
      </c>
      <c r="E66" s="98">
        <v>1</v>
      </c>
      <c r="F66" s="99"/>
      <c r="G66" s="101">
        <f>Table116[5]*Table116[6]</f>
        <v>0</v>
      </c>
    </row>
    <row r="67" spans="1:7" x14ac:dyDescent="0.25">
      <c r="A67" s="96">
        <v>59</v>
      </c>
      <c r="B67" s="96"/>
      <c r="C67" s="105" t="s">
        <v>645</v>
      </c>
      <c r="D67" s="96" t="s">
        <v>330</v>
      </c>
      <c r="E67" s="98">
        <v>1</v>
      </c>
      <c r="F67" s="99"/>
      <c r="G67" s="101">
        <f>Table116[5]*Table116[6]</f>
        <v>0</v>
      </c>
    </row>
    <row r="68" spans="1:7" x14ac:dyDescent="0.25">
      <c r="A68" s="96">
        <v>60</v>
      </c>
      <c r="B68" s="96"/>
      <c r="C68" s="105" t="s">
        <v>646</v>
      </c>
      <c r="D68" s="96" t="s">
        <v>330</v>
      </c>
      <c r="E68" s="98">
        <v>1</v>
      </c>
      <c r="F68" s="99"/>
      <c r="G68" s="101">
        <f>Table116[5]*Table116[6]</f>
        <v>0</v>
      </c>
    </row>
    <row r="69" spans="1:7" x14ac:dyDescent="0.25">
      <c r="A69" s="96">
        <v>61</v>
      </c>
      <c r="B69" s="96"/>
      <c r="C69" s="105" t="s">
        <v>648</v>
      </c>
      <c r="D69" s="96" t="s">
        <v>330</v>
      </c>
      <c r="E69" s="98">
        <v>4</v>
      </c>
      <c r="F69" s="99"/>
      <c r="G69" s="101">
        <f>Table116[5]*Table116[6]</f>
        <v>0</v>
      </c>
    </row>
    <row r="70" spans="1:7" x14ac:dyDescent="0.25">
      <c r="A70" s="96">
        <v>62</v>
      </c>
      <c r="B70" s="96"/>
      <c r="C70" s="97" t="s">
        <v>649</v>
      </c>
      <c r="D70" s="96" t="s">
        <v>330</v>
      </c>
      <c r="E70" s="98">
        <v>5</v>
      </c>
      <c r="F70" s="99"/>
      <c r="G70" s="101">
        <f>Table116[5]*Table116[6]</f>
        <v>0</v>
      </c>
    </row>
    <row r="71" spans="1:7" x14ac:dyDescent="0.25">
      <c r="A71" s="96">
        <v>63</v>
      </c>
      <c r="B71" s="96"/>
      <c r="C71" s="97" t="s">
        <v>650</v>
      </c>
      <c r="D71" s="96" t="s">
        <v>330</v>
      </c>
      <c r="E71" s="98">
        <v>1</v>
      </c>
      <c r="F71" s="99"/>
      <c r="G71" s="101">
        <f>Table116[5]*Table116[6]</f>
        <v>0</v>
      </c>
    </row>
    <row r="72" spans="1:7" x14ac:dyDescent="0.25">
      <c r="A72" s="96">
        <v>64</v>
      </c>
      <c r="B72" s="96"/>
      <c r="C72" s="97" t="s">
        <v>651</v>
      </c>
      <c r="D72" s="96" t="s">
        <v>330</v>
      </c>
      <c r="E72" s="98">
        <v>4</v>
      </c>
      <c r="F72" s="99"/>
      <c r="G72" s="101">
        <f>Table116[5]*Table116[6]</f>
        <v>0</v>
      </c>
    </row>
    <row r="73" spans="1:7" x14ac:dyDescent="0.25">
      <c r="A73" s="96">
        <v>65</v>
      </c>
      <c r="B73" s="96"/>
      <c r="C73" s="97" t="s">
        <v>652</v>
      </c>
      <c r="D73" s="96" t="s">
        <v>330</v>
      </c>
      <c r="E73" s="98">
        <v>2</v>
      </c>
      <c r="F73" s="99"/>
      <c r="G73" s="101">
        <f>Table116[5]*Table116[6]</f>
        <v>0</v>
      </c>
    </row>
    <row r="74" spans="1:7" x14ac:dyDescent="0.25">
      <c r="A74" s="96">
        <v>66</v>
      </c>
      <c r="B74" s="96"/>
      <c r="C74" s="105" t="s">
        <v>653</v>
      </c>
      <c r="D74" s="96" t="s">
        <v>330</v>
      </c>
      <c r="E74" s="98">
        <v>1</v>
      </c>
      <c r="F74" s="99"/>
      <c r="G74" s="101">
        <f>Table116[5]*Table116[6]</f>
        <v>0</v>
      </c>
    </row>
    <row r="75" spans="1:7" x14ac:dyDescent="0.25">
      <c r="A75" s="96">
        <v>67</v>
      </c>
      <c r="B75" s="96"/>
      <c r="C75" s="105" t="s">
        <v>654</v>
      </c>
      <c r="D75" s="96" t="s">
        <v>330</v>
      </c>
      <c r="E75" s="98">
        <v>1</v>
      </c>
      <c r="F75" s="99"/>
      <c r="G75" s="101">
        <f>Table116[5]*Table116[6]</f>
        <v>0</v>
      </c>
    </row>
    <row r="76" spans="1:7" x14ac:dyDescent="0.25">
      <c r="A76" s="96">
        <v>68</v>
      </c>
      <c r="B76" s="96"/>
      <c r="C76" s="97" t="s">
        <v>95</v>
      </c>
      <c r="D76" s="96" t="s">
        <v>330</v>
      </c>
      <c r="E76" s="98">
        <v>8</v>
      </c>
      <c r="F76" s="99"/>
      <c r="G76" s="101">
        <f>Table116[5]*Table116[6]</f>
        <v>0</v>
      </c>
    </row>
    <row r="77" spans="1:7" ht="30" x14ac:dyDescent="0.25">
      <c r="A77" s="96">
        <v>69</v>
      </c>
      <c r="B77" s="96"/>
      <c r="C77" s="105" t="s">
        <v>657</v>
      </c>
      <c r="D77" s="96" t="s">
        <v>330</v>
      </c>
      <c r="E77" s="98">
        <v>1</v>
      </c>
      <c r="F77" s="99"/>
      <c r="G77" s="101">
        <f>Table116[5]*Table116[6]</f>
        <v>0</v>
      </c>
    </row>
    <row r="78" spans="1:7" x14ac:dyDescent="0.25">
      <c r="A78" s="109" t="s">
        <v>361</v>
      </c>
      <c r="B78" s="110"/>
      <c r="C78" s="110"/>
      <c r="D78" s="110"/>
      <c r="E78" s="111"/>
      <c r="F78" s="111"/>
      <c r="G78" s="111">
        <f>SUBTOTAL(9,Table116[7])</f>
        <v>0</v>
      </c>
    </row>
  </sheetData>
  <mergeCells count="2">
    <mergeCell ref="C2:G3"/>
    <mergeCell ref="A4:B4"/>
  </mergeCells>
  <phoneticPr fontId="18" type="noConversion"/>
  <conditionalFormatting sqref="E7:G78">
    <cfRule type="notContainsBlanks" priority="12" stopIfTrue="1">
      <formula>LEN(TRIM(E7))&gt;0</formula>
    </cfRule>
    <cfRule type="expression" dxfId="146" priority="13">
      <formula>$E7&lt;&gt;""</formula>
    </cfRule>
  </conditionalFormatting>
  <conditionalFormatting sqref="A7:G30 A33:G78 A31:B32 D31:G32">
    <cfRule type="expression" dxfId="145" priority="7">
      <formula>CELL("PROTECT",A7)=0</formula>
    </cfRule>
    <cfRule type="expression" dxfId="144" priority="8">
      <formula>$C7="Subtotal"</formula>
    </cfRule>
    <cfRule type="expression" priority="9" stopIfTrue="1">
      <formula>OR($C7="Subtotal",$A7="Total TVA Cota 0")</formula>
    </cfRule>
    <cfRule type="expression" dxfId="143" priority="11">
      <formula>$E7=""</formula>
    </cfRule>
  </conditionalFormatting>
  <conditionalFormatting sqref="G7:G78">
    <cfRule type="expression" dxfId="142" priority="5">
      <formula>AND($C7="Subtotal",$G7="")</formula>
    </cfRule>
    <cfRule type="expression" dxfId="141" priority="6">
      <formula>AND($C7="Subtotal",_xlfn.FORMULATEXT($G7)="=[5]*[6]")</formula>
    </cfRule>
    <cfRule type="expression" dxfId="140" priority="10">
      <formula>AND($C7&lt;&gt;"Subtotal",_xlfn.FORMULATEXT($G7)&lt;&gt;"=[5]*[6]")</formula>
    </cfRule>
  </conditionalFormatting>
  <conditionalFormatting sqref="C31:C32">
    <cfRule type="expression" dxfId="139" priority="1">
      <formula>CELL("PROTECT",C31)=0</formula>
    </cfRule>
    <cfRule type="expression" dxfId="138" priority="2">
      <formula>$C31="Subtotal"</formula>
    </cfRule>
    <cfRule type="expression" priority="3" stopIfTrue="1">
      <formula>OR($C31="Subtotal",$A31="Total TVA Cota 0")</formula>
    </cfRule>
    <cfRule type="expression" dxfId="137" priority="4">
      <formula>$E31=""</formula>
    </cfRule>
  </conditionalFormatting>
  <dataValidations count="1">
    <dataValidation type="decimal" operator="greaterThan" allowBlank="1" showInputMessage="1" showErrorMessage="1" sqref="F7:F77">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62"/>
  <sheetViews>
    <sheetView view="pageBreakPreview" topLeftCell="A30" zoomScaleNormal="90" zoomScaleSheetLayoutView="100" zoomScalePageLayoutView="90" workbookViewId="0">
      <selection activeCell="A2" sqref="A2"/>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6" t="str">
        <f>SITE!C2</f>
        <v>Solid biomass heating system and solar panels for hot water preparation in kindergarten  of Tanatari village, Causeni district</v>
      </c>
      <c r="D2" s="146"/>
      <c r="E2" s="146"/>
      <c r="F2" s="146"/>
      <c r="G2" s="146"/>
    </row>
    <row r="3" spans="1:7" s="22" customFormat="1" ht="18.75" x14ac:dyDescent="0.3">
      <c r="A3" s="26" t="str">
        <f>SITE!A3</f>
        <v>Site:</v>
      </c>
      <c r="B3" s="27" t="str">
        <f>IF(SITE!B3=0,"",SITE!B3)</f>
        <v>y</v>
      </c>
      <c r="C3" s="146"/>
      <c r="D3" s="146"/>
      <c r="E3" s="146"/>
      <c r="F3" s="146"/>
      <c r="G3" s="146"/>
    </row>
    <row r="4" spans="1:7" s="22" customFormat="1" ht="18.75" x14ac:dyDescent="0.25">
      <c r="A4" s="149" t="s">
        <v>271</v>
      </c>
      <c r="B4" s="149"/>
      <c r="C4" s="29" t="str">
        <f>SITE!B12</f>
        <v xml:space="preserve">Automated control and regulation system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14</v>
      </c>
      <c r="B6" s="9" t="s">
        <v>15</v>
      </c>
      <c r="C6" s="9" t="s">
        <v>16</v>
      </c>
      <c r="D6" s="9" t="s">
        <v>17</v>
      </c>
      <c r="E6" s="9" t="s">
        <v>18</v>
      </c>
      <c r="F6" s="9" t="s">
        <v>19</v>
      </c>
      <c r="G6" s="9" t="s">
        <v>20</v>
      </c>
    </row>
    <row r="7" spans="1:7" x14ac:dyDescent="0.25">
      <c r="A7" s="38"/>
      <c r="B7" s="38"/>
      <c r="C7" s="39" t="s">
        <v>367</v>
      </c>
      <c r="D7" s="38"/>
      <c r="E7" s="44"/>
      <c r="F7" s="43"/>
      <c r="G7" s="87">
        <f>Table117[5]*Table117[6]</f>
        <v>0</v>
      </c>
    </row>
    <row r="8" spans="1:7" x14ac:dyDescent="0.25">
      <c r="A8" s="38">
        <v>1</v>
      </c>
      <c r="B8" s="38" t="s">
        <v>96</v>
      </c>
      <c r="C8" s="39" t="s">
        <v>475</v>
      </c>
      <c r="D8" s="38" t="s">
        <v>330</v>
      </c>
      <c r="E8" s="44">
        <v>11</v>
      </c>
      <c r="F8" s="43"/>
      <c r="G8" s="89">
        <f>Table117[5]*Table117[6]</f>
        <v>0</v>
      </c>
    </row>
    <row r="9" spans="1:7" x14ac:dyDescent="0.25">
      <c r="A9" s="96">
        <v>2</v>
      </c>
      <c r="B9" s="96" t="s">
        <v>187</v>
      </c>
      <c r="C9" s="105" t="s">
        <v>658</v>
      </c>
      <c r="D9" s="96" t="s">
        <v>330</v>
      </c>
      <c r="E9" s="98">
        <v>9</v>
      </c>
      <c r="F9" s="99"/>
      <c r="G9" s="100">
        <f>Table117[5]*Table117[6]</f>
        <v>0</v>
      </c>
    </row>
    <row r="10" spans="1:7" x14ac:dyDescent="0.25">
      <c r="A10" s="96">
        <v>3</v>
      </c>
      <c r="B10" s="96" t="s">
        <v>97</v>
      </c>
      <c r="C10" s="97" t="s">
        <v>476</v>
      </c>
      <c r="D10" s="96" t="s">
        <v>330</v>
      </c>
      <c r="E10" s="98">
        <v>43</v>
      </c>
      <c r="F10" s="99"/>
      <c r="G10" s="101">
        <f>Table117[5]*Table117[6]</f>
        <v>0</v>
      </c>
    </row>
    <row r="11" spans="1:7" ht="30" x14ac:dyDescent="0.25">
      <c r="A11" s="96">
        <v>4</v>
      </c>
      <c r="B11" s="96" t="s">
        <v>97</v>
      </c>
      <c r="C11" s="105" t="s">
        <v>659</v>
      </c>
      <c r="D11" s="96" t="s">
        <v>330</v>
      </c>
      <c r="E11" s="98">
        <v>1</v>
      </c>
      <c r="F11" s="99"/>
      <c r="G11" s="101">
        <f>Table117[5]*Table117[6]</f>
        <v>0</v>
      </c>
    </row>
    <row r="12" spans="1:7" ht="30" x14ac:dyDescent="0.25">
      <c r="A12" s="96">
        <v>5</v>
      </c>
      <c r="B12" s="96" t="s">
        <v>97</v>
      </c>
      <c r="C12" s="105" t="s">
        <v>660</v>
      </c>
      <c r="D12" s="96" t="s">
        <v>330</v>
      </c>
      <c r="E12" s="98">
        <v>1</v>
      </c>
      <c r="F12" s="99"/>
      <c r="G12" s="101">
        <f>Table117[5]*Table117[6]</f>
        <v>0</v>
      </c>
    </row>
    <row r="13" spans="1:7" ht="30" x14ac:dyDescent="0.25">
      <c r="A13" s="96">
        <v>6</v>
      </c>
      <c r="B13" s="96" t="s">
        <v>97</v>
      </c>
      <c r="C13" s="105" t="s">
        <v>661</v>
      </c>
      <c r="D13" s="96" t="s">
        <v>330</v>
      </c>
      <c r="E13" s="98">
        <v>1</v>
      </c>
      <c r="F13" s="99"/>
      <c r="G13" s="101">
        <f>Table117[5]*Table117[6]</f>
        <v>0</v>
      </c>
    </row>
    <row r="14" spans="1:7" x14ac:dyDescent="0.25">
      <c r="A14" s="96">
        <v>7</v>
      </c>
      <c r="B14" s="96" t="s">
        <v>188</v>
      </c>
      <c r="C14" s="105" t="s">
        <v>662</v>
      </c>
      <c r="D14" s="96" t="s">
        <v>330</v>
      </c>
      <c r="E14" s="98">
        <v>1</v>
      </c>
      <c r="F14" s="99"/>
      <c r="G14" s="101">
        <f>Table117[5]*Table117[6]</f>
        <v>0</v>
      </c>
    </row>
    <row r="15" spans="1:7" ht="30" x14ac:dyDescent="0.25">
      <c r="A15" s="96">
        <v>8</v>
      </c>
      <c r="B15" s="96" t="s">
        <v>189</v>
      </c>
      <c r="C15" s="105" t="s">
        <v>663</v>
      </c>
      <c r="D15" s="96" t="s">
        <v>330</v>
      </c>
      <c r="E15" s="98">
        <v>2</v>
      </c>
      <c r="F15" s="99"/>
      <c r="G15" s="101">
        <f>Table117[5]*Table117[6]</f>
        <v>0</v>
      </c>
    </row>
    <row r="16" spans="1:7" x14ac:dyDescent="0.25">
      <c r="A16" s="96">
        <v>9</v>
      </c>
      <c r="B16" s="96" t="s">
        <v>96</v>
      </c>
      <c r="C16" s="105" t="s">
        <v>664</v>
      </c>
      <c r="D16" s="96" t="s">
        <v>330</v>
      </c>
      <c r="E16" s="98">
        <v>1</v>
      </c>
      <c r="F16" s="99"/>
      <c r="G16" s="101">
        <f>Table117[5]*Table117[6]</f>
        <v>0</v>
      </c>
    </row>
    <row r="17" spans="1:7" x14ac:dyDescent="0.25">
      <c r="A17" s="96">
        <v>10</v>
      </c>
      <c r="B17" s="96" t="s">
        <v>96</v>
      </c>
      <c r="C17" s="97" t="s">
        <v>665</v>
      </c>
      <c r="D17" s="96" t="s">
        <v>330</v>
      </c>
      <c r="E17" s="98">
        <v>1</v>
      </c>
      <c r="F17" s="99"/>
      <c r="G17" s="101">
        <f>Table117[5]*Table117[6]</f>
        <v>0</v>
      </c>
    </row>
    <row r="18" spans="1:7" ht="20.100000000000001" customHeight="1" x14ac:dyDescent="0.25">
      <c r="A18" s="96">
        <v>11</v>
      </c>
      <c r="B18" s="96" t="s">
        <v>187</v>
      </c>
      <c r="C18" s="105" t="s">
        <v>666</v>
      </c>
      <c r="D18" s="96" t="s">
        <v>330</v>
      </c>
      <c r="E18" s="98">
        <v>50</v>
      </c>
      <c r="F18" s="99"/>
      <c r="G18" s="101">
        <f>Table117[5]*Table117[6]</f>
        <v>0</v>
      </c>
    </row>
    <row r="19" spans="1:7" x14ac:dyDescent="0.25">
      <c r="A19" s="96">
        <v>12</v>
      </c>
      <c r="B19" s="96" t="s">
        <v>190</v>
      </c>
      <c r="C19" s="105" t="s">
        <v>667</v>
      </c>
      <c r="D19" s="96" t="s">
        <v>94</v>
      </c>
      <c r="E19" s="98">
        <v>0.22</v>
      </c>
      <c r="F19" s="99"/>
      <c r="G19" s="101">
        <f>Table117[5]*Table117[6]</f>
        <v>0</v>
      </c>
    </row>
    <row r="20" spans="1:7" ht="30" x14ac:dyDescent="0.25">
      <c r="A20" s="96">
        <v>13</v>
      </c>
      <c r="B20" s="96" t="s">
        <v>183</v>
      </c>
      <c r="C20" s="97" t="s">
        <v>633</v>
      </c>
      <c r="D20" s="96" t="s">
        <v>94</v>
      </c>
      <c r="E20" s="98">
        <v>0.08</v>
      </c>
      <c r="F20" s="99"/>
      <c r="G20" s="101">
        <f>Table117[5]*Table117[6]</f>
        <v>0</v>
      </c>
    </row>
    <row r="21" spans="1:7" ht="30" x14ac:dyDescent="0.25">
      <c r="A21" s="96">
        <v>14</v>
      </c>
      <c r="B21" s="96" t="s">
        <v>191</v>
      </c>
      <c r="C21" s="105" t="s">
        <v>668</v>
      </c>
      <c r="D21" s="96" t="s">
        <v>332</v>
      </c>
      <c r="E21" s="98">
        <v>0.44</v>
      </c>
      <c r="F21" s="99"/>
      <c r="G21" s="101">
        <f>Table117[5]*Table117[6]</f>
        <v>0</v>
      </c>
    </row>
    <row r="22" spans="1:7" x14ac:dyDescent="0.25">
      <c r="A22" s="96">
        <v>15</v>
      </c>
      <c r="B22" s="96" t="s">
        <v>184</v>
      </c>
      <c r="C22" s="97" t="s">
        <v>636</v>
      </c>
      <c r="D22" s="96" t="s">
        <v>94</v>
      </c>
      <c r="E22" s="98">
        <v>0.46</v>
      </c>
      <c r="F22" s="99"/>
      <c r="G22" s="101">
        <f>Table117[5]*Table117[6]</f>
        <v>0</v>
      </c>
    </row>
    <row r="23" spans="1:7" x14ac:dyDescent="0.25">
      <c r="A23" s="96">
        <v>16</v>
      </c>
      <c r="B23" s="96" t="s">
        <v>185</v>
      </c>
      <c r="C23" s="105" t="s">
        <v>670</v>
      </c>
      <c r="D23" s="96" t="s">
        <v>30</v>
      </c>
      <c r="E23" s="98">
        <v>40</v>
      </c>
      <c r="F23" s="99"/>
      <c r="G23" s="101">
        <f>Table117[5]*Table117[6]</f>
        <v>0</v>
      </c>
    </row>
    <row r="24" spans="1:7" x14ac:dyDescent="0.25">
      <c r="A24" s="96">
        <v>17</v>
      </c>
      <c r="B24" s="96" t="s">
        <v>99</v>
      </c>
      <c r="C24" s="97" t="s">
        <v>435</v>
      </c>
      <c r="D24" s="96" t="s">
        <v>94</v>
      </c>
      <c r="E24" s="98">
        <v>2.89</v>
      </c>
      <c r="F24" s="99"/>
      <c r="G24" s="101">
        <f>Table117[5]*Table117[6]</f>
        <v>0</v>
      </c>
    </row>
    <row r="25" spans="1:7" ht="45" x14ac:dyDescent="0.25">
      <c r="A25" s="96">
        <v>18</v>
      </c>
      <c r="B25" s="96" t="s">
        <v>192</v>
      </c>
      <c r="C25" s="105" t="s">
        <v>671</v>
      </c>
      <c r="D25" s="96" t="s">
        <v>94</v>
      </c>
      <c r="E25" s="98">
        <v>0.16</v>
      </c>
      <c r="F25" s="99"/>
      <c r="G25" s="101">
        <f>Table117[5]*Table117[6]</f>
        <v>0</v>
      </c>
    </row>
    <row r="26" spans="1:7" ht="19.5" customHeight="1" x14ac:dyDescent="0.25">
      <c r="A26" s="96">
        <v>19</v>
      </c>
      <c r="B26" s="96"/>
      <c r="C26" s="97" t="s">
        <v>478</v>
      </c>
      <c r="D26" s="96"/>
      <c r="E26" s="98"/>
      <c r="F26" s="99"/>
      <c r="G26" s="101">
        <f>Table117[5]*Table117[6]</f>
        <v>0</v>
      </c>
    </row>
    <row r="27" spans="1:7" x14ac:dyDescent="0.25">
      <c r="A27" s="96">
        <v>20</v>
      </c>
      <c r="B27" s="96" t="s">
        <v>193</v>
      </c>
      <c r="C27" s="105" t="s">
        <v>672</v>
      </c>
      <c r="D27" s="96" t="s">
        <v>330</v>
      </c>
      <c r="E27" s="98">
        <v>1</v>
      </c>
      <c r="F27" s="99"/>
      <c r="G27" s="101">
        <f>Table117[5]*Table117[6]</f>
        <v>0</v>
      </c>
    </row>
    <row r="28" spans="1:7" x14ac:dyDescent="0.25">
      <c r="A28" s="96">
        <v>21</v>
      </c>
      <c r="B28" s="96" t="s">
        <v>91</v>
      </c>
      <c r="C28" s="97" t="s">
        <v>461</v>
      </c>
      <c r="D28" s="96" t="s">
        <v>330</v>
      </c>
      <c r="E28" s="98">
        <v>86</v>
      </c>
      <c r="F28" s="99"/>
      <c r="G28" s="101">
        <f>Table117[5]*Table117[6]</f>
        <v>0</v>
      </c>
    </row>
    <row r="29" spans="1:7" x14ac:dyDescent="0.25">
      <c r="A29" s="96">
        <v>22</v>
      </c>
      <c r="B29" s="96" t="s">
        <v>98</v>
      </c>
      <c r="C29" s="97" t="s">
        <v>479</v>
      </c>
      <c r="D29" s="96" t="s">
        <v>489</v>
      </c>
      <c r="E29" s="98">
        <v>1.6</v>
      </c>
      <c r="F29" s="99"/>
      <c r="G29" s="101">
        <f>Table117[5]*Table117[6]</f>
        <v>0</v>
      </c>
    </row>
    <row r="30" spans="1:7" x14ac:dyDescent="0.25">
      <c r="A30" s="96">
        <v>23</v>
      </c>
      <c r="B30" s="96"/>
      <c r="C30" s="97" t="s">
        <v>480</v>
      </c>
      <c r="D30" s="96"/>
      <c r="E30" s="98"/>
      <c r="F30" s="99"/>
      <c r="G30" s="101">
        <f>Table117[5]*Table117[6]</f>
        <v>0</v>
      </c>
    </row>
    <row r="31" spans="1:7" x14ac:dyDescent="0.25">
      <c r="A31" s="96">
        <v>24</v>
      </c>
      <c r="B31" s="96"/>
      <c r="C31" s="105" t="s">
        <v>673</v>
      </c>
      <c r="D31" s="96" t="s">
        <v>330</v>
      </c>
      <c r="E31" s="98">
        <v>19</v>
      </c>
      <c r="F31" s="99"/>
      <c r="G31" s="101">
        <f>Table117[5]*Table117[6]</f>
        <v>0</v>
      </c>
    </row>
    <row r="32" spans="1:7" x14ac:dyDescent="0.25">
      <c r="A32" s="96">
        <v>25</v>
      </c>
      <c r="B32" s="96"/>
      <c r="C32" s="97" t="s">
        <v>674</v>
      </c>
      <c r="D32" s="96" t="s">
        <v>330</v>
      </c>
      <c r="E32" s="98">
        <v>19</v>
      </c>
      <c r="F32" s="99"/>
      <c r="G32" s="101">
        <f>Table117[5]*Table117[6]</f>
        <v>0</v>
      </c>
    </row>
    <row r="33" spans="1:7" x14ac:dyDescent="0.25">
      <c r="A33" s="96">
        <v>26</v>
      </c>
      <c r="B33" s="96"/>
      <c r="C33" s="105" t="s">
        <v>675</v>
      </c>
      <c r="D33" s="96" t="s">
        <v>30</v>
      </c>
      <c r="E33" s="98">
        <v>22</v>
      </c>
      <c r="F33" s="99"/>
      <c r="G33" s="101">
        <f>Table117[5]*Table117[6]</f>
        <v>0</v>
      </c>
    </row>
    <row r="34" spans="1:7" x14ac:dyDescent="0.25">
      <c r="A34" s="96">
        <v>27</v>
      </c>
      <c r="B34" s="96"/>
      <c r="C34" s="97" t="s">
        <v>676</v>
      </c>
      <c r="D34" s="96" t="s">
        <v>30</v>
      </c>
      <c r="E34" s="98">
        <v>8</v>
      </c>
      <c r="F34" s="99"/>
      <c r="G34" s="101">
        <f>Table117[5]*Table117[6]</f>
        <v>0</v>
      </c>
    </row>
    <row r="35" spans="1:7" x14ac:dyDescent="0.25">
      <c r="A35" s="96">
        <v>28</v>
      </c>
      <c r="B35" s="96"/>
      <c r="C35" s="97" t="s">
        <v>635</v>
      </c>
      <c r="D35" s="96" t="s">
        <v>30</v>
      </c>
      <c r="E35" s="98">
        <v>36</v>
      </c>
      <c r="F35" s="99"/>
      <c r="G35" s="101">
        <f>Table117[5]*Table117[6]</f>
        <v>0</v>
      </c>
    </row>
    <row r="36" spans="1:7" x14ac:dyDescent="0.25">
      <c r="A36" s="96">
        <v>29</v>
      </c>
      <c r="B36" s="96"/>
      <c r="C36" s="105" t="s">
        <v>677</v>
      </c>
      <c r="D36" s="96" t="s">
        <v>30</v>
      </c>
      <c r="E36" s="98">
        <v>40</v>
      </c>
      <c r="F36" s="99"/>
      <c r="G36" s="101">
        <f>Table117[5]*Table117[6]</f>
        <v>0</v>
      </c>
    </row>
    <row r="37" spans="1:7" x14ac:dyDescent="0.25">
      <c r="A37" s="96">
        <v>30</v>
      </c>
      <c r="B37" s="96"/>
      <c r="C37" s="97" t="s">
        <v>282</v>
      </c>
      <c r="D37" s="96" t="s">
        <v>30</v>
      </c>
      <c r="E37" s="98">
        <v>166</v>
      </c>
      <c r="F37" s="99"/>
      <c r="G37" s="101">
        <f>Table117[5]*Table117[6]</f>
        <v>0</v>
      </c>
    </row>
    <row r="38" spans="1:7" x14ac:dyDescent="0.25">
      <c r="A38" s="96">
        <v>31</v>
      </c>
      <c r="B38" s="96"/>
      <c r="C38" s="97" t="s">
        <v>283</v>
      </c>
      <c r="D38" s="96" t="s">
        <v>30</v>
      </c>
      <c r="E38" s="98">
        <v>91</v>
      </c>
      <c r="F38" s="99"/>
      <c r="G38" s="101">
        <f>Table117[5]*Table117[6]</f>
        <v>0</v>
      </c>
    </row>
    <row r="39" spans="1:7" x14ac:dyDescent="0.25">
      <c r="A39" s="96">
        <v>32</v>
      </c>
      <c r="B39" s="96"/>
      <c r="C39" s="97" t="s">
        <v>284</v>
      </c>
      <c r="D39" s="96" t="s">
        <v>30</v>
      </c>
      <c r="E39" s="98">
        <v>32</v>
      </c>
      <c r="F39" s="99"/>
      <c r="G39" s="101">
        <f>Table117[5]*Table117[6]</f>
        <v>0</v>
      </c>
    </row>
    <row r="40" spans="1:7" x14ac:dyDescent="0.25">
      <c r="A40" s="96">
        <v>33</v>
      </c>
      <c r="B40" s="96"/>
      <c r="C40" s="97" t="s">
        <v>500</v>
      </c>
      <c r="D40" s="96" t="s">
        <v>30</v>
      </c>
      <c r="E40" s="98">
        <v>16</v>
      </c>
      <c r="F40" s="99"/>
      <c r="G40" s="101">
        <f>Table117[5]*Table117[6]</f>
        <v>0</v>
      </c>
    </row>
    <row r="41" spans="1:7" x14ac:dyDescent="0.25">
      <c r="A41" s="96"/>
      <c r="B41" s="96"/>
      <c r="C41" s="97" t="s">
        <v>350</v>
      </c>
      <c r="D41" s="96"/>
      <c r="E41" s="98"/>
      <c r="F41" s="99"/>
      <c r="G41" s="101">
        <f>Table117[5]*Table117[6]</f>
        <v>0</v>
      </c>
    </row>
    <row r="42" spans="1:7" x14ac:dyDescent="0.25">
      <c r="A42" s="96">
        <v>34</v>
      </c>
      <c r="B42" s="96"/>
      <c r="C42" s="105" t="s">
        <v>678</v>
      </c>
      <c r="D42" s="96" t="s">
        <v>330</v>
      </c>
      <c r="E42" s="98">
        <v>9</v>
      </c>
      <c r="F42" s="99"/>
      <c r="G42" s="101">
        <f>Table117[5]*Table117[6]</f>
        <v>0</v>
      </c>
    </row>
    <row r="43" spans="1:7" x14ac:dyDescent="0.25">
      <c r="A43" s="96">
        <v>35</v>
      </c>
      <c r="B43" s="96"/>
      <c r="C43" s="97" t="s">
        <v>679</v>
      </c>
      <c r="D43" s="96" t="s">
        <v>330</v>
      </c>
      <c r="E43" s="98">
        <v>2</v>
      </c>
      <c r="F43" s="99"/>
      <c r="G43" s="101">
        <f>Table117[5]*Table117[6]</f>
        <v>0</v>
      </c>
    </row>
    <row r="44" spans="1:7" x14ac:dyDescent="0.25">
      <c r="A44" s="96">
        <v>36</v>
      </c>
      <c r="B44" s="96"/>
      <c r="C44" s="105" t="s">
        <v>680</v>
      </c>
      <c r="D44" s="96" t="s">
        <v>330</v>
      </c>
      <c r="E44" s="98">
        <v>2</v>
      </c>
      <c r="F44" s="99"/>
      <c r="G44" s="101">
        <f>Table117[5]*Table117[6]</f>
        <v>0</v>
      </c>
    </row>
    <row r="45" spans="1:7" x14ac:dyDescent="0.25">
      <c r="A45" s="96">
        <v>37</v>
      </c>
      <c r="B45" s="96"/>
      <c r="C45" s="105" t="s">
        <v>681</v>
      </c>
      <c r="D45" s="96" t="s">
        <v>330</v>
      </c>
      <c r="E45" s="98">
        <v>35</v>
      </c>
      <c r="F45" s="99"/>
      <c r="G45" s="101">
        <f>Table117[5]*Table117[6]</f>
        <v>0</v>
      </c>
    </row>
    <row r="46" spans="1:7" x14ac:dyDescent="0.25">
      <c r="A46" s="96">
        <v>38</v>
      </c>
      <c r="B46" s="96"/>
      <c r="C46" s="97" t="s">
        <v>682</v>
      </c>
      <c r="D46" s="96" t="s">
        <v>330</v>
      </c>
      <c r="E46" s="98">
        <v>8</v>
      </c>
      <c r="F46" s="99"/>
      <c r="G46" s="101">
        <f>Table117[5]*Table117[6]</f>
        <v>0</v>
      </c>
    </row>
    <row r="47" spans="1:7" x14ac:dyDescent="0.25">
      <c r="A47" s="96">
        <v>39</v>
      </c>
      <c r="B47" s="96"/>
      <c r="C47" s="97" t="s">
        <v>194</v>
      </c>
      <c r="D47" s="96" t="s">
        <v>330</v>
      </c>
      <c r="E47" s="98">
        <v>1</v>
      </c>
      <c r="F47" s="99"/>
      <c r="G47" s="101">
        <f>Table117[5]*Table117[6]</f>
        <v>0</v>
      </c>
    </row>
    <row r="48" spans="1:7" x14ac:dyDescent="0.25">
      <c r="A48" s="96">
        <v>40</v>
      </c>
      <c r="B48" s="96"/>
      <c r="C48" s="105" t="s">
        <v>683</v>
      </c>
      <c r="D48" s="96" t="s">
        <v>330</v>
      </c>
      <c r="E48" s="98">
        <v>1</v>
      </c>
      <c r="F48" s="99"/>
      <c r="G48" s="101">
        <f>Table117[5]*Table117[6]</f>
        <v>0</v>
      </c>
    </row>
    <row r="49" spans="1:7" x14ac:dyDescent="0.25">
      <c r="A49" s="96">
        <v>41</v>
      </c>
      <c r="B49" s="96"/>
      <c r="C49" s="105" t="s">
        <v>684</v>
      </c>
      <c r="D49" s="96" t="s">
        <v>330</v>
      </c>
      <c r="E49" s="98">
        <v>1</v>
      </c>
      <c r="F49" s="99"/>
      <c r="G49" s="101">
        <f>Table117[5]*Table117[6]</f>
        <v>0</v>
      </c>
    </row>
    <row r="50" spans="1:7" x14ac:dyDescent="0.25">
      <c r="A50" s="96">
        <v>42</v>
      </c>
      <c r="B50" s="96"/>
      <c r="C50" s="105" t="s">
        <v>685</v>
      </c>
      <c r="D50" s="96" t="s">
        <v>330</v>
      </c>
      <c r="E50" s="98">
        <v>1</v>
      </c>
      <c r="F50" s="99"/>
      <c r="G50" s="101">
        <f>Table117[5]*Table117[6]</f>
        <v>0</v>
      </c>
    </row>
    <row r="51" spans="1:7" x14ac:dyDescent="0.25">
      <c r="A51" s="96">
        <v>43</v>
      </c>
      <c r="B51" s="96"/>
      <c r="C51" s="105" t="s">
        <v>686</v>
      </c>
      <c r="D51" s="96" t="s">
        <v>330</v>
      </c>
      <c r="E51" s="98">
        <v>1</v>
      </c>
      <c r="F51" s="99"/>
      <c r="G51" s="101">
        <f>Table117[5]*Table117[6]</f>
        <v>0</v>
      </c>
    </row>
    <row r="52" spans="1:7" x14ac:dyDescent="0.25">
      <c r="A52" s="96">
        <v>44</v>
      </c>
      <c r="B52" s="96"/>
      <c r="C52" s="105" t="s">
        <v>687</v>
      </c>
      <c r="D52" s="96" t="s">
        <v>330</v>
      </c>
      <c r="E52" s="98">
        <v>28</v>
      </c>
      <c r="F52" s="99"/>
      <c r="G52" s="101">
        <f>Table117[5]*Table117[6]</f>
        <v>0</v>
      </c>
    </row>
    <row r="53" spans="1:7" x14ac:dyDescent="0.25">
      <c r="A53" s="96">
        <v>45</v>
      </c>
      <c r="B53" s="96"/>
      <c r="C53" s="97" t="s">
        <v>688</v>
      </c>
      <c r="D53" s="96" t="s">
        <v>330</v>
      </c>
      <c r="E53" s="98">
        <v>5</v>
      </c>
      <c r="F53" s="99"/>
      <c r="G53" s="101">
        <f>Table117[5]*Table117[6]</f>
        <v>0</v>
      </c>
    </row>
    <row r="54" spans="1:7" x14ac:dyDescent="0.25">
      <c r="A54" s="96">
        <v>46</v>
      </c>
      <c r="B54" s="96"/>
      <c r="C54" s="97" t="s">
        <v>689</v>
      </c>
      <c r="D54" s="96" t="s">
        <v>330</v>
      </c>
      <c r="E54" s="98">
        <v>2</v>
      </c>
      <c r="F54" s="99"/>
      <c r="G54" s="101">
        <f>Table117[5]*Table117[6]</f>
        <v>0</v>
      </c>
    </row>
    <row r="55" spans="1:7" x14ac:dyDescent="0.25">
      <c r="A55" s="96">
        <v>47</v>
      </c>
      <c r="B55" s="96"/>
      <c r="C55" s="97" t="s">
        <v>471</v>
      </c>
      <c r="D55" s="96" t="s">
        <v>330</v>
      </c>
      <c r="E55" s="98">
        <v>6</v>
      </c>
      <c r="F55" s="99"/>
      <c r="G55" s="101">
        <f>Table117[5]*Table117[6]</f>
        <v>0</v>
      </c>
    </row>
    <row r="56" spans="1:7" x14ac:dyDescent="0.25">
      <c r="A56" s="96">
        <v>48</v>
      </c>
      <c r="B56" s="96"/>
      <c r="C56" s="97" t="s">
        <v>195</v>
      </c>
      <c r="D56" s="96" t="s">
        <v>330</v>
      </c>
      <c r="E56" s="98">
        <v>10</v>
      </c>
      <c r="F56" s="99"/>
      <c r="G56" s="101">
        <f>Table117[5]*Table117[6]</f>
        <v>0</v>
      </c>
    </row>
    <row r="57" spans="1:7" x14ac:dyDescent="0.25">
      <c r="A57" s="96">
        <v>49</v>
      </c>
      <c r="B57" s="96"/>
      <c r="C57" s="97" t="s">
        <v>196</v>
      </c>
      <c r="D57" s="96" t="s">
        <v>330</v>
      </c>
      <c r="E57" s="98">
        <v>1</v>
      </c>
      <c r="F57" s="99"/>
      <c r="G57" s="101">
        <f>Table117[5]*Table117[6]</f>
        <v>0</v>
      </c>
    </row>
    <row r="58" spans="1:7" x14ac:dyDescent="0.25">
      <c r="A58" s="96">
        <v>50</v>
      </c>
      <c r="B58" s="96"/>
      <c r="C58" s="105" t="s">
        <v>690</v>
      </c>
      <c r="D58" s="96" t="s">
        <v>330</v>
      </c>
      <c r="E58" s="98">
        <v>13</v>
      </c>
      <c r="F58" s="99"/>
      <c r="G58" s="101">
        <f>Table117[5]*Table117[6]</f>
        <v>0</v>
      </c>
    </row>
    <row r="59" spans="1:7" x14ac:dyDescent="0.25">
      <c r="A59" s="96">
        <v>51</v>
      </c>
      <c r="B59" s="96"/>
      <c r="C59" s="105" t="s">
        <v>691</v>
      </c>
      <c r="D59" s="96" t="s">
        <v>330</v>
      </c>
      <c r="E59" s="98">
        <v>11</v>
      </c>
      <c r="F59" s="99"/>
      <c r="G59" s="101">
        <f>Table117[5]*Table117[6]</f>
        <v>0</v>
      </c>
    </row>
    <row r="60" spans="1:7" x14ac:dyDescent="0.25">
      <c r="A60" s="96">
        <v>52</v>
      </c>
      <c r="B60" s="96"/>
      <c r="C60" s="105" t="s">
        <v>692</v>
      </c>
      <c r="D60" s="96" t="s">
        <v>330</v>
      </c>
      <c r="E60" s="98">
        <v>4</v>
      </c>
      <c r="F60" s="99"/>
      <c r="G60" s="101">
        <f>Table117[5]*Table117[6]</f>
        <v>0</v>
      </c>
    </row>
    <row r="61" spans="1:7" x14ac:dyDescent="0.25">
      <c r="A61" s="96">
        <v>53</v>
      </c>
      <c r="B61" s="96"/>
      <c r="C61" s="105" t="s">
        <v>693</v>
      </c>
      <c r="D61" s="96" t="s">
        <v>330</v>
      </c>
      <c r="E61" s="98">
        <v>6</v>
      </c>
      <c r="F61" s="99"/>
      <c r="G61" s="101">
        <f>Table117[5]*Table117[6]</f>
        <v>0</v>
      </c>
    </row>
    <row r="62" spans="1:7" x14ac:dyDescent="0.25">
      <c r="A62" s="93" t="s">
        <v>361</v>
      </c>
      <c r="B62" s="94"/>
      <c r="C62" s="94"/>
      <c r="D62" s="94"/>
      <c r="E62" s="95"/>
      <c r="F62" s="95"/>
      <c r="G62" s="95">
        <f>SUBTOTAL(9,Table117[7])</f>
        <v>0</v>
      </c>
    </row>
  </sheetData>
  <mergeCells count="2">
    <mergeCell ref="C2:G3"/>
    <mergeCell ref="A4:B4"/>
  </mergeCells>
  <phoneticPr fontId="18" type="noConversion"/>
  <conditionalFormatting sqref="E7:G62">
    <cfRule type="notContainsBlanks" priority="8" stopIfTrue="1">
      <formula>LEN(TRIM(E7))&gt;0</formula>
    </cfRule>
    <cfRule type="expression" dxfId="136" priority="9">
      <formula>$E7&lt;&gt;""</formula>
    </cfRule>
  </conditionalFormatting>
  <conditionalFormatting sqref="A7:G62">
    <cfRule type="expression" dxfId="135" priority="3">
      <formula>CELL("PROTECT",A7)=0</formula>
    </cfRule>
    <cfRule type="expression" dxfId="134" priority="4">
      <formula>$C7="Subtotal"</formula>
    </cfRule>
    <cfRule type="expression" priority="5" stopIfTrue="1">
      <formula>OR($C7="Subtotal",$A7="Total TVA Cota 0")</formula>
    </cfRule>
    <cfRule type="expression" dxfId="133" priority="7">
      <formula>$E7=""</formula>
    </cfRule>
  </conditionalFormatting>
  <conditionalFormatting sqref="G7:G62">
    <cfRule type="expression" dxfId="132" priority="1">
      <formula>AND($C7="Subtotal",$G7="")</formula>
    </cfRule>
    <cfRule type="expression" dxfId="131" priority="2">
      <formula>AND($C7="Subtotal",_xlfn.FORMULATEXT($G7)="=[5]*[6]")</formula>
    </cfRule>
    <cfRule type="expression" dxfId="130" priority="6">
      <formula>AND($C7&lt;&gt;"Subtotal",_xlfn.FORMULATEXT($G7)&lt;&gt;"=[5]*[6]")</formula>
    </cfRule>
  </conditionalFormatting>
  <dataValidations count="1">
    <dataValidation type="decimal" operator="greaterThan" allowBlank="1" showInputMessage="1" showErrorMessage="1" sqref="F7:F61">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87"/>
  <sheetViews>
    <sheetView view="pageBreakPreview" topLeftCell="A69" zoomScaleNormal="90" zoomScaleSheetLayoutView="100" zoomScalePageLayoutView="90" workbookViewId="0">
      <selection activeCell="C82" sqref="C82"/>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6" t="str">
        <f>SITE!C2</f>
        <v>Solid biomass heating system and solar panels for hot water preparation in kindergarten  of Tanatari village, Causeni district</v>
      </c>
      <c r="D2" s="146"/>
      <c r="E2" s="146"/>
      <c r="F2" s="146"/>
      <c r="G2" s="146"/>
    </row>
    <row r="3" spans="1:7" s="22" customFormat="1" ht="18.75" x14ac:dyDescent="0.3">
      <c r="A3" s="26" t="str">
        <f>SITE!A3</f>
        <v>Site:</v>
      </c>
      <c r="B3" s="27" t="str">
        <f>IF(SITE!B3=0,"",SITE!B3)</f>
        <v>y</v>
      </c>
      <c r="C3" s="146"/>
      <c r="D3" s="146"/>
      <c r="E3" s="146"/>
      <c r="F3" s="146"/>
      <c r="G3" s="146"/>
    </row>
    <row r="4" spans="1:7" s="22" customFormat="1" ht="18.75" x14ac:dyDescent="0.25">
      <c r="A4" s="149" t="s">
        <v>271</v>
      </c>
      <c r="B4" s="149"/>
      <c r="C4" s="29" t="str">
        <f>SITE!B13</f>
        <v>Water and sewage</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14</v>
      </c>
      <c r="B6" s="9" t="s">
        <v>15</v>
      </c>
      <c r="C6" s="9" t="s">
        <v>16</v>
      </c>
      <c r="D6" s="9" t="s">
        <v>17</v>
      </c>
      <c r="E6" s="9" t="s">
        <v>18</v>
      </c>
      <c r="F6" s="9" t="s">
        <v>19</v>
      </c>
      <c r="G6" s="9" t="s">
        <v>20</v>
      </c>
    </row>
    <row r="7" spans="1:7" x14ac:dyDescent="0.25">
      <c r="A7" s="38"/>
      <c r="B7" s="38"/>
      <c r="C7" s="102" t="s">
        <v>739</v>
      </c>
      <c r="D7" s="38"/>
      <c r="E7" s="44"/>
      <c r="F7" s="43"/>
      <c r="G7" s="87">
        <f>Table118[5]*Table118[6]</f>
        <v>0</v>
      </c>
    </row>
    <row r="8" spans="1:7" x14ac:dyDescent="0.25">
      <c r="A8" s="38"/>
      <c r="B8" s="38"/>
      <c r="C8" s="102" t="s">
        <v>740</v>
      </c>
      <c r="D8" s="38"/>
      <c r="E8" s="44"/>
      <c r="F8" s="43"/>
      <c r="G8" s="89">
        <f>Table118[5]*Table118[6]</f>
        <v>0</v>
      </c>
    </row>
    <row r="9" spans="1:7" ht="45" x14ac:dyDescent="0.25">
      <c r="A9" s="96">
        <v>1</v>
      </c>
      <c r="B9" s="96" t="s">
        <v>107</v>
      </c>
      <c r="C9" s="97" t="s">
        <v>521</v>
      </c>
      <c r="D9" s="96" t="s">
        <v>49</v>
      </c>
      <c r="E9" s="98">
        <v>0.12</v>
      </c>
      <c r="F9" s="99"/>
      <c r="G9" s="100">
        <f>Table118[5]*Table118[6]</f>
        <v>0</v>
      </c>
    </row>
    <row r="10" spans="1:7" ht="30" x14ac:dyDescent="0.25">
      <c r="A10" s="96">
        <v>2</v>
      </c>
      <c r="B10" s="96" t="s">
        <v>108</v>
      </c>
      <c r="C10" s="97" t="s">
        <v>522</v>
      </c>
      <c r="D10" s="96" t="s">
        <v>25</v>
      </c>
      <c r="E10" s="98">
        <v>0.5</v>
      </c>
      <c r="F10" s="99"/>
      <c r="G10" s="101">
        <f>Table118[5]*Table118[6]</f>
        <v>0</v>
      </c>
    </row>
    <row r="11" spans="1:7" ht="30" x14ac:dyDescent="0.25">
      <c r="A11" s="96">
        <v>3</v>
      </c>
      <c r="B11" s="96" t="s">
        <v>109</v>
      </c>
      <c r="C11" s="97" t="s">
        <v>523</v>
      </c>
      <c r="D11" s="96" t="s">
        <v>49</v>
      </c>
      <c r="E11" s="98">
        <v>0.06</v>
      </c>
      <c r="F11" s="99"/>
      <c r="G11" s="101">
        <f>Table118[5]*Table118[6]</f>
        <v>0</v>
      </c>
    </row>
    <row r="12" spans="1:7" ht="32.1" customHeight="1" x14ac:dyDescent="0.25">
      <c r="A12" s="96">
        <v>4</v>
      </c>
      <c r="B12" s="96" t="s">
        <v>197</v>
      </c>
      <c r="C12" s="105" t="s">
        <v>360</v>
      </c>
      <c r="D12" s="96" t="s">
        <v>49</v>
      </c>
      <c r="E12" s="98">
        <v>0.06</v>
      </c>
      <c r="F12" s="99"/>
      <c r="G12" s="101">
        <f>Table118[5]*Table118[6]</f>
        <v>0</v>
      </c>
    </row>
    <row r="13" spans="1:7" ht="34.5" customHeight="1" x14ac:dyDescent="0.25">
      <c r="A13" s="96">
        <v>5</v>
      </c>
      <c r="B13" s="96" t="s">
        <v>34</v>
      </c>
      <c r="C13" s="97" t="s">
        <v>337</v>
      </c>
      <c r="D13" s="96" t="s">
        <v>25</v>
      </c>
      <c r="E13" s="98">
        <v>1.6</v>
      </c>
      <c r="F13" s="99"/>
      <c r="G13" s="101">
        <f>Table118[5]*Table118[6]</f>
        <v>0</v>
      </c>
    </row>
    <row r="14" spans="1:7" ht="33.950000000000003" customHeight="1" x14ac:dyDescent="0.25">
      <c r="A14" s="96">
        <v>6</v>
      </c>
      <c r="B14" s="96" t="s">
        <v>35</v>
      </c>
      <c r="C14" s="97" t="s">
        <v>339</v>
      </c>
      <c r="D14" s="96" t="s">
        <v>25</v>
      </c>
      <c r="E14" s="98">
        <v>1.6</v>
      </c>
      <c r="F14" s="99"/>
      <c r="G14" s="101">
        <f>Table118[5]*Table118[6]</f>
        <v>0</v>
      </c>
    </row>
    <row r="15" spans="1:7" ht="33" customHeight="1" x14ac:dyDescent="0.25">
      <c r="A15" s="96">
        <v>7</v>
      </c>
      <c r="B15" s="96" t="s">
        <v>198</v>
      </c>
      <c r="C15" s="105" t="s">
        <v>694</v>
      </c>
      <c r="D15" s="96" t="s">
        <v>25</v>
      </c>
      <c r="E15" s="98">
        <v>0.16</v>
      </c>
      <c r="F15" s="99"/>
      <c r="G15" s="101">
        <f>Table118[5]*Table118[6]</f>
        <v>0</v>
      </c>
    </row>
    <row r="16" spans="1:7" ht="45" x14ac:dyDescent="0.25">
      <c r="A16" s="96">
        <v>8</v>
      </c>
      <c r="B16" s="96" t="s">
        <v>199</v>
      </c>
      <c r="C16" s="105" t="s">
        <v>695</v>
      </c>
      <c r="D16" s="96" t="s">
        <v>25</v>
      </c>
      <c r="E16" s="98">
        <v>0.77</v>
      </c>
      <c r="F16" s="99"/>
      <c r="G16" s="101">
        <f>Table118[5]*Table118[6]</f>
        <v>0</v>
      </c>
    </row>
    <row r="17" spans="1:7" ht="45" x14ac:dyDescent="0.25">
      <c r="A17" s="96">
        <v>9</v>
      </c>
      <c r="B17" s="96" t="s">
        <v>200</v>
      </c>
      <c r="C17" s="106" t="s">
        <v>696</v>
      </c>
      <c r="D17" s="96" t="s">
        <v>330</v>
      </c>
      <c r="E17" s="98">
        <v>1</v>
      </c>
      <c r="F17" s="99"/>
      <c r="G17" s="101">
        <f>Table118[5]*Table118[6]</f>
        <v>0</v>
      </c>
    </row>
    <row r="18" spans="1:7" ht="21.95" customHeight="1" x14ac:dyDescent="0.25">
      <c r="A18" s="96">
        <v>10</v>
      </c>
      <c r="B18" s="96" t="s">
        <v>37</v>
      </c>
      <c r="C18" s="97" t="s">
        <v>344</v>
      </c>
      <c r="D18" s="96" t="s">
        <v>38</v>
      </c>
      <c r="E18" s="98">
        <v>0.02</v>
      </c>
      <c r="F18" s="99"/>
      <c r="G18" s="101">
        <f>Table118[5]*Table118[6]</f>
        <v>0</v>
      </c>
    </row>
    <row r="19" spans="1:7" ht="45" x14ac:dyDescent="0.25">
      <c r="A19" s="96">
        <v>11</v>
      </c>
      <c r="B19" s="96" t="s">
        <v>39</v>
      </c>
      <c r="C19" s="97" t="s">
        <v>345</v>
      </c>
      <c r="D19" s="96" t="s">
        <v>38</v>
      </c>
      <c r="E19" s="98">
        <v>0.02</v>
      </c>
      <c r="F19" s="99"/>
      <c r="G19" s="101">
        <f>Table118[5]*Table118[6]</f>
        <v>0</v>
      </c>
    </row>
    <row r="20" spans="1:7" x14ac:dyDescent="0.25">
      <c r="A20" s="96">
        <v>12</v>
      </c>
      <c r="B20" s="96" t="s">
        <v>40</v>
      </c>
      <c r="C20" s="97" t="s">
        <v>571</v>
      </c>
      <c r="D20" s="96" t="s">
        <v>25</v>
      </c>
      <c r="E20" s="98">
        <v>0.31</v>
      </c>
      <c r="F20" s="99"/>
      <c r="G20" s="101">
        <f>Table118[5]*Table118[6]</f>
        <v>0</v>
      </c>
    </row>
    <row r="21" spans="1:7" ht="30" x14ac:dyDescent="0.25">
      <c r="A21" s="96">
        <v>13</v>
      </c>
      <c r="B21" s="96" t="s">
        <v>201</v>
      </c>
      <c r="C21" s="105" t="s">
        <v>697</v>
      </c>
      <c r="D21" s="96" t="s">
        <v>28</v>
      </c>
      <c r="E21" s="98">
        <v>3.08</v>
      </c>
      <c r="F21" s="99"/>
      <c r="G21" s="101">
        <f>Table118[5]*Table118[6]</f>
        <v>0</v>
      </c>
    </row>
    <row r="22" spans="1:7" ht="45" x14ac:dyDescent="0.25">
      <c r="A22" s="96">
        <v>14</v>
      </c>
      <c r="B22" s="96" t="s">
        <v>202</v>
      </c>
      <c r="C22" s="106" t="s">
        <v>698</v>
      </c>
      <c r="D22" s="96" t="s">
        <v>30</v>
      </c>
      <c r="E22" s="98">
        <v>4</v>
      </c>
      <c r="F22" s="99"/>
      <c r="G22" s="101">
        <f>Table118[5]*Table118[6]</f>
        <v>0</v>
      </c>
    </row>
    <row r="23" spans="1:7" ht="30" x14ac:dyDescent="0.25">
      <c r="A23" s="96">
        <v>15</v>
      </c>
      <c r="B23" s="96" t="s">
        <v>203</v>
      </c>
      <c r="C23" s="105" t="s">
        <v>699</v>
      </c>
      <c r="D23" s="96" t="s">
        <v>30</v>
      </c>
      <c r="E23" s="98">
        <v>4</v>
      </c>
      <c r="F23" s="99"/>
      <c r="G23" s="101">
        <f>Table118[5]*Table118[6]</f>
        <v>0</v>
      </c>
    </row>
    <row r="24" spans="1:7" ht="30" x14ac:dyDescent="0.25">
      <c r="A24" s="96">
        <v>16</v>
      </c>
      <c r="B24" s="96" t="s">
        <v>204</v>
      </c>
      <c r="C24" s="105" t="s">
        <v>700</v>
      </c>
      <c r="D24" s="96" t="s">
        <v>30</v>
      </c>
      <c r="E24" s="98">
        <v>4</v>
      </c>
      <c r="F24" s="99"/>
      <c r="G24" s="101">
        <f>Table118[5]*Table118[6]</f>
        <v>0</v>
      </c>
    </row>
    <row r="25" spans="1:7" ht="30" x14ac:dyDescent="0.25">
      <c r="A25" s="96">
        <v>17</v>
      </c>
      <c r="B25" s="96" t="s">
        <v>205</v>
      </c>
      <c r="C25" s="105" t="s">
        <v>701</v>
      </c>
      <c r="D25" s="96" t="s">
        <v>330</v>
      </c>
      <c r="E25" s="98">
        <v>1</v>
      </c>
      <c r="F25" s="99"/>
      <c r="G25" s="101">
        <f>Table118[5]*Table118[6]</f>
        <v>0</v>
      </c>
    </row>
    <row r="26" spans="1:7" ht="60" x14ac:dyDescent="0.25">
      <c r="A26" s="96">
        <v>18</v>
      </c>
      <c r="B26" s="96" t="s">
        <v>206</v>
      </c>
      <c r="C26" s="105" t="s">
        <v>702</v>
      </c>
      <c r="D26" s="96" t="s">
        <v>330</v>
      </c>
      <c r="E26" s="98">
        <v>1</v>
      </c>
      <c r="F26" s="99"/>
      <c r="G26" s="101">
        <f>Table118[5]*Table118[6]</f>
        <v>0</v>
      </c>
    </row>
    <row r="27" spans="1:7" ht="30" x14ac:dyDescent="0.25">
      <c r="A27" s="96">
        <v>19</v>
      </c>
      <c r="B27" s="96" t="s">
        <v>207</v>
      </c>
      <c r="C27" s="105" t="s">
        <v>703</v>
      </c>
      <c r="D27" s="96" t="s">
        <v>330</v>
      </c>
      <c r="E27" s="98">
        <v>2</v>
      </c>
      <c r="F27" s="99"/>
      <c r="G27" s="101">
        <f>Table118[5]*Table118[6]</f>
        <v>0</v>
      </c>
    </row>
    <row r="28" spans="1:7" ht="30" x14ac:dyDescent="0.25">
      <c r="A28" s="96">
        <v>20</v>
      </c>
      <c r="B28" s="96" t="s">
        <v>117</v>
      </c>
      <c r="C28" s="105" t="s">
        <v>704</v>
      </c>
      <c r="D28" s="96" t="s">
        <v>330</v>
      </c>
      <c r="E28" s="98">
        <v>3</v>
      </c>
      <c r="F28" s="99"/>
      <c r="G28" s="101">
        <f>Table118[5]*Table118[6]</f>
        <v>0</v>
      </c>
    </row>
    <row r="29" spans="1:7" x14ac:dyDescent="0.25">
      <c r="A29" s="96"/>
      <c r="B29" s="96"/>
      <c r="C29" s="112" t="s">
        <v>705</v>
      </c>
      <c r="D29" s="96"/>
      <c r="E29" s="98"/>
      <c r="F29" s="99"/>
      <c r="G29" s="101">
        <f>Table118[5]*Table118[6]</f>
        <v>0</v>
      </c>
    </row>
    <row r="30" spans="1:7" ht="45" x14ac:dyDescent="0.25">
      <c r="A30" s="96">
        <v>21</v>
      </c>
      <c r="B30" s="96" t="s">
        <v>107</v>
      </c>
      <c r="C30" s="97" t="s">
        <v>521</v>
      </c>
      <c r="D30" s="96" t="s">
        <v>49</v>
      </c>
      <c r="E30" s="98">
        <v>0.14000000000000001</v>
      </c>
      <c r="F30" s="99"/>
      <c r="G30" s="101">
        <f>Table118[5]*Table118[6]</f>
        <v>0</v>
      </c>
    </row>
    <row r="31" spans="1:7" ht="30" x14ac:dyDescent="0.25">
      <c r="A31" s="96">
        <v>22</v>
      </c>
      <c r="B31" s="96" t="s">
        <v>108</v>
      </c>
      <c r="C31" s="97" t="s">
        <v>522</v>
      </c>
      <c r="D31" s="96" t="s">
        <v>25</v>
      </c>
      <c r="E31" s="98">
        <v>0.5</v>
      </c>
      <c r="F31" s="99"/>
      <c r="G31" s="101">
        <f>Table118[5]*Table118[6]</f>
        <v>0</v>
      </c>
    </row>
    <row r="32" spans="1:7" ht="30" x14ac:dyDescent="0.25">
      <c r="A32" s="96">
        <v>23</v>
      </c>
      <c r="B32" s="96" t="s">
        <v>109</v>
      </c>
      <c r="C32" s="97" t="s">
        <v>523</v>
      </c>
      <c r="D32" s="96" t="s">
        <v>49</v>
      </c>
      <c r="E32" s="98">
        <v>7.0000000000000007E-2</v>
      </c>
      <c r="F32" s="99"/>
      <c r="G32" s="101">
        <f>Table118[5]*Table118[6]</f>
        <v>0</v>
      </c>
    </row>
    <row r="33" spans="1:7" ht="33.950000000000003" customHeight="1" x14ac:dyDescent="0.25">
      <c r="A33" s="96">
        <v>24</v>
      </c>
      <c r="B33" s="96" t="s">
        <v>197</v>
      </c>
      <c r="C33" s="97" t="s">
        <v>360</v>
      </c>
      <c r="D33" s="96" t="s">
        <v>49</v>
      </c>
      <c r="E33" s="98">
        <v>7.0000000000000007E-2</v>
      </c>
      <c r="F33" s="99"/>
      <c r="G33" s="101">
        <f>Table118[5]*Table118[6]</f>
        <v>0</v>
      </c>
    </row>
    <row r="34" spans="1:7" ht="35.450000000000003" customHeight="1" x14ac:dyDescent="0.25">
      <c r="A34" s="96">
        <v>25</v>
      </c>
      <c r="B34" s="96" t="s">
        <v>34</v>
      </c>
      <c r="C34" s="97" t="s">
        <v>337</v>
      </c>
      <c r="D34" s="96" t="s">
        <v>25</v>
      </c>
      <c r="E34" s="98">
        <v>1.8</v>
      </c>
      <c r="F34" s="99"/>
      <c r="G34" s="101">
        <f>Table118[5]*Table118[6]</f>
        <v>0</v>
      </c>
    </row>
    <row r="35" spans="1:7" ht="33.6" customHeight="1" x14ac:dyDescent="0.25">
      <c r="A35" s="96">
        <v>26</v>
      </c>
      <c r="B35" s="96" t="s">
        <v>35</v>
      </c>
      <c r="C35" s="97" t="s">
        <v>339</v>
      </c>
      <c r="D35" s="96" t="s">
        <v>25</v>
      </c>
      <c r="E35" s="98">
        <v>1.8</v>
      </c>
      <c r="F35" s="99"/>
      <c r="G35" s="101">
        <f>Table118[5]*Table118[6]</f>
        <v>0</v>
      </c>
    </row>
    <row r="36" spans="1:7" ht="33" customHeight="1" x14ac:dyDescent="0.25">
      <c r="A36" s="96">
        <v>27</v>
      </c>
      <c r="B36" s="96" t="s">
        <v>198</v>
      </c>
      <c r="C36" s="97" t="s">
        <v>694</v>
      </c>
      <c r="D36" s="96" t="s">
        <v>25</v>
      </c>
      <c r="E36" s="98">
        <v>0.5</v>
      </c>
      <c r="F36" s="99"/>
      <c r="G36" s="101">
        <f>Table118[5]*Table118[6]</f>
        <v>0</v>
      </c>
    </row>
    <row r="37" spans="1:7" ht="30" x14ac:dyDescent="0.25">
      <c r="A37" s="96">
        <v>28</v>
      </c>
      <c r="B37" s="96" t="s">
        <v>208</v>
      </c>
      <c r="C37" s="105" t="s">
        <v>706</v>
      </c>
      <c r="D37" s="96" t="s">
        <v>25</v>
      </c>
      <c r="E37" s="98">
        <v>1.77</v>
      </c>
      <c r="F37" s="99"/>
      <c r="G37" s="101">
        <f>Table118[5]*Table118[6]</f>
        <v>0</v>
      </c>
    </row>
    <row r="38" spans="1:7" ht="30" x14ac:dyDescent="0.25">
      <c r="A38" s="96">
        <v>29</v>
      </c>
      <c r="B38" s="96" t="s">
        <v>209</v>
      </c>
      <c r="C38" s="106" t="s">
        <v>707</v>
      </c>
      <c r="D38" s="96" t="s">
        <v>330</v>
      </c>
      <c r="E38" s="98">
        <v>1</v>
      </c>
      <c r="F38" s="99"/>
      <c r="G38" s="101">
        <f>Table118[5]*Table118[6]</f>
        <v>0</v>
      </c>
    </row>
    <row r="39" spans="1:7" ht="17.45" customHeight="1" x14ac:dyDescent="0.25">
      <c r="A39" s="96">
        <v>30</v>
      </c>
      <c r="B39" s="96" t="s">
        <v>37</v>
      </c>
      <c r="C39" s="97" t="s">
        <v>344</v>
      </c>
      <c r="D39" s="96" t="s">
        <v>38</v>
      </c>
      <c r="E39" s="98">
        <v>0.01</v>
      </c>
      <c r="F39" s="99"/>
      <c r="G39" s="101">
        <f>Table118[5]*Table118[6]</f>
        <v>0</v>
      </c>
    </row>
    <row r="40" spans="1:7" ht="45" x14ac:dyDescent="0.25">
      <c r="A40" s="96">
        <v>31</v>
      </c>
      <c r="B40" s="96" t="s">
        <v>39</v>
      </c>
      <c r="C40" s="97" t="s">
        <v>345</v>
      </c>
      <c r="D40" s="96" t="s">
        <v>38</v>
      </c>
      <c r="E40" s="98">
        <v>0.01</v>
      </c>
      <c r="F40" s="99"/>
      <c r="G40" s="101">
        <f>Table118[5]*Table118[6]</f>
        <v>0</v>
      </c>
    </row>
    <row r="41" spans="1:7" x14ac:dyDescent="0.25">
      <c r="A41" s="96">
        <v>32</v>
      </c>
      <c r="B41" s="96" t="s">
        <v>40</v>
      </c>
      <c r="C41" s="97" t="s">
        <v>571</v>
      </c>
      <c r="D41" s="96" t="s">
        <v>25</v>
      </c>
      <c r="E41" s="98">
        <v>0.31</v>
      </c>
      <c r="F41" s="99"/>
      <c r="G41" s="101">
        <f>Table118[5]*Table118[6]</f>
        <v>0</v>
      </c>
    </row>
    <row r="42" spans="1:7" ht="30" x14ac:dyDescent="0.25">
      <c r="A42" s="96">
        <v>33</v>
      </c>
      <c r="B42" s="96" t="s">
        <v>201</v>
      </c>
      <c r="C42" s="97" t="s">
        <v>697</v>
      </c>
      <c r="D42" s="96" t="s">
        <v>28</v>
      </c>
      <c r="E42" s="98">
        <v>3.08</v>
      </c>
      <c r="F42" s="99"/>
      <c r="G42" s="101">
        <f>Table118[5]*Table118[6]</f>
        <v>0</v>
      </c>
    </row>
    <row r="43" spans="1:7" ht="30" x14ac:dyDescent="0.25">
      <c r="A43" s="96">
        <v>34</v>
      </c>
      <c r="B43" s="96" t="s">
        <v>210</v>
      </c>
      <c r="C43" s="105" t="s">
        <v>708</v>
      </c>
      <c r="D43" s="96" t="s">
        <v>25</v>
      </c>
      <c r="E43" s="98">
        <v>0.54</v>
      </c>
      <c r="F43" s="99"/>
      <c r="G43" s="101">
        <f>Table118[5]*Table118[6]</f>
        <v>0</v>
      </c>
    </row>
    <row r="44" spans="1:7" ht="45" x14ac:dyDescent="0.25">
      <c r="A44" s="96">
        <v>35</v>
      </c>
      <c r="B44" s="96" t="s">
        <v>211</v>
      </c>
      <c r="C44" s="106" t="s">
        <v>709</v>
      </c>
      <c r="D44" s="96" t="s">
        <v>330</v>
      </c>
      <c r="E44" s="98">
        <v>1</v>
      </c>
      <c r="F44" s="99"/>
      <c r="G44" s="101">
        <f>Table118[5]*Table118[6]</f>
        <v>0</v>
      </c>
    </row>
    <row r="45" spans="1:7" ht="18.600000000000001" customHeight="1" x14ac:dyDescent="0.25">
      <c r="A45" s="96">
        <v>36</v>
      </c>
      <c r="B45" s="96" t="s">
        <v>37</v>
      </c>
      <c r="C45" s="97" t="s">
        <v>344</v>
      </c>
      <c r="D45" s="96" t="s">
        <v>38</v>
      </c>
      <c r="E45" s="98">
        <v>0.01</v>
      </c>
      <c r="F45" s="99"/>
      <c r="G45" s="101">
        <f>Table118[5]*Table118[6]</f>
        <v>0</v>
      </c>
    </row>
    <row r="46" spans="1:7" ht="45" x14ac:dyDescent="0.25">
      <c r="A46" s="96">
        <v>37</v>
      </c>
      <c r="B46" s="96" t="s">
        <v>39</v>
      </c>
      <c r="C46" s="97" t="s">
        <v>345</v>
      </c>
      <c r="D46" s="96" t="s">
        <v>38</v>
      </c>
      <c r="E46" s="98">
        <v>0.01</v>
      </c>
      <c r="F46" s="99"/>
      <c r="G46" s="101">
        <f>Table118[5]*Table118[6]</f>
        <v>0</v>
      </c>
    </row>
    <row r="47" spans="1:7" ht="21.6" customHeight="1" x14ac:dyDescent="0.25">
      <c r="A47" s="96">
        <v>38</v>
      </c>
      <c r="B47" s="96" t="s">
        <v>212</v>
      </c>
      <c r="C47" s="105" t="s">
        <v>710</v>
      </c>
      <c r="D47" s="96" t="s">
        <v>25</v>
      </c>
      <c r="E47" s="98">
        <v>0.02</v>
      </c>
      <c r="F47" s="99"/>
      <c r="G47" s="101">
        <f>Table118[5]*Table118[6]</f>
        <v>0</v>
      </c>
    </row>
    <row r="48" spans="1:7" x14ac:dyDescent="0.25">
      <c r="A48" s="96">
        <v>39</v>
      </c>
      <c r="B48" s="96" t="s">
        <v>40</v>
      </c>
      <c r="C48" s="97" t="s">
        <v>571</v>
      </c>
      <c r="D48" s="96" t="s">
        <v>25</v>
      </c>
      <c r="E48" s="98">
        <v>0.31</v>
      </c>
      <c r="F48" s="99"/>
      <c r="G48" s="101">
        <f>Table118[5]*Table118[6]</f>
        <v>0</v>
      </c>
    </row>
    <row r="49" spans="1:7" ht="30" x14ac:dyDescent="0.25">
      <c r="A49" s="96">
        <v>40</v>
      </c>
      <c r="B49" s="96" t="s">
        <v>201</v>
      </c>
      <c r="C49" s="97" t="s">
        <v>697</v>
      </c>
      <c r="D49" s="96" t="s">
        <v>28</v>
      </c>
      <c r="E49" s="98">
        <v>3.08</v>
      </c>
      <c r="F49" s="99"/>
      <c r="G49" s="101">
        <f>Table118[5]*Table118[6]</f>
        <v>0</v>
      </c>
    </row>
    <row r="50" spans="1:7" ht="30" x14ac:dyDescent="0.25">
      <c r="A50" s="96">
        <v>41</v>
      </c>
      <c r="B50" s="96" t="s">
        <v>213</v>
      </c>
      <c r="C50" s="105" t="s">
        <v>711</v>
      </c>
      <c r="D50" s="96" t="s">
        <v>30</v>
      </c>
      <c r="E50" s="98">
        <v>4</v>
      </c>
      <c r="F50" s="99"/>
      <c r="G50" s="101">
        <f>Table118[5]*Table118[6]</f>
        <v>0</v>
      </c>
    </row>
    <row r="51" spans="1:7" ht="30" x14ac:dyDescent="0.25">
      <c r="A51" s="96">
        <v>42</v>
      </c>
      <c r="B51" s="96" t="s">
        <v>213</v>
      </c>
      <c r="C51" s="112" t="s">
        <v>712</v>
      </c>
      <c r="D51" s="96" t="s">
        <v>30</v>
      </c>
      <c r="E51" s="98">
        <v>4</v>
      </c>
      <c r="F51" s="99"/>
      <c r="G51" s="101">
        <f>Table118[5]*Table118[6]</f>
        <v>0</v>
      </c>
    </row>
    <row r="52" spans="1:7" ht="30" x14ac:dyDescent="0.25">
      <c r="A52" s="96">
        <v>43</v>
      </c>
      <c r="B52" s="96" t="s">
        <v>214</v>
      </c>
      <c r="C52" s="105" t="s">
        <v>713</v>
      </c>
      <c r="D52" s="96" t="s">
        <v>330</v>
      </c>
      <c r="E52" s="98">
        <v>1</v>
      </c>
      <c r="F52" s="99"/>
      <c r="G52" s="101">
        <f>Table118[5]*Table118[6]</f>
        <v>0</v>
      </c>
    </row>
    <row r="53" spans="1:7" x14ac:dyDescent="0.25">
      <c r="A53" s="96">
        <v>44</v>
      </c>
      <c r="B53" s="96" t="s">
        <v>215</v>
      </c>
      <c r="C53" s="105" t="s">
        <v>714</v>
      </c>
      <c r="D53" s="96" t="s">
        <v>330</v>
      </c>
      <c r="E53" s="98">
        <v>1</v>
      </c>
      <c r="F53" s="99"/>
      <c r="G53" s="101">
        <f>Table118[5]*Table118[6]</f>
        <v>0</v>
      </c>
    </row>
    <row r="54" spans="1:7" x14ac:dyDescent="0.25">
      <c r="A54" s="96"/>
      <c r="B54" s="96"/>
      <c r="C54" s="105" t="s">
        <v>715</v>
      </c>
      <c r="D54" s="96"/>
      <c r="E54" s="98"/>
      <c r="F54" s="99"/>
      <c r="G54" s="101">
        <f>Table118[5]*Table118[6]</f>
        <v>0</v>
      </c>
    </row>
    <row r="55" spans="1:7" x14ac:dyDescent="0.25">
      <c r="A55" s="96"/>
      <c r="B55" s="96"/>
      <c r="C55" s="97" t="s">
        <v>378</v>
      </c>
      <c r="D55" s="96"/>
      <c r="E55" s="98"/>
      <c r="F55" s="99"/>
      <c r="G55" s="101">
        <f>Table118[5]*Table118[6]</f>
        <v>0</v>
      </c>
    </row>
    <row r="56" spans="1:7" ht="30" x14ac:dyDescent="0.25">
      <c r="A56" s="96">
        <v>45</v>
      </c>
      <c r="B56" s="96" t="s">
        <v>216</v>
      </c>
      <c r="C56" s="106" t="s">
        <v>716</v>
      </c>
      <c r="D56" s="96" t="s">
        <v>43</v>
      </c>
      <c r="E56" s="98">
        <v>1</v>
      </c>
      <c r="F56" s="99"/>
      <c r="G56" s="101">
        <f>Table118[5]*Table118[6]</f>
        <v>0</v>
      </c>
    </row>
    <row r="57" spans="1:7" ht="21.95" customHeight="1" x14ac:dyDescent="0.25">
      <c r="A57" s="96">
        <v>46</v>
      </c>
      <c r="B57" s="96" t="s">
        <v>217</v>
      </c>
      <c r="C57" s="105" t="s">
        <v>717</v>
      </c>
      <c r="D57" s="96" t="s">
        <v>330</v>
      </c>
      <c r="E57" s="98">
        <v>1</v>
      </c>
      <c r="F57" s="99"/>
      <c r="G57" s="101">
        <f>Table118[5]*Table118[6]</f>
        <v>0</v>
      </c>
    </row>
    <row r="58" spans="1:7" x14ac:dyDescent="0.25">
      <c r="A58" s="96">
        <v>47</v>
      </c>
      <c r="B58" s="96" t="s">
        <v>218</v>
      </c>
      <c r="C58" s="105" t="s">
        <v>718</v>
      </c>
      <c r="D58" s="96" t="s">
        <v>43</v>
      </c>
      <c r="E58" s="98">
        <v>1</v>
      </c>
      <c r="F58" s="99"/>
      <c r="G58" s="101">
        <f>Table118[5]*Table118[6]</f>
        <v>0</v>
      </c>
    </row>
    <row r="59" spans="1:7" ht="30" x14ac:dyDescent="0.25">
      <c r="A59" s="96">
        <v>48</v>
      </c>
      <c r="B59" s="96" t="s">
        <v>219</v>
      </c>
      <c r="C59" s="105" t="s">
        <v>719</v>
      </c>
      <c r="D59" s="96" t="s">
        <v>30</v>
      </c>
      <c r="E59" s="98">
        <v>8</v>
      </c>
      <c r="F59" s="99"/>
      <c r="G59" s="101">
        <f>Table118[5]*Table118[6]</f>
        <v>0</v>
      </c>
    </row>
    <row r="60" spans="1:7" ht="45" x14ac:dyDescent="0.25">
      <c r="A60" s="96">
        <v>49</v>
      </c>
      <c r="B60" s="96" t="s">
        <v>220</v>
      </c>
      <c r="C60" s="105" t="s">
        <v>779</v>
      </c>
      <c r="D60" s="96" t="s">
        <v>30</v>
      </c>
      <c r="E60" s="98">
        <v>8</v>
      </c>
      <c r="F60" s="99"/>
      <c r="G60" s="101">
        <f>Table118[5]*Table118[6]</f>
        <v>0</v>
      </c>
    </row>
    <row r="61" spans="1:7" ht="30" x14ac:dyDescent="0.25">
      <c r="A61" s="96">
        <v>50</v>
      </c>
      <c r="B61" s="96" t="s">
        <v>221</v>
      </c>
      <c r="C61" s="105" t="s">
        <v>780</v>
      </c>
      <c r="D61" s="96" t="s">
        <v>30</v>
      </c>
      <c r="E61" s="98">
        <v>8</v>
      </c>
      <c r="F61" s="99"/>
      <c r="G61" s="101">
        <f>Table118[5]*Table118[6]</f>
        <v>0</v>
      </c>
    </row>
    <row r="62" spans="1:7" ht="20.45" customHeight="1" x14ac:dyDescent="0.25">
      <c r="A62" s="96">
        <v>51</v>
      </c>
      <c r="B62" s="96" t="s">
        <v>90</v>
      </c>
      <c r="C62" s="97" t="s">
        <v>490</v>
      </c>
      <c r="D62" s="96" t="s">
        <v>28</v>
      </c>
      <c r="E62" s="98">
        <v>0.48</v>
      </c>
      <c r="F62" s="99"/>
      <c r="G62" s="101">
        <f>Table118[5]*Table118[6]</f>
        <v>0</v>
      </c>
    </row>
    <row r="63" spans="1:7" x14ac:dyDescent="0.25">
      <c r="A63" s="96">
        <v>52</v>
      </c>
      <c r="B63" s="96" t="s">
        <v>217</v>
      </c>
      <c r="C63" s="105" t="s">
        <v>720</v>
      </c>
      <c r="D63" s="96" t="s">
        <v>330</v>
      </c>
      <c r="E63" s="98">
        <v>1</v>
      </c>
      <c r="F63" s="99"/>
      <c r="G63" s="101">
        <f>Table118[5]*Table118[6]</f>
        <v>0</v>
      </c>
    </row>
    <row r="64" spans="1:7" ht="45" x14ac:dyDescent="0.25">
      <c r="A64" s="96">
        <v>53</v>
      </c>
      <c r="B64" s="96" t="s">
        <v>202</v>
      </c>
      <c r="C64" s="112" t="s">
        <v>721</v>
      </c>
      <c r="D64" s="96" t="s">
        <v>30</v>
      </c>
      <c r="E64" s="98">
        <v>3</v>
      </c>
      <c r="F64" s="99"/>
      <c r="G64" s="101">
        <f>Table118[5]*Table118[6]</f>
        <v>0</v>
      </c>
    </row>
    <row r="65" spans="1:7" ht="45" x14ac:dyDescent="0.25">
      <c r="A65" s="96">
        <v>54</v>
      </c>
      <c r="B65" s="96" t="s">
        <v>222</v>
      </c>
      <c r="C65" s="105" t="s">
        <v>738</v>
      </c>
      <c r="D65" s="96" t="s">
        <v>25</v>
      </c>
      <c r="E65" s="98">
        <v>1.4</v>
      </c>
      <c r="F65" s="99"/>
      <c r="G65" s="101">
        <f>Table118[5]*Table118[6]</f>
        <v>0</v>
      </c>
    </row>
    <row r="66" spans="1:7" ht="34.5" customHeight="1" x14ac:dyDescent="0.25">
      <c r="A66" s="96">
        <v>55</v>
      </c>
      <c r="B66" s="96" t="s">
        <v>34</v>
      </c>
      <c r="C66" s="97" t="s">
        <v>337</v>
      </c>
      <c r="D66" s="96" t="s">
        <v>25</v>
      </c>
      <c r="E66" s="98">
        <v>1.4</v>
      </c>
      <c r="F66" s="99"/>
      <c r="G66" s="101">
        <f>Table118[5]*Table118[6]</f>
        <v>0</v>
      </c>
    </row>
    <row r="67" spans="1:7" ht="30.6" customHeight="1" x14ac:dyDescent="0.25">
      <c r="A67" s="96">
        <v>56</v>
      </c>
      <c r="B67" s="96" t="s">
        <v>35</v>
      </c>
      <c r="C67" s="97" t="s">
        <v>339</v>
      </c>
      <c r="D67" s="96" t="s">
        <v>25</v>
      </c>
      <c r="E67" s="98">
        <v>1.4</v>
      </c>
      <c r="F67" s="99"/>
      <c r="G67" s="101">
        <f>Table118[5]*Table118[6]</f>
        <v>0</v>
      </c>
    </row>
    <row r="68" spans="1:7" ht="60" x14ac:dyDescent="0.25">
      <c r="A68" s="96">
        <v>57</v>
      </c>
      <c r="B68" s="96" t="s">
        <v>31</v>
      </c>
      <c r="C68" s="97" t="s">
        <v>366</v>
      </c>
      <c r="D68" s="96" t="s">
        <v>25</v>
      </c>
      <c r="E68" s="98">
        <v>0.06</v>
      </c>
      <c r="F68" s="99"/>
      <c r="G68" s="101">
        <f>Table118[5]*Table118[6]</f>
        <v>0</v>
      </c>
    </row>
    <row r="69" spans="1:7" x14ac:dyDescent="0.25">
      <c r="A69" s="96"/>
      <c r="B69" s="96"/>
      <c r="C69" s="97" t="s">
        <v>350</v>
      </c>
      <c r="D69" s="96"/>
      <c r="E69" s="98"/>
      <c r="F69" s="99"/>
      <c r="G69" s="101">
        <f>Table118[5]*Table118[6]</f>
        <v>0</v>
      </c>
    </row>
    <row r="70" spans="1:7" x14ac:dyDescent="0.25">
      <c r="A70" s="96">
        <v>58</v>
      </c>
      <c r="B70" s="96"/>
      <c r="C70" s="105" t="s">
        <v>722</v>
      </c>
      <c r="D70" s="96" t="s">
        <v>330</v>
      </c>
      <c r="E70" s="98">
        <v>1</v>
      </c>
      <c r="F70" s="99"/>
      <c r="G70" s="101">
        <f>Table118[5]*Table118[6]</f>
        <v>0</v>
      </c>
    </row>
    <row r="71" spans="1:7" x14ac:dyDescent="0.25">
      <c r="A71" s="96"/>
      <c r="B71" s="96"/>
      <c r="C71" s="105" t="s">
        <v>723</v>
      </c>
      <c r="D71" s="96"/>
      <c r="E71" s="98"/>
      <c r="F71" s="99"/>
      <c r="G71" s="101">
        <f>Table118[5]*Table118[6]</f>
        <v>0</v>
      </c>
    </row>
    <row r="72" spans="1:7" ht="30" x14ac:dyDescent="0.25">
      <c r="A72" s="96">
        <v>59</v>
      </c>
      <c r="B72" s="96" t="s">
        <v>223</v>
      </c>
      <c r="C72" s="105" t="s">
        <v>724</v>
      </c>
      <c r="D72" s="96" t="s">
        <v>30</v>
      </c>
      <c r="E72" s="98">
        <v>13</v>
      </c>
      <c r="F72" s="99"/>
      <c r="G72" s="101">
        <f>Table118[5]*Table118[6]</f>
        <v>0</v>
      </c>
    </row>
    <row r="73" spans="1:7" ht="30" x14ac:dyDescent="0.25">
      <c r="A73" s="96">
        <v>60</v>
      </c>
      <c r="B73" s="96" t="s">
        <v>224</v>
      </c>
      <c r="C73" s="105" t="s">
        <v>725</v>
      </c>
      <c r="D73" s="96" t="s">
        <v>30</v>
      </c>
      <c r="E73" s="98">
        <v>9</v>
      </c>
      <c r="F73" s="99"/>
      <c r="G73" s="101">
        <f>Table118[5]*Table118[6]</f>
        <v>0</v>
      </c>
    </row>
    <row r="74" spans="1:7" ht="45" x14ac:dyDescent="0.25">
      <c r="A74" s="96">
        <v>61</v>
      </c>
      <c r="B74" s="96" t="s">
        <v>225</v>
      </c>
      <c r="C74" s="105" t="s">
        <v>726</v>
      </c>
      <c r="D74" s="96" t="s">
        <v>226</v>
      </c>
      <c r="E74" s="98">
        <v>2.2000000000000002</v>
      </c>
      <c r="F74" s="99"/>
      <c r="G74" s="101">
        <f>Table118[5]*Table118[6]</f>
        <v>0</v>
      </c>
    </row>
    <row r="75" spans="1:7" ht="45" x14ac:dyDescent="0.25">
      <c r="A75" s="96">
        <v>62</v>
      </c>
      <c r="B75" s="96" t="s">
        <v>223</v>
      </c>
      <c r="C75" s="106" t="s">
        <v>727</v>
      </c>
      <c r="D75" s="96" t="s">
        <v>30</v>
      </c>
      <c r="E75" s="98">
        <v>2</v>
      </c>
      <c r="F75" s="99"/>
      <c r="G75" s="101">
        <f>Table118[5]*Table118[6]</f>
        <v>0</v>
      </c>
    </row>
    <row r="76" spans="1:7" ht="29.1" customHeight="1" x14ac:dyDescent="0.25">
      <c r="A76" s="96">
        <v>63</v>
      </c>
      <c r="B76" s="96" t="s">
        <v>224</v>
      </c>
      <c r="C76" s="105" t="s">
        <v>728</v>
      </c>
      <c r="D76" s="96" t="s">
        <v>30</v>
      </c>
      <c r="E76" s="98">
        <v>1.4</v>
      </c>
      <c r="F76" s="99"/>
      <c r="G76" s="101">
        <f>Table118[5]*Table118[6]</f>
        <v>0</v>
      </c>
    </row>
    <row r="77" spans="1:7" ht="32.1" customHeight="1" x14ac:dyDescent="0.25">
      <c r="A77" s="96">
        <v>64</v>
      </c>
      <c r="B77" s="96" t="s">
        <v>227</v>
      </c>
      <c r="C77" s="105" t="s">
        <v>729</v>
      </c>
      <c r="D77" s="96" t="s">
        <v>330</v>
      </c>
      <c r="E77" s="98">
        <v>1</v>
      </c>
      <c r="F77" s="99"/>
      <c r="G77" s="101">
        <f>Table118[5]*Table118[6]</f>
        <v>0</v>
      </c>
    </row>
    <row r="78" spans="1:7" ht="34.5" customHeight="1" x14ac:dyDescent="0.25">
      <c r="A78" s="96">
        <v>65</v>
      </c>
      <c r="B78" s="96" t="s">
        <v>227</v>
      </c>
      <c r="C78" s="105" t="s">
        <v>730</v>
      </c>
      <c r="D78" s="96" t="s">
        <v>330</v>
      </c>
      <c r="E78" s="98">
        <v>1</v>
      </c>
      <c r="F78" s="99"/>
      <c r="G78" s="101">
        <f>Table118[5]*Table118[6]</f>
        <v>0</v>
      </c>
    </row>
    <row r="79" spans="1:7" ht="30.6" customHeight="1" x14ac:dyDescent="0.25">
      <c r="A79" s="96">
        <v>66</v>
      </c>
      <c r="B79" s="96" t="s">
        <v>228</v>
      </c>
      <c r="C79" s="97" t="s">
        <v>731</v>
      </c>
      <c r="D79" s="96" t="s">
        <v>330</v>
      </c>
      <c r="E79" s="98">
        <v>2</v>
      </c>
      <c r="F79" s="99"/>
      <c r="G79" s="101">
        <f>Table118[5]*Table118[6]</f>
        <v>0</v>
      </c>
    </row>
    <row r="80" spans="1:7" x14ac:dyDescent="0.25">
      <c r="A80" s="96">
        <v>67</v>
      </c>
      <c r="B80" s="96" t="s">
        <v>229</v>
      </c>
      <c r="C80" s="105" t="s">
        <v>732</v>
      </c>
      <c r="D80" s="96" t="s">
        <v>330</v>
      </c>
      <c r="E80" s="98">
        <v>1</v>
      </c>
      <c r="F80" s="99"/>
      <c r="G80" s="101">
        <f>Table118[5]*Table118[6]</f>
        <v>0</v>
      </c>
    </row>
    <row r="81" spans="1:7" ht="30" x14ac:dyDescent="0.25">
      <c r="A81" s="96">
        <v>68</v>
      </c>
      <c r="B81" s="96" t="s">
        <v>230</v>
      </c>
      <c r="C81" s="105" t="s">
        <v>733</v>
      </c>
      <c r="D81" s="96" t="s">
        <v>330</v>
      </c>
      <c r="E81" s="98">
        <v>8</v>
      </c>
      <c r="F81" s="99"/>
      <c r="G81" s="101">
        <f>Table118[5]*Table118[6]</f>
        <v>0</v>
      </c>
    </row>
    <row r="82" spans="1:7" ht="30" x14ac:dyDescent="0.25">
      <c r="A82" s="96">
        <v>69</v>
      </c>
      <c r="B82" s="96" t="s">
        <v>228</v>
      </c>
      <c r="C82" s="105" t="s">
        <v>737</v>
      </c>
      <c r="D82" s="96" t="s">
        <v>330</v>
      </c>
      <c r="E82" s="98">
        <v>8</v>
      </c>
      <c r="F82" s="99"/>
      <c r="G82" s="101">
        <f>Table118[5]*Table118[6]</f>
        <v>0</v>
      </c>
    </row>
    <row r="83" spans="1:7" ht="30" x14ac:dyDescent="0.25">
      <c r="A83" s="96">
        <v>70</v>
      </c>
      <c r="B83" s="96" t="s">
        <v>230</v>
      </c>
      <c r="C83" s="105" t="s">
        <v>734</v>
      </c>
      <c r="D83" s="96" t="s">
        <v>330</v>
      </c>
      <c r="E83" s="98">
        <v>1</v>
      </c>
      <c r="F83" s="99"/>
      <c r="G83" s="101">
        <f>Table118[5]*Table118[6]</f>
        <v>0</v>
      </c>
    </row>
    <row r="84" spans="1:7" ht="60" x14ac:dyDescent="0.25">
      <c r="A84" s="96">
        <v>71</v>
      </c>
      <c r="B84" s="96" t="s">
        <v>31</v>
      </c>
      <c r="C84" s="97" t="s">
        <v>366</v>
      </c>
      <c r="D84" s="96" t="s">
        <v>25</v>
      </c>
      <c r="E84" s="98">
        <v>0.24</v>
      </c>
      <c r="F84" s="99"/>
      <c r="G84" s="101">
        <f>Table118[5]*Table118[6]</f>
        <v>0</v>
      </c>
    </row>
    <row r="85" spans="1:7" x14ac:dyDescent="0.25">
      <c r="A85" s="96">
        <v>72</v>
      </c>
      <c r="B85" s="96" t="s">
        <v>231</v>
      </c>
      <c r="C85" s="102" t="s">
        <v>735</v>
      </c>
      <c r="D85" s="96" t="s">
        <v>330</v>
      </c>
      <c r="E85" s="98">
        <v>1</v>
      </c>
      <c r="F85" s="99"/>
      <c r="G85" s="101">
        <f>Table118[5]*Table118[6]</f>
        <v>0</v>
      </c>
    </row>
    <row r="86" spans="1:7" ht="32.450000000000003" customHeight="1" x14ac:dyDescent="0.25">
      <c r="A86" s="96">
        <v>73</v>
      </c>
      <c r="B86" s="96" t="s">
        <v>232</v>
      </c>
      <c r="C86" s="105" t="s">
        <v>736</v>
      </c>
      <c r="D86" s="96" t="s">
        <v>330</v>
      </c>
      <c r="E86" s="98">
        <v>1</v>
      </c>
      <c r="F86" s="99"/>
      <c r="G86" s="101">
        <f>Table118[5]*Table118[6]</f>
        <v>0</v>
      </c>
    </row>
    <row r="87" spans="1:7" x14ac:dyDescent="0.25">
      <c r="A87" s="109" t="s">
        <v>361</v>
      </c>
      <c r="B87" s="110"/>
      <c r="C87" s="110"/>
      <c r="D87" s="110"/>
      <c r="E87" s="111"/>
      <c r="F87" s="111"/>
      <c r="G87" s="111">
        <f>SUBTOTAL(9,Table118[7])</f>
        <v>0</v>
      </c>
    </row>
  </sheetData>
  <mergeCells count="2">
    <mergeCell ref="C2:G3"/>
    <mergeCell ref="A4:B4"/>
  </mergeCells>
  <phoneticPr fontId="18" type="noConversion"/>
  <conditionalFormatting sqref="A7:G15 A18:G25 A16:B17 D16:G17 A28:G28 A26:B27 D26:G27 A30:G36 A29:B29 D29:G29 A39:G42 A37:B38 D37:G38 A45:G49 A43:B44 D43:G44 A54:G55 A50:B53 D50:G53 A59:G59 A56:B58 D56:G58 A62:G62 A60:B61 D60:G61 A65:G70 A63:B64 D63:G64 A77:G84 A71:B76 D71:G76 A86:G87 A85:B85 D85:G85">
    <cfRule type="expression" dxfId="129" priority="75">
      <formula>CELL("PROTECT",A7)=0</formula>
    </cfRule>
    <cfRule type="expression" dxfId="128" priority="76">
      <formula>$C7="Subtotal"</formula>
    </cfRule>
    <cfRule type="expression" priority="77" stopIfTrue="1">
      <formula>OR($C7="Subtotal",$A7="Total TVA Cota 0")</formula>
    </cfRule>
    <cfRule type="expression" dxfId="127" priority="79">
      <formula>$E7=""</formula>
    </cfRule>
  </conditionalFormatting>
  <conditionalFormatting sqref="G7:G87">
    <cfRule type="expression" dxfId="126" priority="73">
      <formula>AND($C7="Subtotal",$G7="")</formula>
    </cfRule>
    <cfRule type="expression" dxfId="125" priority="74">
      <formula>AND($C7="Subtotal",_xlfn.FORMULATEXT($G7)="=[5]*[6]")</formula>
    </cfRule>
    <cfRule type="expression" dxfId="124" priority="78">
      <formula>AND($C7&lt;&gt;"Subtotal",_xlfn.FORMULATEXT($G7)&lt;&gt;"=[5]*[6]")</formula>
    </cfRule>
  </conditionalFormatting>
  <conditionalFormatting sqref="E7:G87">
    <cfRule type="notContainsBlanks" priority="80" stopIfTrue="1">
      <formula>LEN(TRIM(E7))&gt;0</formula>
    </cfRule>
    <cfRule type="expression" dxfId="123" priority="81">
      <formula>$E7&lt;&gt;""</formula>
    </cfRule>
  </conditionalFormatting>
  <conditionalFormatting sqref="C16:C17">
    <cfRule type="expression" dxfId="122" priority="69">
      <formula>CELL("PROTECT",C16)=0</formula>
    </cfRule>
    <cfRule type="expression" dxfId="121" priority="70">
      <formula>$C16="Subtotal"</formula>
    </cfRule>
    <cfRule type="expression" priority="71" stopIfTrue="1">
      <formula>OR($C16="Subtotal",$A16="Total TVA Cota 0")</formula>
    </cfRule>
    <cfRule type="expression" dxfId="120" priority="72">
      <formula>$E16=""</formula>
    </cfRule>
  </conditionalFormatting>
  <conditionalFormatting sqref="C26">
    <cfRule type="expression" dxfId="119" priority="65">
      <formula>CELL("PROTECT",C26)=0</formula>
    </cfRule>
    <cfRule type="expression" dxfId="118" priority="66">
      <formula>$C26="Subtotal"</formula>
    </cfRule>
    <cfRule type="expression" priority="67" stopIfTrue="1">
      <formula>OR($C26="Subtotal",$A26="Total TVA Cota 0")</formula>
    </cfRule>
    <cfRule type="expression" dxfId="117" priority="68">
      <formula>$E26=""</formula>
    </cfRule>
  </conditionalFormatting>
  <conditionalFormatting sqref="C27">
    <cfRule type="expression" dxfId="116" priority="61">
      <formula>CELL("PROTECT",C27)=0</formula>
    </cfRule>
    <cfRule type="expression" dxfId="115" priority="62">
      <formula>$C27="Subtotal"</formula>
    </cfRule>
    <cfRule type="expression" priority="63" stopIfTrue="1">
      <formula>OR($C27="Subtotal",$A27="Total TVA Cota 0")</formula>
    </cfRule>
    <cfRule type="expression" dxfId="114" priority="64">
      <formula>$E27=""</formula>
    </cfRule>
  </conditionalFormatting>
  <conditionalFormatting sqref="C29">
    <cfRule type="expression" dxfId="113" priority="57">
      <formula>CELL("PROTECT",C29)=0</formula>
    </cfRule>
    <cfRule type="expression" dxfId="112" priority="58">
      <formula>$C29="Subtotal"</formula>
    </cfRule>
    <cfRule type="expression" priority="59" stopIfTrue="1">
      <formula>OR($C29="Subtotal",$A29="Total TVA Cota 0")</formula>
    </cfRule>
    <cfRule type="expression" dxfId="111" priority="60">
      <formula>$E29=""</formula>
    </cfRule>
  </conditionalFormatting>
  <conditionalFormatting sqref="C37:C38">
    <cfRule type="expression" dxfId="110" priority="53">
      <formula>CELL("PROTECT",C37)=0</formula>
    </cfRule>
    <cfRule type="expression" dxfId="109" priority="54">
      <formula>$C37="Subtotal"</formula>
    </cfRule>
    <cfRule type="expression" priority="55" stopIfTrue="1">
      <formula>OR($C37="Subtotal",$A37="Total TVA Cota 0")</formula>
    </cfRule>
    <cfRule type="expression" dxfId="108" priority="56">
      <formula>$E37=""</formula>
    </cfRule>
  </conditionalFormatting>
  <conditionalFormatting sqref="C43:C44">
    <cfRule type="expression" dxfId="107" priority="49">
      <formula>CELL("PROTECT",C43)=0</formula>
    </cfRule>
    <cfRule type="expression" dxfId="106" priority="50">
      <formula>$C43="Subtotal"</formula>
    </cfRule>
    <cfRule type="expression" priority="51" stopIfTrue="1">
      <formula>OR($C43="Subtotal",$A43="Total TVA Cota 0")</formula>
    </cfRule>
    <cfRule type="expression" dxfId="105" priority="52">
      <formula>$E43=""</formula>
    </cfRule>
  </conditionalFormatting>
  <conditionalFormatting sqref="C50:C51">
    <cfRule type="expression" dxfId="104" priority="45">
      <formula>CELL("PROTECT",C50)=0</formula>
    </cfRule>
    <cfRule type="expression" dxfId="103" priority="46">
      <formula>$C50="Subtotal"</formula>
    </cfRule>
    <cfRule type="expression" priority="47" stopIfTrue="1">
      <formula>OR($C50="Subtotal",$A50="Total TVA Cota 0")</formula>
    </cfRule>
    <cfRule type="expression" dxfId="102" priority="48">
      <formula>$E50=""</formula>
    </cfRule>
  </conditionalFormatting>
  <conditionalFormatting sqref="C52:C53">
    <cfRule type="expression" dxfId="101" priority="41">
      <formula>CELL("PROTECT",C52)=0</formula>
    </cfRule>
    <cfRule type="expression" dxfId="100" priority="42">
      <formula>$C52="Subtotal"</formula>
    </cfRule>
    <cfRule type="expression" priority="43" stopIfTrue="1">
      <formula>OR($C52="Subtotal",$A52="Total TVA Cota 0")</formula>
    </cfRule>
    <cfRule type="expression" dxfId="99" priority="44">
      <formula>$E52=""</formula>
    </cfRule>
  </conditionalFormatting>
  <conditionalFormatting sqref="C56">
    <cfRule type="expression" dxfId="98" priority="37">
      <formula>CELL("PROTECT",C56)=0</formula>
    </cfRule>
    <cfRule type="expression" dxfId="97" priority="38">
      <formula>$C56="Subtotal"</formula>
    </cfRule>
    <cfRule type="expression" priority="39" stopIfTrue="1">
      <formula>OR($C56="Subtotal",$A56="Total TVA Cota 0")</formula>
    </cfRule>
    <cfRule type="expression" dxfId="96" priority="40">
      <formula>$E56=""</formula>
    </cfRule>
  </conditionalFormatting>
  <conditionalFormatting sqref="C57">
    <cfRule type="expression" dxfId="95" priority="33">
      <formula>CELL("PROTECT",C57)=0</formula>
    </cfRule>
    <cfRule type="expression" dxfId="94" priority="34">
      <formula>$C57="Subtotal"</formula>
    </cfRule>
    <cfRule type="expression" priority="35" stopIfTrue="1">
      <formula>OR($C57="Subtotal",$A57="Total TVA Cota 0")</formula>
    </cfRule>
    <cfRule type="expression" dxfId="93" priority="36">
      <formula>$E57=""</formula>
    </cfRule>
  </conditionalFormatting>
  <conditionalFormatting sqref="C58">
    <cfRule type="expression" dxfId="92" priority="29">
      <formula>CELL("PROTECT",C58)=0</formula>
    </cfRule>
    <cfRule type="expression" dxfId="91" priority="30">
      <formula>$C58="Subtotal"</formula>
    </cfRule>
    <cfRule type="expression" priority="31" stopIfTrue="1">
      <formula>OR($C58="Subtotal",$A58="Total TVA Cota 0")</formula>
    </cfRule>
    <cfRule type="expression" dxfId="90" priority="32">
      <formula>$E58=""</formula>
    </cfRule>
  </conditionalFormatting>
  <conditionalFormatting sqref="C60:C61">
    <cfRule type="expression" dxfId="89" priority="25">
      <formula>CELL("PROTECT",C60)=0</formula>
    </cfRule>
    <cfRule type="expression" dxfId="88" priority="26">
      <formula>$C60="Subtotal"</formula>
    </cfRule>
    <cfRule type="expression" priority="27" stopIfTrue="1">
      <formula>OR($C60="Subtotal",$A60="Total TVA Cota 0")</formula>
    </cfRule>
    <cfRule type="expression" dxfId="87" priority="28">
      <formula>$E60=""</formula>
    </cfRule>
  </conditionalFormatting>
  <conditionalFormatting sqref="C63:C64">
    <cfRule type="expression" dxfId="86" priority="21">
      <formula>CELL("PROTECT",C63)=0</formula>
    </cfRule>
    <cfRule type="expression" dxfId="85" priority="22">
      <formula>$C63="Subtotal"</formula>
    </cfRule>
    <cfRule type="expression" priority="23" stopIfTrue="1">
      <formula>OR($C63="Subtotal",$A63="Total TVA Cota 0")</formula>
    </cfRule>
    <cfRule type="expression" dxfId="84" priority="24">
      <formula>$E63=""</formula>
    </cfRule>
  </conditionalFormatting>
  <conditionalFormatting sqref="C71">
    <cfRule type="expression" dxfId="83" priority="17">
      <formula>CELL("PROTECT",C71)=0</formula>
    </cfRule>
    <cfRule type="expression" dxfId="82" priority="18">
      <formula>$C71="Subtotal"</formula>
    </cfRule>
    <cfRule type="expression" priority="19" stopIfTrue="1">
      <formula>OR($C71="Subtotal",$A71="Total TVA Cota 0")</formula>
    </cfRule>
    <cfRule type="expression" dxfId="81" priority="20">
      <formula>$E71=""</formula>
    </cfRule>
  </conditionalFormatting>
  <conditionalFormatting sqref="C72:C73">
    <cfRule type="expression" dxfId="80" priority="13">
      <formula>CELL("PROTECT",C72)=0</formula>
    </cfRule>
    <cfRule type="expression" dxfId="79" priority="14">
      <formula>$C72="Subtotal"</formula>
    </cfRule>
    <cfRule type="expression" priority="15" stopIfTrue="1">
      <formula>OR($C72="Subtotal",$A72="Total TVA Cota 0")</formula>
    </cfRule>
    <cfRule type="expression" dxfId="78" priority="16">
      <formula>$E72=""</formula>
    </cfRule>
  </conditionalFormatting>
  <conditionalFormatting sqref="C74">
    <cfRule type="expression" dxfId="77" priority="9">
      <formula>CELL("PROTECT",C74)=0</formula>
    </cfRule>
    <cfRule type="expression" dxfId="76" priority="10">
      <formula>$C74="Subtotal"</formula>
    </cfRule>
    <cfRule type="expression" priority="11" stopIfTrue="1">
      <formula>OR($C74="Subtotal",$A74="Total TVA Cota 0")</formula>
    </cfRule>
    <cfRule type="expression" dxfId="75" priority="12">
      <formula>$E74=""</formula>
    </cfRule>
  </conditionalFormatting>
  <conditionalFormatting sqref="C75:C76">
    <cfRule type="expression" dxfId="74" priority="5">
      <formula>CELL("PROTECT",C75)=0</formula>
    </cfRule>
    <cfRule type="expression" dxfId="73" priority="6">
      <formula>$C75="Subtotal"</formula>
    </cfRule>
    <cfRule type="expression" priority="7" stopIfTrue="1">
      <formula>OR($C75="Subtotal",$A75="Total TVA Cota 0")</formula>
    </cfRule>
    <cfRule type="expression" dxfId="72" priority="8">
      <formula>$E75=""</formula>
    </cfRule>
  </conditionalFormatting>
  <conditionalFormatting sqref="C85">
    <cfRule type="expression" dxfId="71" priority="1">
      <formula>CELL("PROTECT",C85)=0</formula>
    </cfRule>
    <cfRule type="expression" dxfId="70" priority="2">
      <formula>$C85="Subtotal"</formula>
    </cfRule>
    <cfRule type="expression" priority="3" stopIfTrue="1">
      <formula>OR($C85="Subtotal",$A85="Total TVA Cota 0")</formula>
    </cfRule>
    <cfRule type="expression" dxfId="69" priority="4">
      <formula>$E85=""</formula>
    </cfRule>
  </conditionalFormatting>
  <dataValidations count="1">
    <dataValidation type="decimal" operator="greaterThan" allowBlank="1" showInputMessage="1" showErrorMessage="1" sqref="F7:F8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SITE</vt:lpstr>
      <vt:lpstr>TA</vt:lpstr>
      <vt:lpstr>TM</vt:lpstr>
      <vt:lpstr>TMS</vt:lpstr>
      <vt:lpstr>HV</vt:lpstr>
      <vt:lpstr>GCW</vt:lpstr>
      <vt:lpstr>EEF</vt:lpstr>
      <vt:lpstr>ATM</vt:lpstr>
      <vt:lpstr>BK</vt:lpstr>
      <vt:lpstr>SIP</vt:lpstr>
      <vt:lpstr>FSS</vt:lpstr>
      <vt:lpstr>Commiss</vt:lpstr>
      <vt:lpstr>Maintenance</vt:lpstr>
      <vt:lpstr>Boiler</vt:lpstr>
      <vt:lpstr>Boiler!Print_Area</vt:lpstr>
      <vt:lpstr>SITE!Print_Area</vt:lpstr>
      <vt:lpstr>ATM!Print_Titles</vt:lpstr>
      <vt:lpstr>BK!Print_Titles</vt:lpstr>
      <vt:lpstr>Boiler!Print_Titles</vt:lpstr>
      <vt:lpstr>Commiss!Print_Titles</vt:lpstr>
      <vt:lpstr>EEF!Print_Titles</vt:lpstr>
      <vt:lpstr>FSS!Print_Titles</vt:lpstr>
      <vt:lpstr>GCW!Print_Titles</vt:lpstr>
      <vt:lpstr>HV!Print_Titles</vt:lpstr>
      <vt:lpstr>Maintenance!Print_Titles</vt:lpstr>
      <vt:lpstr>SIP!Print_Titles</vt:lpstr>
      <vt:lpstr>TA!Print_Titles</vt:lpstr>
      <vt:lpstr>TM!Print_Titles</vt:lpstr>
      <vt:lpstr>TMS!Print_Titles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 Maciuca</dc:creator>
  <cp:keywords/>
  <dc:description/>
  <cp:lastModifiedBy>Vitalie Vieru</cp:lastModifiedBy>
  <cp:lastPrinted>2016-11-13T22:03:12Z</cp:lastPrinted>
  <dcterms:created xsi:type="dcterms:W3CDTF">2014-05-20T07:18:54Z</dcterms:created>
  <dcterms:modified xsi:type="dcterms:W3CDTF">2018-04-18T11:42:54Z</dcterms:modified>
  <cp:category/>
</cp:coreProperties>
</file>