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5480" windowHeight="11640" tabRatio="721" activeTab="13"/>
  </bookViews>
  <sheets>
    <sheet name="SITE" sheetId="14" r:id="rId1"/>
    <sheet name="TA" sheetId="11" r:id="rId2"/>
    <sheet name="TM" sheetId="4" r:id="rId3"/>
    <sheet name="TMS" sheetId="21" r:id="rId4"/>
    <sheet name="HV" sheetId="6" r:id="rId5"/>
    <sheet name="GCW" sheetId="1" r:id="rId6"/>
    <sheet name="EEF" sheetId="7" r:id="rId7"/>
    <sheet name="ATM" sheetId="8" r:id="rId8"/>
    <sheet name="BK" sheetId="5" r:id="rId9"/>
    <sheet name="SIP" sheetId="9" r:id="rId10"/>
    <sheet name="FSS" sheetId="22" r:id="rId11"/>
    <sheet name="Commiss" sheetId="18" r:id="rId12"/>
    <sheet name="Maintenance" sheetId="19" r:id="rId13"/>
    <sheet name="Boiler" sheetId="20" r:id="rId14"/>
  </sheets>
  <definedNames>
    <definedName name="_xlnm.Print_Area" localSheetId="13">Boiler!$A$1:$G$27</definedName>
    <definedName name="_xlnm.Print_Area" localSheetId="0">SITE!$A$1:$E$38</definedName>
    <definedName name="_xlnm.Print_Titles" localSheetId="7">ATM!$1:$1</definedName>
    <definedName name="_xlnm.Print_Titles" localSheetId="8">BK!$1:$1</definedName>
    <definedName name="_xlnm.Print_Titles" localSheetId="13">Boiler!$1:$1</definedName>
    <definedName name="_xlnm.Print_Titles" localSheetId="11">Commiss!$1:$1</definedName>
    <definedName name="_xlnm.Print_Titles" localSheetId="6">EEF!$1:$1</definedName>
    <definedName name="_xlnm.Print_Titles" localSheetId="10">FSS!$1:$1</definedName>
    <definedName name="_xlnm.Print_Titles" localSheetId="5">GCW!$1:$1</definedName>
    <definedName name="_xlnm.Print_Titles" localSheetId="4">HV!$1:$1</definedName>
    <definedName name="_xlnm.Print_Titles" localSheetId="12">Maintenance!$1:$1</definedName>
    <definedName name="_xlnm.Print_Titles" localSheetId="9">SIP!$1:$1</definedName>
    <definedName name="_xlnm.Print_Titles" localSheetId="1">TA!$1:$1</definedName>
    <definedName name="_xlnm.Print_Titles" localSheetId="2">TM!$1:$1</definedName>
    <definedName name="_xlnm.Print_Titles" localSheetId="3">TMS!$1:$1</definedName>
  </definedNames>
  <calcPr calcId="145621"/>
</workbook>
</file>

<file path=xl/calcChain.xml><?xml version="1.0" encoding="utf-8"?>
<calcChain xmlns="http://schemas.openxmlformats.org/spreadsheetml/2006/main">
  <c r="G9" i="5" l="1"/>
  <c r="G10" i="5"/>
  <c r="G11" i="5"/>
  <c r="G12" i="5"/>
  <c r="G13" i="5"/>
  <c r="G14" i="5"/>
  <c r="G15" i="5"/>
  <c r="G16" i="5"/>
  <c r="G17" i="5"/>
  <c r="G18" i="5"/>
  <c r="G19" i="5"/>
  <c r="G20" i="5"/>
  <c r="G21" i="5"/>
  <c r="G22" i="5"/>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8" i="19" l="1"/>
  <c r="G9" i="19"/>
  <c r="G10" i="19"/>
  <c r="G7" i="19"/>
  <c r="C4" i="22" l="1"/>
  <c r="G8" i="22" l="1"/>
  <c r="G7" i="22"/>
  <c r="G9" i="22" s="1"/>
  <c r="G5" i="22"/>
  <c r="F5" i="22"/>
  <c r="E5" i="22"/>
  <c r="D5" i="22"/>
  <c r="C5" i="22"/>
  <c r="B5" i="22"/>
  <c r="A5" i="22"/>
  <c r="B3" i="22"/>
  <c r="A3" i="22"/>
  <c r="C2" i="22"/>
  <c r="B2" i="22"/>
  <c r="A2" i="22"/>
  <c r="A1" i="22"/>
  <c r="E15" i="14" l="1"/>
  <c r="G8" i="9"/>
  <c r="G7" i="9"/>
  <c r="G9" i="9" s="1"/>
  <c r="G8" i="5"/>
  <c r="G7" i="5"/>
  <c r="G8" i="8"/>
  <c r="G7" i="8"/>
  <c r="G47" i="8" s="1"/>
  <c r="G8" i="7"/>
  <c r="G7" i="7"/>
  <c r="G8" i="1"/>
  <c r="G7" i="1"/>
  <c r="G52" i="1" s="1"/>
  <c r="G8" i="6"/>
  <c r="G7" i="6"/>
  <c r="G8" i="21"/>
  <c r="G7" i="21"/>
  <c r="G48" i="21" s="1"/>
  <c r="G8" i="4"/>
  <c r="G7" i="4"/>
  <c r="G9" i="4" s="1"/>
  <c r="G8" i="11"/>
  <c r="G9" i="6" l="1"/>
  <c r="G53" i="7"/>
  <c r="G23" i="5"/>
  <c r="G7" i="11"/>
  <c r="G9" i="11" s="1"/>
  <c r="C4" i="21" l="1"/>
  <c r="E8" i="14" l="1"/>
  <c r="G5" i="21"/>
  <c r="F5" i="21"/>
  <c r="E5" i="21"/>
  <c r="D5" i="21"/>
  <c r="C5" i="21"/>
  <c r="B5" i="21"/>
  <c r="A5" i="21"/>
  <c r="B3" i="21"/>
  <c r="A3" i="21"/>
  <c r="C2" i="21"/>
  <c r="B2" i="21"/>
  <c r="A2" i="21"/>
  <c r="A1" i="21"/>
  <c r="B3" i="20" l="1"/>
  <c r="A3" i="20"/>
  <c r="B2" i="20"/>
  <c r="A2" i="20"/>
  <c r="A1" i="20"/>
  <c r="B3" i="19"/>
  <c r="A3" i="19"/>
  <c r="B2" i="19"/>
  <c r="A2" i="19"/>
  <c r="A1" i="19"/>
  <c r="B3" i="18"/>
  <c r="A3" i="18"/>
  <c r="B2" i="18"/>
  <c r="A2" i="18"/>
  <c r="A1" i="18"/>
  <c r="B3" i="9"/>
  <c r="A3" i="9"/>
  <c r="B2" i="9"/>
  <c r="A2" i="9"/>
  <c r="A1" i="9"/>
  <c r="B3" i="5"/>
  <c r="A3" i="5"/>
  <c r="B2" i="5"/>
  <c r="A2" i="5"/>
  <c r="A1" i="5"/>
  <c r="B3" i="8"/>
  <c r="A3" i="8"/>
  <c r="B2" i="8"/>
  <c r="A2" i="8"/>
  <c r="A1" i="8"/>
  <c r="B3" i="7"/>
  <c r="A3" i="7"/>
  <c r="B2" i="7"/>
  <c r="A2" i="7"/>
  <c r="A1" i="7"/>
  <c r="B3" i="1"/>
  <c r="A3" i="1"/>
  <c r="B2" i="1"/>
  <c r="A2" i="1"/>
  <c r="A1" i="1"/>
  <c r="B3" i="6"/>
  <c r="A3" i="6"/>
  <c r="B2" i="6"/>
  <c r="A2" i="6"/>
  <c r="A1" i="6"/>
  <c r="B3" i="4"/>
  <c r="A3" i="4"/>
  <c r="B2" i="4"/>
  <c r="A2" i="4"/>
  <c r="A1" i="4"/>
  <c r="B3" i="11"/>
  <c r="B2" i="11"/>
  <c r="A1" i="11" l="1"/>
  <c r="G5" i="9" l="1"/>
  <c r="F5" i="9"/>
  <c r="E5" i="9"/>
  <c r="G5" i="5"/>
  <c r="F5" i="5"/>
  <c r="E5" i="5"/>
  <c r="G5" i="8"/>
  <c r="F5" i="8"/>
  <c r="E5" i="8"/>
  <c r="E6" i="14" l="1"/>
  <c r="A4" i="19" l="1"/>
  <c r="A4" i="18"/>
  <c r="C4" i="9"/>
  <c r="C4" i="5"/>
  <c r="C4" i="8"/>
  <c r="C4" i="7"/>
  <c r="C4" i="1"/>
  <c r="C4" i="6"/>
  <c r="C4" i="4"/>
  <c r="C4" i="11"/>
  <c r="E14" i="14" l="1"/>
  <c r="D5" i="9"/>
  <c r="C5" i="9"/>
  <c r="B5" i="9"/>
  <c r="A5" i="9"/>
  <c r="E13" i="14"/>
  <c r="D5" i="5"/>
  <c r="C5" i="5"/>
  <c r="B5" i="5"/>
  <c r="A5" i="5"/>
  <c r="E12" i="14"/>
  <c r="D5" i="8"/>
  <c r="C5" i="8"/>
  <c r="B5" i="8"/>
  <c r="A5" i="8"/>
  <c r="G5" i="7"/>
  <c r="E11" i="14" s="1"/>
  <c r="F5" i="7"/>
  <c r="E5" i="7"/>
  <c r="D5" i="7"/>
  <c r="C5" i="7"/>
  <c r="B5" i="7"/>
  <c r="A5" i="7"/>
  <c r="G5" i="1"/>
  <c r="E10" i="14" s="1"/>
  <c r="F5" i="1"/>
  <c r="E5" i="1"/>
  <c r="D5" i="1"/>
  <c r="C5" i="1"/>
  <c r="B5" i="1"/>
  <c r="A5" i="1"/>
  <c r="G5" i="6"/>
  <c r="E9" i="14" s="1"/>
  <c r="F5" i="6"/>
  <c r="E5" i="6"/>
  <c r="D5" i="6"/>
  <c r="C5" i="6"/>
  <c r="B5" i="6"/>
  <c r="A5" i="6"/>
  <c r="B5" i="4"/>
  <c r="C5" i="4"/>
  <c r="D5" i="4"/>
  <c r="E5" i="4"/>
  <c r="F5" i="4"/>
  <c r="G5" i="4"/>
  <c r="E7" i="14" s="1"/>
  <c r="A5" i="4"/>
  <c r="E23" i="14" l="1"/>
  <c r="E24" i="14" s="1"/>
  <c r="E27" i="14" s="1"/>
  <c r="E29" i="14" s="1"/>
  <c r="E32" i="14" s="1"/>
  <c r="E26" i="14"/>
  <c r="C2" i="19" l="1"/>
  <c r="C2" i="18"/>
  <c r="C2" i="9"/>
  <c r="C2" i="5"/>
  <c r="C2" i="8"/>
  <c r="C2" i="7"/>
  <c r="C2" i="1"/>
  <c r="C2" i="6"/>
  <c r="C2" i="4"/>
  <c r="A3" i="11"/>
  <c r="A2" i="11"/>
  <c r="G11" i="19" l="1"/>
  <c r="E17" i="14" s="1"/>
  <c r="G7" i="20"/>
  <c r="G9" i="18"/>
  <c r="G8" i="18"/>
  <c r="G7" i="18"/>
  <c r="C2" i="20"/>
  <c r="C2" i="11"/>
  <c r="G21" i="20" l="1"/>
  <c r="G10" i="18"/>
  <c r="E16" i="14" s="1"/>
  <c r="E18" i="14" l="1"/>
  <c r="E33" i="14" s="1"/>
</calcChain>
</file>

<file path=xl/sharedStrings.xml><?xml version="1.0" encoding="utf-8"?>
<sst xmlns="http://schemas.openxmlformats.org/spreadsheetml/2006/main" count="675" uniqueCount="381">
  <si>
    <t>Incalzire si Ventilare</t>
  </si>
  <si>
    <t>№</t>
  </si>
  <si>
    <t xml:space="preserve">Simbol norme, cod  resurse  </t>
  </si>
  <si>
    <t xml:space="preserve">Denumire lucrări       </t>
  </si>
  <si>
    <t xml:space="preserve">U.M. </t>
  </si>
  <si>
    <t xml:space="preserve">Cantitate </t>
  </si>
  <si>
    <t>Lot:</t>
  </si>
  <si>
    <t>Site:</t>
  </si>
  <si>
    <t>Compartiment:</t>
  </si>
  <si>
    <t>Amenajarea Teritoriului</t>
  </si>
  <si>
    <t>Lista consolidată de prețuri</t>
  </si>
  <si>
    <t>No</t>
  </si>
  <si>
    <t>Parameter</t>
  </si>
  <si>
    <t>Unit</t>
  </si>
  <si>
    <t>Value</t>
  </si>
  <si>
    <t>MWh</t>
  </si>
  <si>
    <t>USD</t>
  </si>
  <si>
    <t>Sumă estimată în dolari SUA, TVA Cota 0</t>
  </si>
  <si>
    <t>Componenta de Cost / Compartiment</t>
  </si>
  <si>
    <t>Pretul total a lucrarilor</t>
  </si>
  <si>
    <t>Eficienta cazanului la puterea nominala</t>
  </si>
  <si>
    <t>Consumul anual de combustibil</t>
  </si>
  <si>
    <t>Consumul anual de caldura</t>
  </si>
  <si>
    <t>Valoarea calorica a combustibilului</t>
  </si>
  <si>
    <t>Cantitatea de combustibil solicitata</t>
  </si>
  <si>
    <t>tone</t>
  </si>
  <si>
    <t>MWh/tona</t>
  </si>
  <si>
    <t>MJ/tona</t>
  </si>
  <si>
    <t>procente</t>
  </si>
  <si>
    <t>USD/tona</t>
  </si>
  <si>
    <t>Pretul estimat al combustibilului</t>
  </si>
  <si>
    <t>Durata de viata estimata</t>
  </si>
  <si>
    <t>ani</t>
  </si>
  <si>
    <t>Costul Total pe ciclu de viata (Pretul lucrarilor + VC Combustibil)</t>
  </si>
  <si>
    <t>Valoarea Curenta (VC) a combustibilului</t>
  </si>
  <si>
    <t>Cazan</t>
  </si>
  <si>
    <t>Item</t>
  </si>
  <si>
    <t>Costul anual al combustibilului</t>
  </si>
  <si>
    <t>Rata de discount</t>
  </si>
  <si>
    <t>Darea in Exloatare</t>
  </si>
  <si>
    <t>Termomecanica</t>
  </si>
  <si>
    <t>Lucrari Generale de Constructie</t>
  </si>
  <si>
    <t>Electricitate si iluminare</t>
  </si>
  <si>
    <t>Apa si canalizare</t>
  </si>
  <si>
    <t>Sistem antiincendiu</t>
  </si>
  <si>
    <t>Sistem automatizat de control si reglare</t>
  </si>
  <si>
    <t>* Any equipment or component that requires replacement within the 3 years period and was not included in the list of wear parts shall be treated as a warranty case and must be provided by the contractor at no additional cost</t>
  </si>
  <si>
    <t>Descrierea itemului</t>
  </si>
  <si>
    <t>Cantitatea pentru 3 ani</t>
  </si>
  <si>
    <t>Total fara TVA :</t>
  </si>
  <si>
    <t>Total  fara TVA :</t>
  </si>
  <si>
    <t>Total USD
(col.5 x col.6)</t>
  </si>
  <si>
    <t>Ofertantul isi asuma raspunderea pentru orice item pentru care nu a fost idicat pretul pe unitate, si va fi furnizat fara costuri suplimentare pentru UNDP</t>
  </si>
  <si>
    <t>Modificarea structurii initiale a acestui document este interzisa. Orice modificare efectuata poate duce la respingerea ofertei</t>
  </si>
  <si>
    <t>Q= 0 kW**</t>
  </si>
  <si>
    <t>REF:</t>
  </si>
  <si>
    <t>ITB</t>
  </si>
  <si>
    <t>x</t>
  </si>
  <si>
    <t>y</t>
  </si>
  <si>
    <t>Ofertant:</t>
  </si>
  <si>
    <t>Semnatura</t>
  </si>
  <si>
    <t>Specificatiile minime ale cazanului</t>
  </si>
  <si>
    <t>Specificatii cerute</t>
  </si>
  <si>
    <t>Specificatiile propuse</t>
  </si>
  <si>
    <t>Cantitate</t>
  </si>
  <si>
    <t>Modelul Cazanului:</t>
  </si>
  <si>
    <t>* Specificati tipul de combustibil compatibil conform recomandarii producatorului</t>
  </si>
  <si>
    <t>*** Ofertantul poate propune cazan cu un diametru mai mare sau mai mic decat cel specificat in documentatia de proiect, cu conditia ca cosul de fum oferit este compatibil cu cazanul propus asigurand functionarea optima a sa, iar costurile sunt ajustate corespunzator  in oferta financiara.</t>
  </si>
  <si>
    <t>**** Specificati doar valoarea numerica. Nu inserati text</t>
  </si>
  <si>
    <t>Limtele de emisie: EN 303-5:2012   Class 3</t>
  </si>
  <si>
    <t>Randament: minim 80% ****</t>
  </si>
  <si>
    <t>Tensiunea curentului de alimentare: 230V/50Hz</t>
  </si>
  <si>
    <t>Termenul de garantie pentru componentele active: 3 ani</t>
  </si>
  <si>
    <t>Termenul de garantie pentru componentele pasive: 5 ani</t>
  </si>
  <si>
    <t>Curatarea arzatorului: sistem de curatare automata a arzatorului prin mijloace mecanice</t>
  </si>
  <si>
    <t xml:space="preserve">Diametrul cosului de fum***: </t>
  </si>
  <si>
    <t>Presiunea de lucru: ≥1.5 bar</t>
  </si>
  <si>
    <t>Temperatura maxima admisa de operare: ≥85 °C</t>
  </si>
  <si>
    <t>Sistem de colectoare solare pentru apa calda menajera</t>
  </si>
  <si>
    <t>1</t>
  </si>
  <si>
    <t>2</t>
  </si>
  <si>
    <t>3</t>
  </si>
  <si>
    <t>4</t>
  </si>
  <si>
    <t>5</t>
  </si>
  <si>
    <t>6</t>
  </si>
  <si>
    <t>7</t>
  </si>
  <si>
    <t>Total TVA Cota 0</t>
  </si>
  <si>
    <t>Preţ unitar 
USD (inclusiv salariu)</t>
  </si>
  <si>
    <t>Pret unitar
USD</t>
  </si>
  <si>
    <t>Total, USD
(col.5 x col.6)</t>
  </si>
  <si>
    <t>Total, USD 
(col.5 x col.6)</t>
  </si>
  <si>
    <t>Sistem de alimentare cu combustibil</t>
  </si>
  <si>
    <t>curs</t>
  </si>
  <si>
    <t>test</t>
  </si>
  <si>
    <t>sistem</t>
  </si>
  <si>
    <t>anual</t>
  </si>
  <si>
    <t>caz</t>
  </si>
  <si>
    <t>permanent</t>
  </si>
  <si>
    <t xml:space="preserve">Periodicitatea </t>
  </si>
  <si>
    <t>Deservirea si mentenanta pentru 3 ani de operare</t>
  </si>
  <si>
    <t xml:space="preserve">** Stabilit in baza biocombustibilului de tip E  conform specificatiilor din Descrierea Sarcinii Tehnice. </t>
  </si>
  <si>
    <t>Schema montării cazanului (cazanelor) în incinta cazangeriei existente întrunește exigențele normativelor în vigoare *****</t>
  </si>
  <si>
    <t>***** Ofertantul va anexa o shiță pentru a ilustra amplasarea cazanelor în incinta cazangeriei cu indicarea tuturor dimensiunilor cheie</t>
  </si>
  <si>
    <t>Tipul combustibilului: agro-peleti tip E, EN 14961-6 (conform Descrierii Sarcinii Tehnice) *</t>
  </si>
  <si>
    <t xml:space="preserve">Capacitatea buncarului de combustibil: </t>
  </si>
  <si>
    <t>Solar panels installation for hot water preparation in kindergarten Andries of Mereni village, Anenii Noi distric</t>
  </si>
  <si>
    <t>Chapter 1. Assembling works</t>
  </si>
  <si>
    <t>IA06M</t>
  </si>
  <si>
    <t>Heat exchanger with 30 vacuum tubes, delivered in 8 sections and mounted in 8 sections (vacuum solar collector APRICUS (30 tubes))</t>
  </si>
  <si>
    <t>unit</t>
  </si>
  <si>
    <t>IA17C</t>
  </si>
  <si>
    <t>Vertical boiler mounted on floor, boiler having the capacity 1500 l, inclusive (bivalent heating boiler)</t>
  </si>
  <si>
    <t>IA38B</t>
  </si>
  <si>
    <t>Circulating (recirculating) pump mounted on existing pipe, by flanges, with diameter over  2"  (GRUNDFOS, SOLAR 25-120 180 or similar)</t>
  </si>
  <si>
    <t>IA28A</t>
  </si>
  <si>
    <t>Expending vessel, mounted on platform having the capacity 200 l (expending membrane vessel )</t>
  </si>
  <si>
    <t>IA17A</t>
  </si>
  <si>
    <t>Vertical boiler mounted on floor, boiler having the capacity 55 l, inclusive  (stainless steel drain-back boiler)</t>
  </si>
  <si>
    <t>IA39A</t>
  </si>
  <si>
    <t>Installation of water softeners, fully equipped, with water flow  900 -2250 l/h   (ANTIKAL, MEDIUM 3/4 or similar )</t>
  </si>
  <si>
    <t>ID04A</t>
  </si>
  <si>
    <t>Stop or retaining valve with jacks for central heating installations, with nominal diameter 20 mm (temperature blending valve)</t>
  </si>
  <si>
    <t>Circulating (recirculating) pump mounted on existing pipe, by flanges, with diameter over  2"     ("Biral", Primax15-6 130RED or similar)</t>
  </si>
  <si>
    <t>Chapter 2. Sanitary works</t>
  </si>
  <si>
    <t>Stop or retaining valve with jacks for central heating installations, with nominal diameter 20 mm (ball valve with sockets Danfoss)</t>
  </si>
  <si>
    <t>Stop or retaining valve with jacks for central heating installations, with nominal diameter 25 mm (ball valve with sockets Danfoss)</t>
  </si>
  <si>
    <t>Stop or retaining valve with jacks for central heating installations, with nominal diameter 25 mm (ball valve with iron grid filter)</t>
  </si>
  <si>
    <t>Stop or retaining valve with jacks for central heating installations, with nominal diameter 20 mm (safety valve)</t>
  </si>
  <si>
    <t>Stop or retaining valve with jacks for central heating installations, with nominal diameter 15 mm (safety valve)</t>
  </si>
  <si>
    <t>Stop or retaining valve with jacks for central heating installations, with nominal diameter 25 mm (brass check valve)</t>
  </si>
  <si>
    <t>Stop or retaining valve with jacks for central heating installations, with nominal diameter 20 mm (brass check valve)</t>
  </si>
  <si>
    <t>SE58A</t>
  </si>
  <si>
    <t>Cold and hot water meters, with diameter -25 mm ( single jet water meter)</t>
  </si>
  <si>
    <t>IC31D</t>
  </si>
  <si>
    <t>Copper pipe, welded, to connect heating devices and units, in central heating installations, with outer diameter  35,0x1,5 mm in set with fittings  TALOS</t>
  </si>
  <si>
    <t>m</t>
  </si>
  <si>
    <t>IC31C</t>
  </si>
  <si>
    <t>Copper pipe, welded, to connect heating devices and units, in central heating installations, with outer diameter  22,0x1,0 mm in set with fittings  TALOS</t>
  </si>
  <si>
    <t>ID06A</t>
  </si>
  <si>
    <t>Air release valve with mobile tap for central heating systems, with nominal diameter 10 mm (automatic air valve  MATIC, "Danfoss")</t>
  </si>
  <si>
    <t>IC11C</t>
  </si>
  <si>
    <t xml:space="preserve">Galvnized steel pipe  longitudinally welded, for installations, non-threaded, welded in columns, in central heating installations in residential or social-cultural buildings, pipe with diameter 26,8x2,8 mm </t>
  </si>
  <si>
    <t>IC11D</t>
  </si>
  <si>
    <t xml:space="preserve">Galvanized steel pipe  longitudinally welded, for installations, non-threaded, welded in columns, in central heating installations in residential or social-cultural buildings, pipe with diameter 33,5x3,2 mm </t>
  </si>
  <si>
    <t>RpIF09D</t>
  </si>
  <si>
    <t>Insulation of pipes with special sleeves for insulation introduced in pipelines, with diameter and thickness from  D=35x20 mm (heat insulating pipe for high temperatures ARMAFLEX)</t>
  </si>
  <si>
    <t>Insulation of pipes with special sleeves for insulation introduced in pipelines, with diameter and thickness from  D=22x20 mm (heat insulating pipe for high temperatures ARMAFLEX)</t>
  </si>
  <si>
    <t>RpIF09A</t>
  </si>
  <si>
    <t>Insulation of pipes with special sleeves for insulation introduced in pipelines, with diameter and thickness from  D=36x2,5 mm (heat insulating pipe for high temperatures ARMAFLEX)</t>
  </si>
  <si>
    <t>Insulation of pipes with special sleeves for insulation introduced in pipelines, with diameter and thickness from  D=28x2,5 mm (heat insulating pipe for high temperatures ARMAFLEX)</t>
  </si>
  <si>
    <t>VA05A</t>
  </si>
  <si>
    <t>Mounting on site the ventilation ALP tubes ,  ready-made, with section perimeter 80x2 mm (aluminium frilled tubular box ALUVENT)</t>
  </si>
  <si>
    <t>IC42A</t>
  </si>
  <si>
    <t>Supports and fasteners for support of pipes, boilers, devices and recipients, having the weight less than 2 kg / unit</t>
  </si>
  <si>
    <t>kg</t>
  </si>
  <si>
    <t>IzJ09B</t>
  </si>
  <si>
    <t>Painting tin cover of pipelines and devices with oil pain in 2 layers, including priming</t>
  </si>
  <si>
    <t>m2</t>
  </si>
  <si>
    <t xml:space="preserve">Chapter 3. Equipment </t>
  </si>
  <si>
    <t>Solar collector with vacuum tubes, 30 tubes, in set with supports to mount on the roof APRICUS, ETC-30-Fn = 2,83 m2, Q = 2040W or similar</t>
  </si>
  <si>
    <t>set</t>
  </si>
  <si>
    <t>Mounting support</t>
  </si>
  <si>
    <t>Bivalent heater storage with indirect heat; V = 1500 l, with built-in electric element 380 V; Nel = 7,5 kW and temperature regulator TESY, EV 12S 1500 120 F45 or similar</t>
  </si>
  <si>
    <t>Pumping block for solar collectors G = 4,3 m3 / h, H =10,5 m, N = 0,11 kW in set with debit meter and thermometer, GRUNDFOS, SOLAR 25-120 180 or similar</t>
  </si>
  <si>
    <t>Expending vessel with diaphragm for hot water V = 200 l; P = 10,0 bar Maxivarem LR or similar</t>
  </si>
  <si>
    <t>Insulated stainless steel DRAIN BACK boiler for solar systems V = 55 l; P = 4,0 bar, in combination with cooling agent for solar systems, PROGALVA</t>
  </si>
  <si>
    <t>Anti-calcar magnetic device DN 20 mm, Q = 2,5 m3 / h, ANTIKAL, MEDIUM 3/4 or similar</t>
  </si>
  <si>
    <t>Thermostatic mixing vent DN 20mm, 35-60 ° C, ESBE, VTA 322 35-60 ° C or similar</t>
  </si>
  <si>
    <t>Hot water pump G = 1,8 m3 / h, H = 4,7 m, with electric motor N = 0,003 ... 0,034 kW, EEN &lt;0,17, "Biral", Primax 15-6 130RED or similar</t>
  </si>
  <si>
    <t>Recirculation pump for hot water G = 0,35 m3 / h, H =7,7 m, with electric motor N = 0,003 ... 0,05 kW, EEN &lt;0,17, "Biral", Primax15-8 130RED or similar</t>
  </si>
  <si>
    <t>Chapter 1. Dismantling</t>
  </si>
  <si>
    <t>RpCJ35A</t>
  </si>
  <si>
    <t xml:space="preserve">Removing internal or external plastering from walls and ceilings </t>
  </si>
  <si>
    <t>RpCG29C</t>
  </si>
  <si>
    <t xml:space="preserve">Demolision of full brick walls,  BCA, ceramic blocks or light concrete, GVP bricks, excluding scaffolding and cleaning of bricks </t>
  </si>
  <si>
    <t>m3</t>
  </si>
  <si>
    <t>RpCO56A</t>
  </si>
  <si>
    <t>Dismantling: wood carpentry (doors, windows, blinds, boxes, rolls, masks, etc.)</t>
  </si>
  <si>
    <t>RpIzA03A</t>
  </si>
  <si>
    <t>Prepare plastered or non-plastered concrete or metal surfaces for anticorrosive treatment by cleaning with wire brush</t>
  </si>
  <si>
    <t>RpCK41C</t>
  </si>
  <si>
    <t>Dismantling PVC carpet flooring on support or without textile support,  carpet, etc</t>
  </si>
  <si>
    <t>RpCU05I</t>
  </si>
  <si>
    <t>Drilling for pipes or tubes in stone or reinforced concrete walls  26 - 50 cm</t>
  </si>
  <si>
    <t>RpCU05F</t>
  </si>
  <si>
    <t xml:space="preserve">Drilling for pipes or tubes in stone or reinforced concrete walls  16 -25 cm </t>
  </si>
  <si>
    <t xml:space="preserve">Rubble </t>
  </si>
  <si>
    <t>TRI1AA04C3</t>
  </si>
  <si>
    <t>Load the materials from group A - light and small by throw - from ramp or ground into vehicle of category 3</t>
  </si>
  <si>
    <t>t</t>
  </si>
  <si>
    <t>TsI50A3</t>
  </si>
  <si>
    <t>Transport the soil with truck of 5 t to a 3 km distance</t>
  </si>
  <si>
    <t xml:space="preserve">Chapter 2. Consolidation the plate over the soil </t>
  </si>
  <si>
    <t>Drilling for pipes or tubes in stone or reinforced concrete walls  16 -25 cm thickness</t>
  </si>
  <si>
    <t>CL08A</t>
  </si>
  <si>
    <t xml:space="preserve">Ready-made metallic elements (poles, beams, pillars) delivered fully assembled, intalled on site, in light construction </t>
  </si>
  <si>
    <t>CL57A</t>
  </si>
  <si>
    <t>Install and fix the elements into monolith reinforced concrete with weight under 4 kg</t>
  </si>
  <si>
    <t>RpCB08A</t>
  </si>
  <si>
    <t>Filling with concrete class C-10/8 Bc 10 (B 150) the holes in concrete walls, including cleaning the hole and treating with cement, to ensure the link between old and new concrete, in holes with average area of 0,2 mp in walls with 25 cm thickness inclusive</t>
  </si>
  <si>
    <t>CF05A</t>
  </si>
  <si>
    <t xml:space="preserve">Internal plastering of 3 cm thickness, executed on wire mesh, plastered with lime cement mortar brand M 100-T for first layer,  lime cement mortar brand M 50-T for priemr and  lime cement mortar brand M 10-T for visible layer, executed manually on flat surfaces, including installing the mesh and fittings on the walls </t>
  </si>
  <si>
    <t>Chapter 3. Separating walls</t>
  </si>
  <si>
    <t>CD51C</t>
  </si>
  <si>
    <t>Brick masonry, format 250 x 120 x 65 on reinforced separating walls with thickness 1/2 brick, height up to 4 m</t>
  </si>
  <si>
    <t>100m2</t>
  </si>
  <si>
    <t>Lintel -1 unit</t>
  </si>
  <si>
    <t>RpCU06A</t>
  </si>
  <si>
    <t>Digging trenches 5 cm deep in brick walls of 5 x 50 cm2</t>
  </si>
  <si>
    <t>RpCU02A</t>
  </si>
  <si>
    <t>Lintels from metallic railways mounted in masonry, including size cut of sleepers</t>
  </si>
  <si>
    <t xml:space="preserve">Internal plastering of 3 cm thickness, executed on wire mesh, plastered with lime cement mortar brand M 100-T for first layer, executed manually on flat surfaces, including installing the mesh and fittings on the walls </t>
  </si>
  <si>
    <t>Chapter 4. Windows</t>
  </si>
  <si>
    <t>CK57D</t>
  </si>
  <si>
    <t xml:space="preserve">Mounting PVC profiles: tilted (inclined, swing-out) with gap surface under 2 m2 in one frame)  </t>
  </si>
  <si>
    <t>Chapter 5. Flooring</t>
  </si>
  <si>
    <t>CG01A</t>
  </si>
  <si>
    <t>Support layer for flooring executed from cement mortar M 150-T of 3 cm thickness with finely plastered surface</t>
  </si>
  <si>
    <t>IzF03A1</t>
  </si>
  <si>
    <t>Anti-vapour barrier executed on horizontal surfaces with a layer of bitumen cardboard, glued on the entire surface with bitumen membrane</t>
  </si>
  <si>
    <t>CG17D1</t>
  </si>
  <si>
    <t>Flooring from ceramic tiles including supporting layer of adhesive mortar, executed on surfaces: larger than 16 m2</t>
  </si>
  <si>
    <t>CI14A</t>
  </si>
  <si>
    <t>Linear ceramic tiles applied with adhesive</t>
  </si>
  <si>
    <t xml:space="preserve">Chapter 6. Interior finishing </t>
  </si>
  <si>
    <t>CF52B</t>
  </si>
  <si>
    <t>Interior plastering of 5 mm thickness, manually executed, with dry mixture of plaster, on ceiling, manual preparation of mortar "Knauf"</t>
  </si>
  <si>
    <t>CN53A</t>
  </si>
  <si>
    <t>Priming of internal surfaces of walls and ceilings</t>
  </si>
  <si>
    <t>CN01A</t>
  </si>
  <si>
    <t xml:space="preserve">Plain painting with lime, made internally or externally on any support surface with two layers of lime </t>
  </si>
  <si>
    <t>CF02B</t>
  </si>
  <si>
    <t>Interior plastering of 2 cm thickness, plastered, manually executed, on walls or pillars, on flat surfaces with lime cement mortar   brand M 100-T for spritz, prime and visible layer, on brick walls or small concrete blocks</t>
  </si>
  <si>
    <t>CF50B</t>
  </si>
  <si>
    <t>CN06A</t>
  </si>
  <si>
    <t>Interior painting with co-polymer vinyl in watering emulsion,  applied in 2 layers on existing putty, manually executed</t>
  </si>
  <si>
    <t>Chapter 7. Foundation FOM 1 (1 unit)</t>
  </si>
  <si>
    <t>CA03F</t>
  </si>
  <si>
    <t>Plain concrete  poured with classical means,  in foundations, prepared by concrete mixer or commercial concrete according to art. CA01, poured with classical means, plain concrete class B12,5</t>
  </si>
  <si>
    <t>Install and fix the elements into monolith reinforced concrete with weight under 4 kg (МН1)</t>
  </si>
  <si>
    <t>CC01C</t>
  </si>
  <si>
    <t>Concrete steel fittings OB 37 prepared in site workshop and mounted with bar diameter up to 8 mm including in isolated foundations</t>
  </si>
  <si>
    <t>CB02A</t>
  </si>
  <si>
    <t>Boards from reusable panels, made from resinous short and super short boards to pour the concrete in forms, glass-shaped foundations and platforms for equipment including supports</t>
  </si>
  <si>
    <t>IC44B</t>
  </si>
  <si>
    <t>Manufacture, install and cement the protection pipe through walls, the pipe has the diameter 108x2,8 mm (L=0,45 m)</t>
  </si>
  <si>
    <t>08-03-575-1</t>
  </si>
  <si>
    <t>Device or equipment dissembled before transportation</t>
  </si>
  <si>
    <t>08-03-573-4</t>
  </si>
  <si>
    <t>Suspended cabinet (panel), height, width and depth, mm, up to (BZUM-TF-100-12)</t>
  </si>
  <si>
    <t>08-03-600-2</t>
  </si>
  <si>
    <t>Meters mounted on prepared platform, three phase (ZMR110ACe)</t>
  </si>
  <si>
    <t>Suspended cabinet (panel), height, width and depth, box for 18 modules КМПн 2/18  IP55, РЩК2</t>
  </si>
  <si>
    <t>Connecting rail YNS20-3-063</t>
  </si>
  <si>
    <t>Rail  РЕ and N YNN10-14-100</t>
  </si>
  <si>
    <t>08-03-530-4</t>
  </si>
  <si>
    <t>General magnetic starter, separated, mounted on wall or column, power up to 40 A  ПМА-0247</t>
  </si>
  <si>
    <t>08-03-603-1</t>
  </si>
  <si>
    <t>Box with descending transformers ЯТП-0,25-220/12</t>
  </si>
  <si>
    <t>08-03-594-2</t>
  </si>
  <si>
    <t>Source of light with luminescent light bulbs mounted separately on pivots, number of light bulbs, in Source of light, 2  ALS.OPL  218  IP54</t>
  </si>
  <si>
    <t>100 unit</t>
  </si>
  <si>
    <t>Illuminating devices with fluorescent lights, ceiling ALS.OPL 218 IP54</t>
  </si>
  <si>
    <t>Torch СГВ-2</t>
  </si>
  <si>
    <t>luminescent light bulbs ЛЛ-18</t>
  </si>
  <si>
    <t>08-03-591-2</t>
  </si>
  <si>
    <t xml:space="preserve">One button switch, open type, hidden Iн=10А, Uн=220В  IP43 </t>
  </si>
  <si>
    <t>08-03-591-8</t>
  </si>
  <si>
    <t>Plug socket open type, open switch socket</t>
  </si>
  <si>
    <t>08-02-472-3</t>
  </si>
  <si>
    <t xml:space="preserve">Eath binding conductor hidden in equalizer layer of floor, flat steel, section 100 mm2 </t>
  </si>
  <si>
    <t>100 m</t>
  </si>
  <si>
    <t>08-02-472-1</t>
  </si>
  <si>
    <t>Earth plug, horizontal round steel, diameter 12 mm (round steel D 20mm)</t>
  </si>
  <si>
    <t>Earth plug, horizontal, round steel, diameter 12 mm (round steel D 6mm)</t>
  </si>
  <si>
    <t>08-02-471-4</t>
  </si>
  <si>
    <t>Earth plug, vertical, round steel, diameter 20 mm (round steel D=20 mm)</t>
  </si>
  <si>
    <t>10 unit</t>
  </si>
  <si>
    <t xml:space="preserve">Thunder collector in set with two clamps </t>
  </si>
  <si>
    <t>08-02-146-1</t>
  </si>
  <si>
    <t>Cable up to 35 kV, fixed with clamps, mass 1 m up to: 0,5 kg  (ВВГнг(A)-LSLTx-0,66 sec. 3х1,5 mm2)</t>
  </si>
  <si>
    <t>Cable up to 35 kV, fixed with clamps, mass 1 m up to: 0,5 kg  (ВВГнг(A)-LSLTx-0,66 sec. 5х6 mm2)</t>
  </si>
  <si>
    <t>08-02-148-1</t>
  </si>
  <si>
    <t>Cable up to 35 kV in posed pipes, blocks and boxes, mass 1 m up to: 1 kg  (ВВГнг(A)-LSLTx-0,66 sec. 5х10 mm2)</t>
  </si>
  <si>
    <t>Cable up to 35 kV, fixed with clamps, mass 1 m up to: 0,5 kg  (ВВГнг(A)-LSLTx-0,66 sec. 5х10 mm2)</t>
  </si>
  <si>
    <t>Cable up to 35 kV, fixed with clamps, mass 1 m up to: 0,5 kg  (ВВГнг(A)-FRLSLTx-0,66 sec. 3x1,5 mm2)</t>
  </si>
  <si>
    <t>10-06-034-14</t>
  </si>
  <si>
    <t>Different works: cable protection with plastic gutters, on brick or wood walls box 40х20</t>
  </si>
  <si>
    <t xml:space="preserve">Chapter 2. Equipment </t>
  </si>
  <si>
    <t>Automatic switch  ВА47-29/3/С40</t>
  </si>
  <si>
    <t>Control panel "BZUM-TF-100-12"</t>
  </si>
  <si>
    <t>Switch ВН 32-3Р/40</t>
  </si>
  <si>
    <t>Automatic switch  ВА47-29/3/С32</t>
  </si>
  <si>
    <t>Meter 380В, 5-60А, ZMR 110 ACe</t>
  </si>
  <si>
    <t>18 modules box КМПн 2/18 IP55</t>
  </si>
  <si>
    <t>Power switch ВН-32-3Р-25</t>
  </si>
  <si>
    <t>Automatic commutator АД14/4/25/30</t>
  </si>
  <si>
    <t>Automatic switch with one pole ВА47-29/1/C4</t>
  </si>
  <si>
    <t>Automatic switch with one pole ВА47-29/1/В4</t>
  </si>
  <si>
    <t>Automatic switch with one pole ВА47-29/1/С2</t>
  </si>
  <si>
    <t>Automatic switch with one pole ВА47-29/1/В2</t>
  </si>
  <si>
    <t>Contactor -  ПМА-0247  Uн=220В</t>
  </si>
  <si>
    <t>11-02-002-01</t>
  </si>
  <si>
    <t>Device installed on flange mix, mass, kg, up to: 1,5  ТНТБ-41, ТПГ100эк</t>
  </si>
  <si>
    <t>11-02-001-01</t>
  </si>
  <si>
    <t>Device installed on threaded mix, mass, kg, up to: 1,5,  (МП4, МВП, ДМ2010)</t>
  </si>
  <si>
    <t>Device installed on threaded mix, mass, kg, up to: 1,5    (controller)</t>
  </si>
  <si>
    <t>11-03-001-01</t>
  </si>
  <si>
    <t>Devices, installed on metallic constructions, panels and console: device, mass, kg, up to: 5 (detector РОС-301)</t>
  </si>
  <si>
    <t>11-01-001-01</t>
  </si>
  <si>
    <t>Constructions for device installations, mass, kg, up to: 1 (tap)</t>
  </si>
  <si>
    <t xml:space="preserve">Cable up to 35 kV in posed pipes, blocks and boxes, mass 1 m up to: 1 kg </t>
  </si>
  <si>
    <t>08-02-412-9</t>
  </si>
  <si>
    <t>Introduce conductors into posed metallic pipes and hoses: each conductor followed by mono or multi wire in joint mesh, summary section up to 6 mm2  ПВ1-0,38 sec.1x1,5 mm2</t>
  </si>
  <si>
    <t>08-02-411-1</t>
  </si>
  <si>
    <t>Metallic hose, outer diameter up to 15 mm (РЗ-ЦХ-Ш15)</t>
  </si>
  <si>
    <t xml:space="preserve">Various works: cable protection with plastic covers on wood or brick walls </t>
  </si>
  <si>
    <t>Warning and control panel ЩУС -  box ЯУЭ-1263 dim. 800x600x350</t>
  </si>
  <si>
    <t>11-08-001-04</t>
  </si>
  <si>
    <t xml:space="preserve">Connection of electrical grids to devices by glue </t>
  </si>
  <si>
    <t>100 unit.</t>
  </si>
  <si>
    <t>Costs of materials</t>
  </si>
  <si>
    <t>Selective device Г-16-225, В-16-225</t>
  </si>
  <si>
    <t>Selective device Г-16-80, В-16-80</t>
  </si>
  <si>
    <t>Metallic hose D = 15mm</t>
  </si>
  <si>
    <t>Cable channel</t>
  </si>
  <si>
    <t>Control cable КВВГнг-LSLTx sect. 4х1,5mm2</t>
  </si>
  <si>
    <t>Control cable КВВГнг-LSLTx sect. 5х1,5mm2</t>
  </si>
  <si>
    <t>Control cable КВВГнг-LSLTx sect. 7х1,5mm2</t>
  </si>
  <si>
    <t>Wire ПВ1-0,38 sect. 1x1,5mm2</t>
  </si>
  <si>
    <t>Chapter 2. Equipment</t>
  </si>
  <si>
    <t>Thermometer TMTБ41</t>
  </si>
  <si>
    <t>Thermometer ТПГ100эк-М1</t>
  </si>
  <si>
    <t>Manometer МП4-У, МВП-Ух0,6</t>
  </si>
  <si>
    <t>Manometer ДМ2010С</t>
  </si>
  <si>
    <t>Supervisor EUROSTER-813</t>
  </si>
  <si>
    <t>Sensor relay level РОС-301</t>
  </si>
  <si>
    <t>Control and warning panel  ЩУС-ЯУЭ-1263  800x600x350mm  IP54</t>
  </si>
  <si>
    <t>Relay ПЭ37</t>
  </si>
  <si>
    <t>Automatic switch ВА47-29/1/С2</t>
  </si>
  <si>
    <t>Diode D246</t>
  </si>
  <si>
    <t>Contactor  УП5311</t>
  </si>
  <si>
    <t>Contactor  УП5312</t>
  </si>
  <si>
    <t>Warning devices  АD-22DS</t>
  </si>
  <si>
    <t>Button ABLFS-22</t>
  </si>
  <si>
    <t>Terminal block  Бз24-4П</t>
  </si>
  <si>
    <t>Relay РСВ19-11</t>
  </si>
  <si>
    <t>Chronometer ТЭ</t>
  </si>
  <si>
    <t>Chapter 1. Sanitary works</t>
  </si>
  <si>
    <t>SD19A</t>
  </si>
  <si>
    <t>Straight-way valve with threaded sockets, with diameter 15 mm (stop valve 15кч18р)</t>
  </si>
  <si>
    <t>SA01A</t>
  </si>
  <si>
    <t>Galvanized steel pipe for installations, mounted in industrial constructions, with diameter 15 mm</t>
  </si>
  <si>
    <t>SF01A</t>
  </si>
  <si>
    <t>Tightness test under pressure of hot or cold pipeline executed on steel, zinc pipelines, for installations, longitudinally welded, with diameter 3/8"-2"</t>
  </si>
  <si>
    <t>SF05A</t>
  </si>
  <si>
    <t>Washing hot or cold water pipelines, executed from steel, zinc pipes,  with diameter 3/8"-2"</t>
  </si>
  <si>
    <t>AcE51A</t>
  </si>
  <si>
    <t>Connect to existing steel pipeline (with nozzle) with nozzle diameter 15 mm</t>
  </si>
  <si>
    <t>part</t>
  </si>
  <si>
    <t>Extinguisher ОП-5</t>
  </si>
  <si>
    <t>Sewage pipeline</t>
  </si>
  <si>
    <t>SB08C</t>
  </si>
  <si>
    <t>Pipe from plastic material for sewage, connected with rubber set, mounted apparently or under the flooring, with diameter 50 mm  polypropylene</t>
  </si>
  <si>
    <t>SF04A</t>
  </si>
  <si>
    <t>Tightening and functioning test of sewage system made of cast tubes, for drainage, vynil polychrome pipe, non-plasticised, light or from plastic material, ductile iron pipe with diameter up to 100 mm inclusive</t>
  </si>
  <si>
    <t>10 m</t>
  </si>
  <si>
    <t>Pipe from plastic material for sewage, connected with rubber set, mounted apparently or under the flooring, with diameter 50 mm  (polypropylene fittings 10%)</t>
  </si>
  <si>
    <t>AcA25A</t>
  </si>
  <si>
    <t>Mounting through electric welding of connecting parts, of steel, in position, with diameter 50x100 mm (steel cone)</t>
  </si>
  <si>
    <t>SB10C</t>
  </si>
  <si>
    <t xml:space="preserve">Connecting part (plain ramification) from plastic material for sewage, combined with rubber, with diameter 50 mm (polyethylene review) </t>
  </si>
  <si>
    <t xml:space="preserve">Connecting part (plain ramification) from plastic material for sewage, combined with rubber, with diameter 50 mm (polyethylene cleaning) </t>
  </si>
  <si>
    <t>Connect to existing steel pipeline (with nozzle) with nozzle diameter 50 mm (polyethylene)</t>
  </si>
  <si>
    <t xml:space="preserve">Training of operators </t>
  </si>
  <si>
    <t>Measure performance indicators</t>
  </si>
  <si>
    <t xml:space="preserve">Commissioning integral system </t>
  </si>
  <si>
    <t>Maintenance works and commissioning</t>
  </si>
  <si>
    <t>Periodic maintenance works</t>
  </si>
  <si>
    <t xml:space="preserve">Intervention and repairs in case of emergency </t>
  </si>
  <si>
    <t xml:space="preserve">Telephonic assistance in using the system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</si>
</sst>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00_);_(* \(#,##0.00\);_(* &quot;-&quot;??_);_(@_)"/>
    <numFmt numFmtId="166" formatCode="0.0%"/>
  </numFmts>
  <fonts count="42" x14ac:knownFonts="1">
    <font>
      <sz val="11"/>
      <color theme="1"/>
      <name val="Calibri"/>
      <family val="2"/>
      <scheme val="minor"/>
    </font>
    <font>
      <sz val="10"/>
      <color indexed="8"/>
      <name val="Times New Roman"/>
      <family val="1"/>
      <charset val="204"/>
    </font>
    <font>
      <b/>
      <sz val="12"/>
      <color indexed="8"/>
      <name val="Calibri"/>
      <family val="2"/>
      <charset val="204"/>
    </font>
    <font>
      <sz val="12"/>
      <color indexed="8"/>
      <name val="Calibri"/>
      <family val="2"/>
      <charset val="204"/>
    </font>
    <font>
      <b/>
      <sz val="14"/>
      <color indexed="8"/>
      <name val="Calibri"/>
      <family val="2"/>
      <charset val="204"/>
    </font>
    <font>
      <sz val="11"/>
      <color indexed="8"/>
      <name val="Calibri"/>
      <family val="2"/>
    </font>
    <font>
      <sz val="12"/>
      <color indexed="8"/>
      <name val="Calibri"/>
      <family val="2"/>
      <charset val="204"/>
    </font>
    <font>
      <b/>
      <sz val="15"/>
      <name val="Calibri"/>
      <family val="2"/>
    </font>
    <font>
      <b/>
      <sz val="14"/>
      <color indexed="9"/>
      <name val="Calibri"/>
      <family val="2"/>
    </font>
    <font>
      <b/>
      <sz val="14"/>
      <name val="Calibri"/>
      <family val="2"/>
    </font>
    <font>
      <b/>
      <sz val="14"/>
      <color indexed="9"/>
      <name val="Calibri"/>
      <family val="2"/>
      <charset val="204"/>
    </font>
    <font>
      <b/>
      <sz val="15"/>
      <color indexed="9"/>
      <name val="Calibri"/>
      <family val="2"/>
    </font>
    <font>
      <b/>
      <sz val="11"/>
      <color indexed="10"/>
      <name val="Calibri"/>
      <family val="2"/>
      <charset val="204"/>
    </font>
    <font>
      <sz val="12"/>
      <color indexed="9"/>
      <name val="Calibri"/>
      <family val="2"/>
      <charset val="204"/>
    </font>
    <font>
      <b/>
      <sz val="12"/>
      <color indexed="9"/>
      <name val="Calibri"/>
      <family val="2"/>
      <charset val="204"/>
    </font>
    <font>
      <sz val="8"/>
      <name val="Calibri"/>
      <family val="2"/>
    </font>
    <font>
      <b/>
      <sz val="11"/>
      <color theme="0"/>
      <name val="Calibri"/>
      <family val="2"/>
      <scheme val="minor"/>
    </font>
    <font>
      <b/>
      <sz val="15"/>
      <color theme="3"/>
      <name val="Calibri"/>
      <family val="2"/>
      <scheme val="minor"/>
    </font>
    <font>
      <sz val="11"/>
      <color theme="1"/>
      <name val="Calibri"/>
      <family val="2"/>
      <charset val="238"/>
      <scheme val="minor"/>
    </font>
    <font>
      <sz val="12"/>
      <name val="Calibri"/>
      <family val="2"/>
    </font>
    <font>
      <b/>
      <sz val="14"/>
      <color indexed="10"/>
      <name val="Calibri"/>
      <family val="2"/>
      <charset val="238"/>
      <scheme val="minor"/>
    </font>
    <font>
      <b/>
      <sz val="14"/>
      <name val="Calibri"/>
      <family val="2"/>
      <charset val="238"/>
      <scheme val="minor"/>
    </font>
    <font>
      <b/>
      <sz val="12"/>
      <color indexed="8"/>
      <name val="Calibri"/>
      <family val="2"/>
      <charset val="238"/>
      <scheme val="minor"/>
    </font>
    <font>
      <b/>
      <sz val="12"/>
      <color theme="1"/>
      <name val="Calibri"/>
      <family val="2"/>
      <scheme val="minor"/>
    </font>
    <font>
      <b/>
      <sz val="14"/>
      <name val="Calibri"/>
      <family val="2"/>
      <scheme val="minor"/>
    </font>
    <font>
      <b/>
      <sz val="14"/>
      <color indexed="8"/>
      <name val="Calibri"/>
      <family val="2"/>
      <charset val="204"/>
      <scheme val="minor"/>
    </font>
    <font>
      <sz val="12"/>
      <color indexed="8"/>
      <name val="Calibri"/>
      <family val="2"/>
      <charset val="204"/>
      <scheme val="minor"/>
    </font>
    <font>
      <b/>
      <sz val="14"/>
      <color indexed="9"/>
      <name val="Calibri"/>
      <family val="2"/>
      <charset val="238"/>
      <scheme val="minor"/>
    </font>
    <font>
      <sz val="11"/>
      <color theme="1"/>
      <name val="Calibri"/>
      <family val="2"/>
      <scheme val="minor"/>
    </font>
    <font>
      <sz val="11"/>
      <color rgb="FF3F3F76"/>
      <name val="Calibri"/>
      <family val="2"/>
      <scheme val="minor"/>
    </font>
    <font>
      <sz val="11"/>
      <color theme="0"/>
      <name val="Calibri"/>
      <family val="2"/>
      <scheme val="minor"/>
    </font>
    <font>
      <sz val="11"/>
      <name val="Calibri"/>
      <family val="2"/>
      <scheme val="minor"/>
    </font>
    <font>
      <b/>
      <sz val="11"/>
      <color theme="1"/>
      <name val="Calibri"/>
      <family val="2"/>
      <charset val="204"/>
      <scheme val="minor"/>
    </font>
    <font>
      <b/>
      <sz val="11"/>
      <color rgb="FFFF0000"/>
      <name val="Calibri"/>
      <family val="2"/>
      <charset val="204"/>
      <scheme val="minor"/>
    </font>
    <font>
      <b/>
      <sz val="12"/>
      <color theme="0"/>
      <name val="Calibri"/>
      <family val="2"/>
      <charset val="204"/>
      <scheme val="minor"/>
    </font>
    <font>
      <sz val="11"/>
      <color rgb="FFFF0000"/>
      <name val="Calibri"/>
      <family val="2"/>
      <charset val="238"/>
      <scheme val="minor"/>
    </font>
    <font>
      <i/>
      <sz val="11"/>
      <color rgb="FFFF0000"/>
      <name val="Calibri"/>
      <family val="2"/>
      <charset val="204"/>
      <scheme val="minor"/>
    </font>
    <font>
      <b/>
      <sz val="14"/>
      <color indexed="8"/>
      <name val="Calibri"/>
      <family val="2"/>
      <charset val="238"/>
      <scheme val="minor"/>
    </font>
    <font>
      <u/>
      <sz val="11"/>
      <color theme="1"/>
      <name val="Calibri"/>
      <family val="2"/>
      <scheme val="minor"/>
    </font>
    <font>
      <b/>
      <u/>
      <sz val="11"/>
      <color theme="1"/>
      <name val="Calibri"/>
      <family val="2"/>
      <charset val="204"/>
      <scheme val="minor"/>
    </font>
    <font>
      <sz val="11"/>
      <color theme="1"/>
      <name val="Calibri"/>
      <family val="2"/>
      <charset val="204"/>
      <scheme val="minor"/>
    </font>
    <font>
      <sz val="11"/>
      <color theme="1"/>
      <name val="Calibri"/>
      <scheme val="minor"/>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rgb="FFA5A5A5"/>
      </patternFill>
    </fill>
    <fill>
      <patternFill patternType="solid">
        <fgColor theme="9" tint="0.79998168889431442"/>
        <bgColor indexed="64"/>
      </patternFill>
    </fill>
    <fill>
      <patternFill patternType="solid">
        <fgColor rgb="FFFFE36D"/>
        <bgColor indexed="64"/>
      </patternFill>
    </fill>
    <fill>
      <patternFill patternType="solid">
        <fgColor rgb="FFFFCC99"/>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rgb="FFFFC000"/>
        <bgColor indexed="64"/>
      </patternFill>
    </fill>
    <fill>
      <patternFill patternType="solid">
        <fgColor rgb="FFFFE989"/>
        <bgColor indexed="64"/>
      </patternFill>
    </fill>
    <fill>
      <patternFill patternType="solid">
        <fgColor theme="1" tint="0.499984740745262"/>
        <bgColor indexed="64"/>
      </patternFill>
    </fill>
    <fill>
      <patternFill patternType="solid">
        <fgColor rgb="FFB4F0FF"/>
        <bgColor indexed="64"/>
      </patternFill>
    </fill>
    <fill>
      <patternFill patternType="solid">
        <fgColor theme="0" tint="-0.14996795556505021"/>
        <bgColor indexed="64"/>
      </patternFill>
    </fill>
    <fill>
      <patternFill patternType="solid">
        <fgColor rgb="FFB4E68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ck">
        <color indexed="64"/>
      </top>
      <bottom style="thick">
        <color indexed="64"/>
      </bottom>
      <diagonal/>
    </border>
  </borders>
  <cellStyleXfs count="15">
    <xf numFmtId="0" fontId="0" fillId="0" borderId="0"/>
    <xf numFmtId="0" fontId="16" fillId="5" borderId="7" applyNumberFormat="0" applyAlignment="0" applyProtection="0"/>
    <xf numFmtId="165" fontId="5" fillId="0" borderId="0" applyFont="0" applyFill="0" applyBorder="0" applyAlignment="0" applyProtection="0"/>
    <xf numFmtId="0" fontId="17" fillId="0" borderId="8" applyNumberFormat="0" applyFill="0" applyAlignment="0" applyProtection="0"/>
    <xf numFmtId="0" fontId="20" fillId="7" borderId="1">
      <alignment vertical="center"/>
    </xf>
    <xf numFmtId="4" fontId="26" fillId="2" borderId="1" applyFont="0" applyFill="0" applyBorder="0">
      <alignment horizontal="center" vertical="center" wrapText="1"/>
    </xf>
    <xf numFmtId="0" fontId="19" fillId="5" borderId="1" applyNumberFormat="0" applyFill="0" applyAlignment="0">
      <alignment horizontal="center" wrapText="1"/>
    </xf>
    <xf numFmtId="0" fontId="29" fillId="8" borderId="9" applyNumberFormat="0" applyAlignment="0" applyProtection="0"/>
    <xf numFmtId="0" fontId="30" fillId="9" borderId="0" applyNumberFormat="0" applyBorder="0" applyAlignment="0" applyProtection="0"/>
    <xf numFmtId="0" fontId="28" fillId="10" borderId="0" applyNumberFormat="0" applyBorder="0" applyAlignment="0" applyProtection="0"/>
    <xf numFmtId="0" fontId="30" fillId="11" borderId="0" applyNumberFormat="0" applyBorder="0" applyAlignment="0" applyProtection="0"/>
    <xf numFmtId="9" fontId="28" fillId="0" borderId="0" applyFont="0" applyFill="0" applyBorder="0" applyAlignment="0" applyProtection="0"/>
    <xf numFmtId="0" fontId="22" fillId="15" borderId="16" applyNumberFormat="0">
      <alignment vertical="center"/>
    </xf>
    <xf numFmtId="0" fontId="23" fillId="16" borderId="1" applyAlignment="0">
      <alignment horizontal="center"/>
    </xf>
    <xf numFmtId="0" fontId="24" fillId="17" borderId="16" applyNumberFormat="0">
      <alignment vertical="center"/>
    </xf>
  </cellStyleXfs>
  <cellXfs count="142">
    <xf numFmtId="0" fontId="0" fillId="0" borderId="0" xfId="0"/>
    <xf numFmtId="4" fontId="24" fillId="17" borderId="16" xfId="14" applyNumberFormat="1">
      <alignment vertical="center"/>
    </xf>
    <xf numFmtId="0" fontId="1" fillId="0" borderId="0" xfId="0" applyFont="1" applyAlignment="1">
      <alignment vertical="center"/>
    </xf>
    <xf numFmtId="0" fontId="6" fillId="0" borderId="0" xfId="0" applyFont="1"/>
    <xf numFmtId="0" fontId="7" fillId="0" borderId="0" xfId="3" applyNumberFormat="1" applyFont="1" applyBorder="1" applyAlignment="1">
      <alignment vertical="top" wrapText="1" readingOrder="1"/>
    </xf>
    <xf numFmtId="0" fontId="0" fillId="0" borderId="0" xfId="0" applyBorder="1"/>
    <xf numFmtId="0" fontId="19" fillId="6" borderId="1" xfId="6" applyFill="1" applyBorder="1" applyAlignment="1" applyProtection="1">
      <alignment horizontal="center" vertical="center" wrapText="1"/>
    </xf>
    <xf numFmtId="0" fontId="19" fillId="0" borderId="1" xfId="6" applyFill="1" applyAlignment="1" applyProtection="1">
      <alignment vertical="center" wrapText="1"/>
    </xf>
    <xf numFmtId="0" fontId="19" fillId="6" borderId="1" xfId="6" applyFill="1" applyAlignment="1" applyProtection="1">
      <alignment horizontal="center" vertical="center" wrapText="1"/>
    </xf>
    <xf numFmtId="0" fontId="19" fillId="6" borderId="5" xfId="6" applyFill="1" applyBorder="1" applyAlignment="1" applyProtection="1">
      <alignment horizontal="center" vertical="center" wrapText="1"/>
    </xf>
    <xf numFmtId="0" fontId="20" fillId="7" borderId="2" xfId="4" applyBorder="1" applyAlignment="1" applyProtection="1">
      <alignment vertical="center"/>
    </xf>
    <xf numFmtId="0" fontId="20" fillId="7" borderId="4" xfId="4" applyBorder="1" applyAlignment="1" applyProtection="1">
      <alignment vertical="center"/>
    </xf>
    <xf numFmtId="0" fontId="20" fillId="7" borderId="6" xfId="4" applyBorder="1" applyAlignment="1" applyProtection="1">
      <alignment vertical="center"/>
    </xf>
    <xf numFmtId="0" fontId="35" fillId="0" borderId="0" xfId="0" applyFont="1" applyAlignment="1" applyProtection="1">
      <alignment horizontal="left" vertical="top"/>
    </xf>
    <xf numFmtId="0" fontId="24" fillId="17" borderId="16" xfId="14">
      <alignment vertical="center"/>
    </xf>
    <xf numFmtId="0" fontId="19" fillId="0" borderId="1" xfId="6" applyFill="1" applyBorder="1" applyAlignment="1" applyProtection="1">
      <alignment horizontal="center" vertical="center" wrapText="1"/>
      <protection locked="0"/>
    </xf>
    <xf numFmtId="0" fontId="19" fillId="0" borderId="1" xfId="6" applyFont="1" applyFill="1" applyBorder="1" applyAlignment="1" applyProtection="1">
      <alignment vertical="center" wrapText="1"/>
    </xf>
    <xf numFmtId="166" fontId="19" fillId="0" borderId="1" xfId="11" applyNumberFormat="1" applyFont="1" applyFill="1" applyBorder="1" applyAlignment="1" applyProtection="1">
      <alignment horizontal="center" vertical="center" wrapText="1"/>
      <protection locked="0"/>
    </xf>
    <xf numFmtId="4" fontId="6" fillId="0" borderId="1" xfId="5" applyFont="1" applyFill="1" applyBorder="1">
      <alignment horizontal="center" vertical="center" wrapText="1"/>
    </xf>
    <xf numFmtId="4" fontId="19" fillId="0" borderId="1" xfId="5" applyFont="1" applyFill="1">
      <alignment horizontal="center" vertical="center" wrapText="1"/>
    </xf>
    <xf numFmtId="4" fontId="19" fillId="0" borderId="1" xfId="5" applyFont="1" applyFill="1" applyProtection="1">
      <alignment horizontal="center" vertical="center" wrapText="1"/>
      <protection locked="0"/>
    </xf>
    <xf numFmtId="2" fontId="33" fillId="0" borderId="1" xfId="0" applyNumberFormat="1" applyFont="1" applyFill="1" applyBorder="1" applyAlignment="1" applyProtection="1">
      <alignment horizontal="center" vertical="center"/>
      <protection locked="0"/>
    </xf>
    <xf numFmtId="0" fontId="0" fillId="0" borderId="0" xfId="0" applyProtection="1"/>
    <xf numFmtId="0" fontId="1" fillId="0" borderId="0" xfId="0" applyFont="1" applyAlignment="1" applyProtection="1">
      <alignment vertical="center"/>
    </xf>
    <xf numFmtId="4" fontId="6" fillId="0" borderId="1" xfId="5" applyFont="1" applyFill="1" applyBorder="1" applyAlignment="1" applyProtection="1">
      <alignment horizontal="center" vertical="center" wrapText="1"/>
      <protection locked="0"/>
    </xf>
    <xf numFmtId="0" fontId="0" fillId="0" borderId="0" xfId="0" applyAlignment="1" applyProtection="1">
      <alignment wrapText="1"/>
    </xf>
    <xf numFmtId="0" fontId="27" fillId="5" borderId="1" xfId="1" applyFont="1" applyBorder="1" applyAlignment="1" applyProtection="1">
      <alignment horizontal="center" wrapText="1"/>
    </xf>
    <xf numFmtId="0" fontId="21" fillId="0" borderId="1" xfId="1" applyFont="1" applyFill="1" applyBorder="1" applyAlignment="1" applyProtection="1">
      <alignment horizontal="center" wrapText="1"/>
    </xf>
    <xf numFmtId="0" fontId="0" fillId="0" borderId="0" xfId="0" applyAlignment="1" applyProtection="1"/>
    <xf numFmtId="0" fontId="20" fillId="7" borderId="2" xfId="4" applyBorder="1" applyAlignment="1" applyProtection="1">
      <alignment vertical="center" wrapText="1"/>
    </xf>
    <xf numFmtId="0" fontId="20" fillId="7" borderId="4" xfId="4" applyBorder="1" applyAlignment="1" applyProtection="1">
      <alignment vertical="center" wrapText="1"/>
    </xf>
    <xf numFmtId="0" fontId="20" fillId="7" borderId="6" xfId="4" applyBorder="1" applyAlignment="1" applyProtection="1">
      <alignment vertical="center" wrapText="1"/>
    </xf>
    <xf numFmtId="0" fontId="32" fillId="0" borderId="0" xfId="0" applyFont="1" applyAlignment="1" applyProtection="1"/>
    <xf numFmtId="0" fontId="18" fillId="0" borderId="0" xfId="0" applyFont="1" applyAlignment="1" applyProtection="1">
      <alignment horizontal="center" wrapText="1"/>
    </xf>
    <xf numFmtId="0" fontId="18" fillId="0" borderId="0" xfId="0" applyFont="1" applyAlignment="1" applyProtection="1">
      <alignment wrapText="1"/>
    </xf>
    <xf numFmtId="0" fontId="0" fillId="0" borderId="0" xfId="0" applyAlignment="1" applyProtection="1">
      <alignment horizontal="center" wrapText="1"/>
    </xf>
    <xf numFmtId="0" fontId="31" fillId="0" borderId="1" xfId="0" applyFont="1" applyBorder="1" applyAlignment="1">
      <alignment wrapText="1"/>
    </xf>
    <xf numFmtId="0" fontId="19" fillId="0" borderId="1" xfId="6" applyFont="1" applyFill="1" applyBorder="1" applyAlignment="1" applyProtection="1">
      <alignment vertical="center" wrapText="1"/>
      <protection locked="0"/>
    </xf>
    <xf numFmtId="0" fontId="18" fillId="0" borderId="0" xfId="0" applyFont="1" applyAlignment="1" applyProtection="1">
      <alignment horizontal="center" vertical="center" wrapText="1"/>
    </xf>
    <xf numFmtId="0" fontId="18" fillId="0" borderId="0" xfId="0" applyFont="1" applyAlignment="1" applyProtection="1">
      <alignment horizontal="left" vertical="top" wrapText="1"/>
    </xf>
    <xf numFmtId="0" fontId="40" fillId="0" borderId="0" xfId="0" applyFont="1" applyAlignment="1" applyProtection="1">
      <alignment horizontal="left" vertical="top"/>
    </xf>
    <xf numFmtId="0" fontId="40" fillId="0" borderId="0" xfId="0" applyFont="1" applyAlignment="1" applyProtection="1">
      <alignment wrapText="1"/>
    </xf>
    <xf numFmtId="4" fontId="40" fillId="0" borderId="0" xfId="0" applyNumberFormat="1" applyFont="1" applyFill="1" applyBorder="1" applyAlignment="1" applyProtection="1">
      <alignment horizontal="center" vertical="center" wrapText="1"/>
    </xf>
    <xf numFmtId="4" fontId="18" fillId="0" borderId="0" xfId="5" applyFont="1" applyFill="1" applyBorder="1" applyProtection="1">
      <alignment horizontal="center" vertical="center" wrapText="1"/>
      <protection locked="0"/>
    </xf>
    <xf numFmtId="4" fontId="18" fillId="0" borderId="0" xfId="5" applyFont="1" applyFill="1" applyBorder="1" applyProtection="1">
      <alignment horizontal="center" vertical="center" wrapText="1"/>
    </xf>
    <xf numFmtId="0" fontId="0" fillId="0" borderId="0" xfId="0" applyProtection="1">
      <protection locked="0"/>
    </xf>
    <xf numFmtId="0" fontId="18" fillId="0" borderId="0" xfId="0" applyFont="1" applyAlignment="1" applyProtection="1">
      <alignment horizontal="center" wrapText="1"/>
      <protection locked="0"/>
    </xf>
    <xf numFmtId="0" fontId="18" fillId="0" borderId="0" xfId="0" applyFont="1" applyAlignment="1" applyProtection="1">
      <alignment wrapText="1"/>
      <protection locked="0"/>
    </xf>
    <xf numFmtId="0" fontId="3" fillId="0" borderId="1" xfId="0" applyFont="1" applyBorder="1" applyAlignment="1" applyProtection="1">
      <alignment vertical="center" wrapText="1"/>
    </xf>
    <xf numFmtId="0" fontId="19" fillId="0" borderId="1" xfId="6" applyFill="1" applyAlignment="1" applyProtection="1">
      <alignment horizontal="center" vertical="center" wrapText="1"/>
    </xf>
    <xf numFmtId="4" fontId="19" fillId="0" borderId="1" xfId="5" applyFont="1" applyFill="1" applyProtection="1">
      <alignment horizontal="center" vertical="center" wrapText="1"/>
    </xf>
    <xf numFmtId="0" fontId="3" fillId="0" borderId="1" xfId="0" applyFont="1" applyFill="1" applyBorder="1" applyAlignment="1" applyProtection="1">
      <alignment horizontal="right" vertical="center" wrapText="1"/>
    </xf>
    <xf numFmtId="0" fontId="3" fillId="0" borderId="1" xfId="0" applyFont="1" applyFill="1" applyBorder="1" applyAlignment="1" applyProtection="1">
      <alignment vertical="center" wrapText="1"/>
    </xf>
    <xf numFmtId="0" fontId="3" fillId="0" borderId="1" xfId="0" applyFont="1" applyFill="1" applyBorder="1" applyAlignment="1" applyProtection="1">
      <alignment horizontal="left" vertical="top" wrapText="1"/>
    </xf>
    <xf numFmtId="0" fontId="3" fillId="0" borderId="1" xfId="0" applyFont="1" applyFill="1" applyBorder="1" applyAlignment="1" applyProtection="1">
      <alignment horizontal="center" vertical="center" wrapText="1"/>
    </xf>
    <xf numFmtId="4" fontId="3" fillId="0" borderId="1" xfId="5" applyFont="1" applyFill="1" applyBorder="1" applyAlignment="1" applyProtection="1">
      <alignment horizontal="center" vertical="center" wrapText="1"/>
    </xf>
    <xf numFmtId="0" fontId="3" fillId="0" borderId="1" xfId="0" applyFont="1" applyBorder="1" applyAlignment="1" applyProtection="1">
      <alignment horizontal="left" vertical="top" wrapText="1"/>
    </xf>
    <xf numFmtId="0" fontId="3" fillId="0" borderId="1" xfId="0" applyFont="1" applyBorder="1" applyAlignment="1" applyProtection="1">
      <alignment horizontal="center" vertical="center" wrapText="1"/>
    </xf>
    <xf numFmtId="0" fontId="32" fillId="0" borderId="0" xfId="0" applyFont="1" applyProtection="1">
      <protection hidden="1"/>
    </xf>
    <xf numFmtId="0" fontId="32" fillId="0" borderId="0" xfId="0" applyFont="1" applyProtection="1">
      <protection locked="0" hidden="1"/>
    </xf>
    <xf numFmtId="0" fontId="0" fillId="0" borderId="0" xfId="0" applyProtection="1">
      <protection hidden="1"/>
    </xf>
    <xf numFmtId="0" fontId="8" fillId="14" borderId="1" xfId="1" applyFont="1" applyFill="1" applyBorder="1" applyAlignment="1" applyProtection="1">
      <alignment horizontal="center" vertical="center"/>
      <protection hidden="1"/>
    </xf>
    <xf numFmtId="0" fontId="9" fillId="0" borderId="1" xfId="1" applyFont="1" applyFill="1" applyBorder="1" applyAlignment="1" applyProtection="1">
      <alignment horizontal="center" vertical="center"/>
      <protection hidden="1"/>
    </xf>
    <xf numFmtId="0" fontId="2" fillId="0" borderId="1" xfId="0" applyFont="1" applyBorder="1" applyAlignment="1" applyProtection="1">
      <alignment horizontal="center" vertical="center" wrapText="1"/>
      <protection hidden="1"/>
    </xf>
    <xf numFmtId="0" fontId="0" fillId="3" borderId="1" xfId="0" applyFill="1" applyBorder="1" applyAlignment="1" applyProtection="1">
      <alignment horizontal="center"/>
      <protection hidden="1"/>
    </xf>
    <xf numFmtId="0" fontId="3" fillId="0" borderId="1" xfId="0" applyNumberFormat="1" applyFont="1" applyBorder="1" applyAlignment="1" applyProtection="1">
      <alignment vertical="center" wrapText="1"/>
      <protection hidden="1"/>
    </xf>
    <xf numFmtId="165" fontId="3" fillId="0" borderId="1" xfId="2" applyFont="1" applyBorder="1" applyAlignment="1" applyProtection="1">
      <alignment vertical="center" wrapText="1"/>
      <protection hidden="1"/>
    </xf>
    <xf numFmtId="0" fontId="13" fillId="14" borderId="1" xfId="0" applyFont="1" applyFill="1" applyBorder="1" applyAlignment="1" applyProtection="1">
      <alignment vertical="center" wrapText="1"/>
      <protection hidden="1"/>
    </xf>
    <xf numFmtId="165" fontId="14" fillId="14" borderId="1" xfId="2" applyFont="1" applyFill="1" applyBorder="1" applyAlignment="1" applyProtection="1">
      <alignment vertical="center" wrapText="1"/>
      <protection hidden="1"/>
    </xf>
    <xf numFmtId="0" fontId="31" fillId="12" borderId="1" xfId="8" applyFont="1" applyFill="1" applyBorder="1" applyAlignment="1" applyProtection="1">
      <alignment horizontal="center"/>
      <protection hidden="1"/>
    </xf>
    <xf numFmtId="0" fontId="0" fillId="0" borderId="1" xfId="0" applyBorder="1" applyAlignment="1" applyProtection="1">
      <alignment horizontal="center" vertical="center"/>
      <protection hidden="1"/>
    </xf>
    <xf numFmtId="0" fontId="28" fillId="13" borderId="1" xfId="9" applyFill="1" applyBorder="1" applyAlignment="1" applyProtection="1">
      <alignment horizontal="center" vertical="center"/>
      <protection hidden="1"/>
    </xf>
    <xf numFmtId="0" fontId="32" fillId="13" borderId="1" xfId="9" applyFont="1" applyFill="1" applyBorder="1" applyAlignment="1" applyProtection="1">
      <alignment horizontal="center" vertical="center"/>
      <protection hidden="1"/>
    </xf>
    <xf numFmtId="0" fontId="34" fillId="14" borderId="1" xfId="10" applyFont="1" applyFill="1" applyBorder="1" applyAlignment="1" applyProtection="1">
      <alignment horizontal="center"/>
      <protection hidden="1"/>
    </xf>
    <xf numFmtId="0" fontId="39" fillId="0" borderId="0" xfId="0" applyFont="1" applyBorder="1" applyAlignment="1" applyProtection="1">
      <alignment wrapText="1"/>
      <protection locked="0" hidden="1"/>
    </xf>
    <xf numFmtId="0" fontId="38" fillId="0" borderId="0" xfId="0" applyFont="1" applyBorder="1" applyAlignment="1" applyProtection="1">
      <protection hidden="1"/>
    </xf>
    <xf numFmtId="0" fontId="0" fillId="0" borderId="14" xfId="0" applyBorder="1" applyAlignment="1" applyProtection="1">
      <protection hidden="1"/>
    </xf>
    <xf numFmtId="10" fontId="29" fillId="8" borderId="9" xfId="7" applyNumberFormat="1" applyAlignment="1" applyProtection="1">
      <alignment horizontal="center" vertical="center"/>
    </xf>
    <xf numFmtId="165" fontId="0" fillId="0" borderId="1" xfId="2" applyFont="1" applyFill="1" applyBorder="1" applyAlignment="1" applyProtection="1">
      <alignment horizontal="center" vertical="center"/>
    </xf>
    <xf numFmtId="165" fontId="0" fillId="0" borderId="1" xfId="2" applyFont="1" applyFill="1" applyBorder="1" applyAlignment="1" applyProtection="1">
      <alignment vertical="center"/>
    </xf>
    <xf numFmtId="2" fontId="0" fillId="0" borderId="1" xfId="0" applyNumberFormat="1" applyFill="1" applyBorder="1" applyAlignment="1" applyProtection="1">
      <alignment horizontal="right" vertical="center"/>
    </xf>
    <xf numFmtId="164" fontId="28" fillId="13" borderId="1" xfId="9" applyNumberFormat="1" applyFill="1" applyBorder="1" applyAlignment="1" applyProtection="1">
      <alignment horizontal="center" vertical="center"/>
    </xf>
    <xf numFmtId="9" fontId="0" fillId="0" borderId="1" xfId="0" applyNumberFormat="1" applyFill="1" applyBorder="1" applyAlignment="1" applyProtection="1">
      <alignment horizontal="center" vertical="center"/>
    </xf>
    <xf numFmtId="0" fontId="0" fillId="0" borderId="1" xfId="0" applyBorder="1" applyAlignment="1" applyProtection="1">
      <alignment horizontal="center" vertical="center"/>
    </xf>
    <xf numFmtId="38" fontId="32" fillId="13" borderId="1" xfId="9" applyNumberFormat="1" applyFont="1" applyFill="1" applyBorder="1" applyAlignment="1" applyProtection="1">
      <alignment vertical="center"/>
    </xf>
    <xf numFmtId="165" fontId="34" fillId="14" borderId="1" xfId="2" applyFont="1" applyFill="1" applyBorder="1" applyProtection="1"/>
    <xf numFmtId="0" fontId="31" fillId="0" borderId="1" xfId="0" applyFont="1" applyBorder="1" applyAlignment="1" applyProtection="1">
      <alignment wrapText="1"/>
      <protection locked="0"/>
    </xf>
    <xf numFmtId="4" fontId="40" fillId="0" borderId="0" xfId="2" applyNumberFormat="1" applyFont="1" applyFill="1" applyBorder="1" applyAlignment="1" applyProtection="1">
      <alignment horizontal="center" vertical="center" wrapText="1"/>
    </xf>
    <xf numFmtId="4" fontId="18" fillId="0" borderId="0" xfId="2" applyNumberFormat="1" applyFont="1" applyFill="1" applyBorder="1" applyAlignment="1" applyProtection="1">
      <alignment horizontal="center" vertical="center" wrapText="1"/>
    </xf>
    <xf numFmtId="4" fontId="18" fillId="0" borderId="0" xfId="5" applyNumberFormat="1" applyFont="1" applyFill="1" applyBorder="1" applyProtection="1">
      <alignment horizontal="center" vertical="center" wrapText="1"/>
    </xf>
    <xf numFmtId="0" fontId="38" fillId="0" borderId="0" xfId="0" applyFont="1" applyAlignment="1" applyProtection="1">
      <alignment horizontal="left"/>
      <protection hidden="1"/>
    </xf>
    <xf numFmtId="0" fontId="11" fillId="14" borderId="10" xfId="3" applyNumberFormat="1" applyFont="1" applyFill="1" applyBorder="1" applyAlignment="1" applyProtection="1">
      <alignment horizontal="center" vertical="center" wrapText="1" readingOrder="1"/>
      <protection locked="0" hidden="1"/>
    </xf>
    <xf numFmtId="0" fontId="11" fillId="14" borderId="11" xfId="3" applyNumberFormat="1" applyFont="1" applyFill="1" applyBorder="1" applyAlignment="1" applyProtection="1">
      <alignment horizontal="center" vertical="center" wrapText="1" readingOrder="1"/>
      <protection locked="0" hidden="1"/>
    </xf>
    <xf numFmtId="0" fontId="11" fillId="14" borderId="12" xfId="3" applyNumberFormat="1" applyFont="1" applyFill="1" applyBorder="1" applyAlignment="1" applyProtection="1">
      <alignment horizontal="center" vertical="center" wrapText="1" readingOrder="1"/>
      <protection locked="0" hidden="1"/>
    </xf>
    <xf numFmtId="0" fontId="11" fillId="14" borderId="13" xfId="3" applyNumberFormat="1" applyFont="1" applyFill="1" applyBorder="1" applyAlignment="1" applyProtection="1">
      <alignment horizontal="center" vertical="center" wrapText="1" readingOrder="1"/>
      <protection locked="0" hidden="1"/>
    </xf>
    <xf numFmtId="0" fontId="11" fillId="14" borderId="14" xfId="3" applyNumberFormat="1" applyFont="1" applyFill="1" applyBorder="1" applyAlignment="1" applyProtection="1">
      <alignment horizontal="center" vertical="center" wrapText="1" readingOrder="1"/>
      <protection locked="0" hidden="1"/>
    </xf>
    <xf numFmtId="0" fontId="11" fillId="14" borderId="15" xfId="3" applyNumberFormat="1" applyFont="1" applyFill="1" applyBorder="1" applyAlignment="1" applyProtection="1">
      <alignment horizontal="center" vertical="center" wrapText="1" readingOrder="1"/>
      <protection locked="0" hidden="1"/>
    </xf>
    <xf numFmtId="0" fontId="0" fillId="0" borderId="2" xfId="0" applyBorder="1" applyAlignment="1" applyProtection="1">
      <alignment vertical="center"/>
      <protection hidden="1"/>
    </xf>
    <xf numFmtId="0" fontId="0" fillId="0" borderId="6" xfId="0" applyBorder="1" applyAlignment="1" applyProtection="1">
      <alignment vertical="center"/>
      <protection hidden="1"/>
    </xf>
    <xf numFmtId="0" fontId="0" fillId="13" borderId="2" xfId="9" applyFont="1" applyFill="1" applyBorder="1" applyAlignment="1" applyProtection="1">
      <alignment vertical="center"/>
      <protection hidden="1"/>
    </xf>
    <xf numFmtId="0" fontId="28" fillId="13" borderId="6" xfId="9" applyFill="1" applyBorder="1" applyAlignment="1" applyProtection="1">
      <alignment vertical="center"/>
      <protection hidden="1"/>
    </xf>
    <xf numFmtId="0" fontId="31" fillId="12" borderId="2" xfId="8" applyFont="1" applyFill="1" applyBorder="1" applyAlignment="1" applyProtection="1">
      <alignment horizontal="center"/>
      <protection hidden="1"/>
    </xf>
    <xf numFmtId="0" fontId="31" fillId="12" borderId="6" xfId="8" applyFont="1" applyFill="1" applyBorder="1" applyAlignment="1" applyProtection="1">
      <alignment horizontal="center"/>
      <protection hidden="1"/>
    </xf>
    <xf numFmtId="0" fontId="2" fillId="3" borderId="1" xfId="0" applyFont="1" applyFill="1" applyBorder="1" applyAlignment="1" applyProtection="1">
      <alignment vertical="center" wrapText="1"/>
      <protection hidden="1"/>
    </xf>
    <xf numFmtId="0" fontId="2" fillId="0" borderId="1" xfId="0" applyFont="1" applyBorder="1" applyAlignment="1" applyProtection="1">
      <alignment horizontal="left" vertical="center" wrapText="1"/>
      <protection hidden="1"/>
    </xf>
    <xf numFmtId="0" fontId="3" fillId="0" borderId="1" xfId="0" applyFont="1" applyBorder="1" applyAlignment="1" applyProtection="1">
      <alignment vertical="center" wrapText="1"/>
      <protection hidden="1"/>
    </xf>
    <xf numFmtId="0" fontId="3" fillId="0" borderId="2" xfId="0" applyFont="1" applyBorder="1" applyAlignment="1" applyProtection="1">
      <alignment horizontal="left" vertical="top" wrapText="1"/>
      <protection hidden="1"/>
    </xf>
    <xf numFmtId="0" fontId="3" fillId="0" borderId="4" xfId="0" applyFont="1" applyBorder="1" applyAlignment="1" applyProtection="1">
      <alignment horizontal="left" vertical="top" wrapText="1"/>
      <protection hidden="1"/>
    </xf>
    <xf numFmtId="0" fontId="3" fillId="0" borderId="6" xfId="0" applyFont="1" applyBorder="1" applyAlignment="1" applyProtection="1">
      <alignment horizontal="left" vertical="top" wrapText="1"/>
      <protection hidden="1"/>
    </xf>
    <xf numFmtId="0" fontId="36" fillId="0" borderId="0" xfId="0" applyFont="1" applyAlignment="1" applyProtection="1">
      <alignment horizontal="left" vertical="top" wrapText="1"/>
      <protection hidden="1"/>
    </xf>
    <xf numFmtId="0" fontId="14" fillId="14" borderId="1" xfId="0" applyFont="1" applyFill="1" applyBorder="1" applyAlignment="1" applyProtection="1">
      <alignment vertical="center" wrapText="1"/>
      <protection hidden="1"/>
    </xf>
    <xf numFmtId="0" fontId="32" fillId="13" borderId="2" xfId="9" applyFont="1" applyFill="1" applyBorder="1" applyAlignment="1" applyProtection="1">
      <alignment vertical="center"/>
      <protection hidden="1"/>
    </xf>
    <xf numFmtId="0" fontId="32" fillId="13" borderId="6" xfId="9" applyFont="1" applyFill="1" applyBorder="1" applyAlignment="1" applyProtection="1">
      <alignment vertical="center"/>
      <protection hidden="1"/>
    </xf>
    <xf numFmtId="0" fontId="34" fillId="14" borderId="2" xfId="10" applyFont="1" applyFill="1" applyBorder="1" applyAlignment="1" applyProtection="1">
      <alignment horizontal="center"/>
      <protection hidden="1"/>
    </xf>
    <xf numFmtId="0" fontId="34" fillId="14" borderId="4" xfId="10" applyFont="1" applyFill="1" applyBorder="1" applyAlignment="1" applyProtection="1">
      <alignment horizontal="center"/>
      <protection hidden="1"/>
    </xf>
    <xf numFmtId="0" fontId="34" fillId="14" borderId="6" xfId="10" applyFont="1" applyFill="1" applyBorder="1" applyAlignment="1" applyProtection="1">
      <alignment horizontal="center"/>
      <protection hidden="1"/>
    </xf>
    <xf numFmtId="0" fontId="27" fillId="4" borderId="1" xfId="0" applyFont="1" applyFill="1" applyBorder="1" applyAlignment="1" applyProtection="1">
      <alignment horizontal="center" vertical="center" wrapText="1"/>
    </xf>
    <xf numFmtId="0" fontId="37" fillId="0" borderId="2" xfId="0" applyFont="1" applyFill="1" applyBorder="1" applyAlignment="1" applyProtection="1">
      <alignment horizontal="center" vertical="center" wrapText="1"/>
    </xf>
    <xf numFmtId="0" fontId="37" fillId="0" borderId="6"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27" fillId="4" borderId="3" xfId="0" applyFont="1" applyFill="1" applyBorder="1" applyAlignment="1" applyProtection="1">
      <alignment horizontal="center" vertical="center" wrapText="1"/>
    </xf>
    <xf numFmtId="0" fontId="25" fillId="0" borderId="1" xfId="0" applyFont="1" applyFill="1" applyBorder="1" applyAlignment="1" applyProtection="1">
      <alignment horizontal="center" vertical="center" wrapText="1"/>
    </xf>
    <xf numFmtId="0" fontId="25" fillId="0" borderId="2" xfId="0" applyFont="1" applyFill="1" applyBorder="1" applyAlignment="1" applyProtection="1">
      <alignment horizontal="center" vertical="center" wrapText="1"/>
    </xf>
    <xf numFmtId="0" fontId="20" fillId="7" borderId="1" xfId="4" applyBorder="1" applyProtection="1">
      <alignment vertical="center"/>
    </xf>
    <xf numFmtId="0" fontId="12" fillId="0" borderId="0" xfId="0" quotePrefix="1" applyFont="1" applyAlignment="1">
      <alignment horizontal="left" vertical="top" wrapText="1"/>
    </xf>
    <xf numFmtId="0" fontId="10" fillId="4" borderId="1" xfId="0" applyFont="1" applyFill="1" applyBorder="1" applyAlignment="1" applyProtection="1">
      <alignment horizontal="center" vertical="center" wrapText="1"/>
    </xf>
    <xf numFmtId="0" fontId="20" fillId="7" borderId="1" xfId="4">
      <alignment vertical="center"/>
    </xf>
    <xf numFmtId="4" fontId="19" fillId="0" borderId="1" xfId="5" applyFont="1" applyFill="1" applyBorder="1">
      <alignment horizontal="center" vertical="center" wrapText="1"/>
    </xf>
    <xf numFmtId="4" fontId="19" fillId="0" borderId="1" xfId="5" applyFont="1" applyFill="1" applyBorder="1" applyProtection="1">
      <alignment horizontal="center" vertical="center" wrapText="1"/>
      <protection locked="0"/>
    </xf>
    <xf numFmtId="0" fontId="19" fillId="0" borderId="1" xfId="6" applyFill="1" applyBorder="1" applyAlignment="1" applyProtection="1">
      <alignment horizontal="center" vertical="center" wrapText="1"/>
    </xf>
    <xf numFmtId="0" fontId="19" fillId="0" borderId="1" xfId="6" applyFill="1" applyBorder="1" applyAlignment="1" applyProtection="1">
      <alignment vertical="center" wrapText="1"/>
    </xf>
    <xf numFmtId="0" fontId="33" fillId="0" borderId="0" xfId="0" applyFont="1" applyAlignment="1">
      <alignment horizontal="left" vertical="top"/>
    </xf>
    <xf numFmtId="0" fontId="33" fillId="0" borderId="0" xfId="0" applyFont="1" applyAlignment="1">
      <alignment horizontal="left" vertical="top" wrapText="1"/>
    </xf>
    <xf numFmtId="0" fontId="41" fillId="0" borderId="0" xfId="0" applyFont="1" applyAlignment="1" applyProtection="1">
      <alignment horizontal="center" vertical="center" wrapText="1"/>
    </xf>
    <xf numFmtId="0" fontId="41" fillId="0" borderId="0" xfId="0" applyFont="1" applyAlignment="1" applyProtection="1">
      <alignment horizontal="left" vertical="top" wrapText="1"/>
    </xf>
    <xf numFmtId="4" fontId="41" fillId="0" borderId="0" xfId="5" applyFont="1" applyFill="1" applyBorder="1" applyProtection="1">
      <alignment horizontal="center" vertical="center" wrapText="1"/>
    </xf>
    <xf numFmtId="4" fontId="41" fillId="0" borderId="0" xfId="5" applyFont="1" applyFill="1" applyBorder="1" applyProtection="1">
      <alignment horizontal="center" vertical="center" wrapText="1"/>
      <protection locked="0"/>
    </xf>
    <xf numFmtId="4" fontId="41" fillId="0" borderId="0" xfId="2" applyNumberFormat="1" applyFont="1" applyAlignment="1" applyProtection="1">
      <alignment wrapText="1"/>
    </xf>
    <xf numFmtId="4" fontId="41" fillId="0" borderId="0" xfId="2" applyNumberFormat="1" applyFont="1" applyFill="1" applyBorder="1" applyAlignment="1" applyProtection="1">
      <alignment horizontal="center" vertical="center" wrapText="1"/>
    </xf>
    <xf numFmtId="0" fontId="41" fillId="0" borderId="0" xfId="0" applyFont="1" applyAlignment="1" applyProtection="1">
      <alignment horizontal="left" vertical="top"/>
    </xf>
    <xf numFmtId="0" fontId="41" fillId="0" borderId="0" xfId="0" applyFont="1" applyAlignment="1" applyProtection="1">
      <alignment wrapText="1"/>
    </xf>
    <xf numFmtId="4" fontId="41" fillId="0" borderId="0" xfId="0" applyNumberFormat="1" applyFont="1" applyFill="1" applyBorder="1" applyAlignment="1" applyProtection="1">
      <alignment horizontal="center" vertical="center" wrapText="1"/>
    </xf>
  </cellXfs>
  <cellStyles count="15">
    <cellStyle name="1.Style Font" xfId="6"/>
    <cellStyle name="2.Compartiment" xfId="4"/>
    <cellStyle name="2.Number Style" xfId="5"/>
    <cellStyle name="3.Subtotal" xfId="12"/>
    <cellStyle name="4.Subcapitol" xfId="13"/>
    <cellStyle name="40% - Accent4" xfId="9" builtinId="43"/>
    <cellStyle name="5.Grand Total" xfId="14"/>
    <cellStyle name="Accent4" xfId="8" builtinId="41"/>
    <cellStyle name="Accent5" xfId="10" builtinId="45"/>
    <cellStyle name="Check Cell" xfId="1" builtinId="23"/>
    <cellStyle name="Comma" xfId="2" builtinId="3"/>
    <cellStyle name="Heading 1" xfId="3" builtinId="16"/>
    <cellStyle name="Input" xfId="7" builtinId="20"/>
    <cellStyle name="Normal" xfId="0" builtinId="0"/>
    <cellStyle name="Percent" xfId="11" builtinId="5"/>
  </cellStyles>
  <dxfs count="271">
    <dxf>
      <font>
        <color rgb="FFFF0000"/>
      </font>
      <border>
        <left style="thin">
          <color rgb="FFFF0000"/>
        </left>
        <right style="thin">
          <color rgb="FFFF0000"/>
        </right>
        <top style="thin">
          <color rgb="FFFF0000"/>
        </top>
        <bottom style="thin">
          <color rgb="FFFF0000"/>
        </bottom>
        <vertical/>
        <horizontal/>
      </border>
    </dxf>
    <dxf>
      <fill>
        <patternFill patternType="darkGrid">
          <fgColor rgb="FFFF0000"/>
        </patternFill>
      </fill>
    </dxf>
    <dxf>
      <font>
        <color rgb="FFFF0000"/>
      </font>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ill>
        <patternFill>
          <bgColor rgb="FFFFC000"/>
        </patternFill>
      </fill>
    </dxf>
    <dxf>
      <font>
        <color rgb="FFFF0000"/>
      </font>
      <fill>
        <patternFill>
          <bgColor rgb="FFFFFF00"/>
        </patternFill>
      </fill>
    </dxf>
    <dxf>
      <fill>
        <patternFill>
          <bgColor rgb="FFFFC000"/>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rgb="FF000000"/>
        </top>
      </border>
    </dxf>
    <dxf>
      <font>
        <b val="0"/>
        <i val="0"/>
        <strike val="0"/>
        <condense val="0"/>
        <extend val="0"/>
        <outline val="0"/>
        <shadow val="0"/>
        <u val="none"/>
        <vertAlign val="baseline"/>
        <sz val="11"/>
        <color rgb="FF000000"/>
        <name val="Calibri"/>
        <scheme val="none"/>
      </font>
      <alignment horizontal="general" vertical="bottom" textRotation="0" wrapText="1" indent="0" justifyLastLine="0" shrinkToFit="0" readingOrder="0"/>
      <protection locked="0" hidden="0"/>
    </dxf>
    <dxf>
      <border outline="0">
        <bottom style="thin">
          <color rgb="FF000000"/>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color theme="1"/>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theme="6"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ont>
        <b/>
        <i val="0"/>
      </font>
      <fill>
        <patternFill>
          <bgColor rgb="FFB4E682"/>
        </patternFill>
      </fill>
      <border>
        <top style="thick">
          <color auto="1"/>
        </top>
        <bottom style="thick">
          <color auto="1"/>
        </bottom>
      </border>
    </dxf>
    <dxf>
      <fill>
        <patternFill>
          <bgColor theme="9" tint="0.7999816888943144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4">
      <tableStyleElement type="wholeTable" dxfId="270"/>
      <tableStyleElement type="headerRow" dxfId="269"/>
      <tableStyleElement type="totalRow" dxfId="268"/>
      <tableStyleElement type="lastColumn" dxfId="267"/>
    </tableStyle>
  </tableStyles>
  <colors>
    <mruColors>
      <color rgb="FFB4E682"/>
      <color rgb="FFC8E6AA"/>
      <color rgb="FFB4DC8C"/>
      <color rgb="FFFF3300"/>
      <color rgb="FFB4F0FF"/>
      <color rgb="FF7DDDFF"/>
      <color rgb="FFFFE36D"/>
      <color rgb="FF71DAFF"/>
      <color rgb="FFFFE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1" name="Table1" displayName="Table1" ref="A6:G9" totalsRowCount="1" headerRowDxfId="266" dataDxfId="264" totalsRowDxfId="262" headerRowBorderDxfId="265" tableBorderDxfId="263" headerRowCellStyle="1.Style Font">
  <tableColumns count="7">
    <tableColumn id="1" name="1" totalsRowLabel="Total TVA Cota 0" totalsRowDxfId="261"/>
    <tableColumn id="2" name="2" totalsRowDxfId="260"/>
    <tableColumn id="3" name="3" totalsRowDxfId="259"/>
    <tableColumn id="4" name="4" totalsRowDxfId="258"/>
    <tableColumn id="5" name="5" totalsRowDxfId="257" dataCellStyle="2.Number Style"/>
    <tableColumn id="6" name="6" totalsRowDxfId="256" dataCellStyle="2.Number Style"/>
    <tableColumn id="7" name="7" totalsRowFunction="custom" dataDxfId="255" totalsRowDxfId="254" dataCellStyle="Comma">
      <calculatedColumnFormula>Table1[5]*Table1[6]</calculatedColumnFormula>
      <totalsRowFormula>SUBTOTAL(9,Table1[7])</totalsRowFormula>
    </tableColumn>
  </tableColumns>
  <tableStyleInfo name="Table Style 1" showFirstColumn="0" showLastColumn="0" showRowStripes="0" showColumnStripes="0"/>
</table>
</file>

<file path=xl/tables/table10.xml><?xml version="1.0" encoding="utf-8"?>
<table xmlns="http://schemas.openxmlformats.org/spreadsheetml/2006/main" id="2" name="Table1193" displayName="Table1193" ref="A6:G9" totalsRowCount="1" headerRowDxfId="136" dataDxfId="134" totalsRowDxfId="132" headerRowBorderDxfId="135" tableBorderDxfId="133" headerRowCellStyle="1.Style Font">
  <tableColumns count="7">
    <tableColumn id="1" name="1" totalsRowLabel="Total TVA Cota 0" dataDxfId="131" totalsRowDxfId="130"/>
    <tableColumn id="2" name="2" dataDxfId="129" totalsRowDxfId="128"/>
    <tableColumn id="3" name="3" dataDxfId="127" totalsRowDxfId="126"/>
    <tableColumn id="4" name="4" dataDxfId="125" totalsRowDxfId="124"/>
    <tableColumn id="5" name="5" dataDxfId="123" totalsRowDxfId="122" dataCellStyle="2.Number Style"/>
    <tableColumn id="6" name="6" dataDxfId="121" totalsRowDxfId="120" dataCellStyle="2.Number Style"/>
    <tableColumn id="7" name="7" totalsRowFunction="custom" dataDxfId="119" totalsRowDxfId="118" dataCellStyle="Comma">
      <calculatedColumnFormula>Table1193[5]*Table1193[6]</calculatedColumnFormula>
      <totalsRowFormula>SUBTOTAL(9,Table1193[7])</totalsRowFormula>
    </tableColumn>
  </tableColumns>
  <tableStyleInfo name="Table Style 1" showFirstColumn="0" showLastColumn="0" showRowStripes="0" showColumnStripes="0"/>
</table>
</file>

<file path=xl/tables/table2.xml><?xml version="1.0" encoding="utf-8"?>
<table xmlns="http://schemas.openxmlformats.org/spreadsheetml/2006/main" id="11" name="Table112" displayName="Table112" ref="A6:G9" totalsRowCount="1" headerRowDxfId="253" dataDxfId="251" totalsRowDxfId="249" headerRowBorderDxfId="252" tableBorderDxfId="250" headerRowCellStyle="1.Style Font">
  <tableColumns count="7">
    <tableColumn id="1" name="1" totalsRowLabel="Total TVA Cota 0" dataDxfId="248" totalsRowDxfId="247"/>
    <tableColumn id="2" name="2" dataDxfId="246" totalsRowDxfId="245"/>
    <tableColumn id="3" name="3" dataDxfId="244" totalsRowDxfId="243"/>
    <tableColumn id="4" name="4" dataDxfId="242" totalsRowDxfId="241"/>
    <tableColumn id="5" name="5" dataDxfId="240" totalsRowDxfId="239" dataCellStyle="2.Number Style"/>
    <tableColumn id="6" name="6" dataDxfId="238" totalsRowDxfId="237" dataCellStyle="2.Number Style"/>
    <tableColumn id="7" name="7" totalsRowFunction="custom" dataDxfId="236" totalsRowDxfId="235" dataCellStyle="Comma">
      <calculatedColumnFormula>Table112[5]*Table112[6]</calculatedColumnFormula>
      <totalsRowFormula>SUBTOTAL(9,Table112[7])</totalsRowFormula>
    </tableColumn>
  </tableColumns>
  <tableStyleInfo name="Table Style 1" showFirstColumn="0" showLastColumn="0" showRowStripes="0" showColumnStripes="0"/>
</table>
</file>

<file path=xl/tables/table3.xml><?xml version="1.0" encoding="utf-8"?>
<table xmlns="http://schemas.openxmlformats.org/spreadsheetml/2006/main" id="12" name="Table113" displayName="Table113" ref="A6:G48" totalsRowCount="1" headerRowDxfId="234" dataDxfId="232" totalsRowDxfId="230" headerRowBorderDxfId="233" tableBorderDxfId="231" headerRowCellStyle="1.Style Font">
  <tableColumns count="7">
    <tableColumn id="1" name="1" totalsRowLabel="Total TVA Cota 0" dataDxfId="229" totalsRowDxfId="117"/>
    <tableColumn id="2" name="2" dataDxfId="228" totalsRowDxfId="116"/>
    <tableColumn id="3" name="3" dataDxfId="227" totalsRowDxfId="115"/>
    <tableColumn id="4" name="4" dataDxfId="226" totalsRowDxfId="114"/>
    <tableColumn id="5" name="5" dataDxfId="225" totalsRowDxfId="113" dataCellStyle="2.Number Style"/>
    <tableColumn id="6" name="6" dataDxfId="224" totalsRowDxfId="112" dataCellStyle="2.Number Style"/>
    <tableColumn id="7" name="7" totalsRowFunction="custom" dataDxfId="223" totalsRowDxfId="111" dataCellStyle="Comma">
      <calculatedColumnFormula>Table113[5]*Table113[6]</calculatedColumnFormula>
      <totalsRowFormula>SUBTOTAL(9,Table113[7])</totalsRowFormula>
    </tableColumn>
  </tableColumns>
  <tableStyleInfo name="Table Style 1" showFirstColumn="0" showLastColumn="0" showRowStripes="0" showColumnStripes="0"/>
</table>
</file>

<file path=xl/tables/table4.xml><?xml version="1.0" encoding="utf-8"?>
<table xmlns="http://schemas.openxmlformats.org/spreadsheetml/2006/main" id="13" name="Table114" displayName="Table114" ref="A6:G9" totalsRowCount="1" headerRowDxfId="222" dataDxfId="220" totalsRowDxfId="218" headerRowBorderDxfId="221" tableBorderDxfId="219" headerRowCellStyle="1.Style Font">
  <tableColumns count="7">
    <tableColumn id="1" name="1" totalsRowLabel="Total TVA Cota 0" dataDxfId="217" totalsRowDxfId="216"/>
    <tableColumn id="2" name="2" dataDxfId="215" totalsRowDxfId="214"/>
    <tableColumn id="3" name="3" dataDxfId="213" totalsRowDxfId="212"/>
    <tableColumn id="4" name="4" dataDxfId="211" totalsRowDxfId="210"/>
    <tableColumn id="5" name="5" dataDxfId="209" totalsRowDxfId="208" dataCellStyle="2.Number Style"/>
    <tableColumn id="6" name="6" dataDxfId="207" totalsRowDxfId="206" dataCellStyle="2.Number Style"/>
    <tableColumn id="7" name="7" totalsRowFunction="custom" dataDxfId="205" totalsRowDxfId="204" dataCellStyle="Comma">
      <calculatedColumnFormula>Table114[5]*Table114[6]</calculatedColumnFormula>
      <totalsRowFormula>SUBTOTAL(9,Table114[7])</totalsRowFormula>
    </tableColumn>
  </tableColumns>
  <tableStyleInfo name="Table Style 1" showFirstColumn="0" showLastColumn="0" showRowStripes="0" showColumnStripes="0"/>
</table>
</file>

<file path=xl/tables/table5.xml><?xml version="1.0" encoding="utf-8"?>
<table xmlns="http://schemas.openxmlformats.org/spreadsheetml/2006/main" id="14" name="Table115" displayName="Table115" ref="A6:G52" totalsRowCount="1" headerRowDxfId="203" dataDxfId="201" totalsRowDxfId="199" headerRowBorderDxfId="202" tableBorderDxfId="200" headerRowCellStyle="1.Style Font">
  <tableColumns count="7">
    <tableColumn id="1" name="1" totalsRowLabel="Total TVA Cota 0" dataDxfId="198" totalsRowDxfId="110"/>
    <tableColumn id="2" name="2" dataDxfId="197" totalsRowDxfId="109"/>
    <tableColumn id="3" name="3" dataDxfId="196" totalsRowDxfId="108"/>
    <tableColumn id="4" name="4" dataDxfId="195" totalsRowDxfId="107"/>
    <tableColumn id="5" name="5" dataDxfId="194" totalsRowDxfId="106" dataCellStyle="2.Number Style"/>
    <tableColumn id="6" name="6" dataDxfId="193" totalsRowDxfId="105" dataCellStyle="2.Number Style"/>
    <tableColumn id="7" name="7" totalsRowFunction="custom" dataDxfId="192" totalsRowDxfId="104" dataCellStyle="Comma">
      <calculatedColumnFormula>Table115[5]*Table115[6]</calculatedColumnFormula>
      <totalsRowFormula>SUBTOTAL(9,Table115[7])</totalsRowFormula>
    </tableColumn>
  </tableColumns>
  <tableStyleInfo name="Table Style 1" showFirstColumn="0" showLastColumn="0" showRowStripes="0" showColumnStripes="0"/>
</table>
</file>

<file path=xl/tables/table6.xml><?xml version="1.0" encoding="utf-8"?>
<table xmlns="http://schemas.openxmlformats.org/spreadsheetml/2006/main" id="15" name="Table116" displayName="Table116" ref="A6:G53" totalsRowCount="1" headerRowDxfId="191" dataDxfId="189" totalsRowDxfId="187" headerRowBorderDxfId="190" tableBorderDxfId="188" headerRowCellStyle="1.Style Font">
  <tableColumns count="7">
    <tableColumn id="1" name="1" totalsRowLabel="Total TVA Cota 0" dataDxfId="186" totalsRowDxfId="103"/>
    <tableColumn id="2" name="2" dataDxfId="185" totalsRowDxfId="102"/>
    <tableColumn id="3" name="3" dataDxfId="184" totalsRowDxfId="101"/>
    <tableColumn id="4" name="4" dataDxfId="183" totalsRowDxfId="100"/>
    <tableColumn id="5" name="5" dataDxfId="182" totalsRowDxfId="99" dataCellStyle="2.Number Style"/>
    <tableColumn id="6" name="6" dataDxfId="181" totalsRowDxfId="98" dataCellStyle="2.Number Style"/>
    <tableColumn id="7" name="7" totalsRowFunction="custom" dataDxfId="180" totalsRowDxfId="97" dataCellStyle="Comma">
      <calculatedColumnFormula>Table116[5]*Table116[6]</calculatedColumnFormula>
      <totalsRowFormula>SUBTOTAL(9,Table116[7])</totalsRowFormula>
    </tableColumn>
  </tableColumns>
  <tableStyleInfo name="Table Style 1" showFirstColumn="0" showLastColumn="0" showRowStripes="0" showColumnStripes="0"/>
</table>
</file>

<file path=xl/tables/table7.xml><?xml version="1.0" encoding="utf-8"?>
<table xmlns="http://schemas.openxmlformats.org/spreadsheetml/2006/main" id="16" name="Table117" displayName="Table117" ref="A6:G47" totalsRowCount="1" headerRowDxfId="179" dataDxfId="177" totalsRowDxfId="175" headerRowBorderDxfId="178" tableBorderDxfId="176" headerRowCellStyle="1.Style Font">
  <tableColumns count="7">
    <tableColumn id="1" name="1" totalsRowLabel="Total TVA Cota 0" dataDxfId="174" totalsRowDxfId="96"/>
    <tableColumn id="2" name="2" dataDxfId="173" totalsRowDxfId="95"/>
    <tableColumn id="3" name="3" dataDxfId="172" totalsRowDxfId="94"/>
    <tableColumn id="4" name="4" dataDxfId="171" totalsRowDxfId="93"/>
    <tableColumn id="5" name="5" dataDxfId="170" totalsRowDxfId="92" dataCellStyle="2.Number Style"/>
    <tableColumn id="6" name="6" dataDxfId="169" totalsRowDxfId="91" dataCellStyle="2.Number Style"/>
    <tableColumn id="7" name="7" totalsRowFunction="custom" dataDxfId="168" totalsRowDxfId="90" dataCellStyle="Comma">
      <calculatedColumnFormula>Table117[5]*Table117[6]</calculatedColumnFormula>
      <totalsRowFormula>SUBTOTAL(9,Table117[7])</totalsRowFormula>
    </tableColumn>
  </tableColumns>
  <tableStyleInfo name="Table Style 1" showFirstColumn="0" showLastColumn="0" showRowStripes="0" showColumnStripes="0"/>
</table>
</file>

<file path=xl/tables/table8.xml><?xml version="1.0" encoding="utf-8"?>
<table xmlns="http://schemas.openxmlformats.org/spreadsheetml/2006/main" id="17" name="Table118" displayName="Table118" ref="A6:G23" totalsRowCount="1" headerRowDxfId="167" dataDxfId="165" totalsRowDxfId="163" headerRowBorderDxfId="166" tableBorderDxfId="164" headerRowCellStyle="1.Style Font">
  <tableColumns count="7">
    <tableColumn id="1" name="1" totalsRowLabel="Total TVA Cota 0" dataDxfId="162" totalsRowDxfId="89"/>
    <tableColumn id="2" name="2" dataDxfId="161" totalsRowDxfId="88"/>
    <tableColumn id="3" name="3" dataDxfId="160" totalsRowDxfId="87"/>
    <tableColumn id="4" name="4" dataDxfId="159" totalsRowDxfId="86"/>
    <tableColumn id="5" name="5" dataDxfId="158" totalsRowDxfId="85" dataCellStyle="2.Number Style"/>
    <tableColumn id="6" name="6" dataDxfId="157" totalsRowDxfId="84" dataCellStyle="2.Number Style"/>
    <tableColumn id="7" name="7" totalsRowFunction="custom" dataDxfId="156" totalsRowDxfId="83" dataCellStyle="Comma">
      <calculatedColumnFormula>Table118[5]*Table118[6]</calculatedColumnFormula>
      <totalsRowFormula>SUBTOTAL(9,Table118[7])</totalsRowFormula>
    </tableColumn>
  </tableColumns>
  <tableStyleInfo name="Table Style 1" showFirstColumn="0" showLastColumn="0" showRowStripes="0" showColumnStripes="0"/>
</table>
</file>

<file path=xl/tables/table9.xml><?xml version="1.0" encoding="utf-8"?>
<table xmlns="http://schemas.openxmlformats.org/spreadsheetml/2006/main" id="18" name="Table119" displayName="Table119" ref="A6:G9" totalsRowCount="1" headerRowDxfId="155" dataDxfId="153" totalsRowDxfId="151" headerRowBorderDxfId="154" tableBorderDxfId="152" headerRowCellStyle="1.Style Font">
  <tableColumns count="7">
    <tableColumn id="1" name="1" totalsRowLabel="Total TVA Cota 0" dataDxfId="150" totalsRowDxfId="149"/>
    <tableColumn id="2" name="2" dataDxfId="148" totalsRowDxfId="147"/>
    <tableColumn id="3" name="3" dataDxfId="146" totalsRowDxfId="145"/>
    <tableColumn id="4" name="4" dataDxfId="144" totalsRowDxfId="143"/>
    <tableColumn id="5" name="5" dataDxfId="142" totalsRowDxfId="141" dataCellStyle="2.Number Style"/>
    <tableColumn id="6" name="6" dataDxfId="140" totalsRowDxfId="139" dataCellStyle="2.Number Style"/>
    <tableColumn id="7" name="7" totalsRowFunction="custom" dataDxfId="138" totalsRowDxfId="137" dataCellStyle="Comma">
      <calculatedColumnFormula>Table119[5]*Table119[6]</calculatedColumnFormula>
      <totalsRowFormula>SUBTOTAL(9,Table119[7])</totalsRowFormula>
    </tableColumn>
  </tableColumns>
  <tableStyleInfo name="Table Style 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view="pageBreakPreview" zoomScale="115" zoomScaleNormal="100" zoomScaleSheetLayoutView="115" workbookViewId="0">
      <selection activeCell="B8" sqref="B8:D8"/>
    </sheetView>
  </sheetViews>
  <sheetFormatPr defaultRowHeight="15" x14ac:dyDescent="0.25"/>
  <cols>
    <col min="1" max="1" width="9.42578125" customWidth="1"/>
    <col min="2" max="2" width="7.7109375" customWidth="1"/>
    <col min="3" max="3" width="46.85546875" customWidth="1"/>
    <col min="4" max="4" width="10.5703125" customWidth="1"/>
    <col min="5" max="5" width="18" customWidth="1"/>
  </cols>
  <sheetData>
    <row r="1" spans="1:7" x14ac:dyDescent="0.25">
      <c r="A1" s="58" t="s">
        <v>55</v>
      </c>
      <c r="B1" s="59" t="s">
        <v>56</v>
      </c>
      <c r="C1" s="58"/>
      <c r="D1" s="60"/>
      <c r="E1" s="60"/>
    </row>
    <row r="2" spans="1:7" ht="30" customHeight="1" x14ac:dyDescent="0.25">
      <c r="A2" s="61" t="s">
        <v>6</v>
      </c>
      <c r="B2" s="62" t="s">
        <v>57</v>
      </c>
      <c r="C2" s="91" t="s">
        <v>105</v>
      </c>
      <c r="D2" s="92"/>
      <c r="E2" s="93"/>
      <c r="F2" s="4"/>
      <c r="G2" s="4"/>
    </row>
    <row r="3" spans="1:7" ht="30" customHeight="1" x14ac:dyDescent="0.25">
      <c r="A3" s="61" t="s">
        <v>7</v>
      </c>
      <c r="B3" s="62" t="s">
        <v>58</v>
      </c>
      <c r="C3" s="94"/>
      <c r="D3" s="95"/>
      <c r="E3" s="96"/>
      <c r="F3" s="5"/>
      <c r="G3" s="5"/>
    </row>
    <row r="4" spans="1:7" ht="45" customHeight="1" x14ac:dyDescent="0.25">
      <c r="A4" s="104" t="s">
        <v>10</v>
      </c>
      <c r="B4" s="104"/>
      <c r="C4" s="104"/>
      <c r="D4" s="104"/>
      <c r="E4" s="63" t="s">
        <v>17</v>
      </c>
    </row>
    <row r="5" spans="1:7" ht="16.5" customHeight="1" x14ac:dyDescent="0.25">
      <c r="A5" s="103" t="s">
        <v>18</v>
      </c>
      <c r="B5" s="103"/>
      <c r="C5" s="103"/>
      <c r="D5" s="103"/>
      <c r="E5" s="64"/>
    </row>
    <row r="6" spans="1:7" ht="15.75" x14ac:dyDescent="0.25">
      <c r="A6" s="65">
        <v>1</v>
      </c>
      <c r="B6" s="105" t="s">
        <v>9</v>
      </c>
      <c r="C6" s="105"/>
      <c r="D6" s="105"/>
      <c r="E6" s="66">
        <f>LOOKUP(2,1/(1-ISBLANK(TA!G:G)),TA!G:G)</f>
        <v>0</v>
      </c>
    </row>
    <row r="7" spans="1:7" ht="15.75" x14ac:dyDescent="0.25">
      <c r="A7" s="65">
        <v>2</v>
      </c>
      <c r="B7" s="105" t="s">
        <v>40</v>
      </c>
      <c r="C7" s="105"/>
      <c r="D7" s="105"/>
      <c r="E7" s="66">
        <f>LOOKUP(2,1/(1-ISBLANK(TM!G:G)),TM!G:G)</f>
        <v>0</v>
      </c>
    </row>
    <row r="8" spans="1:7" ht="15.75" x14ac:dyDescent="0.25">
      <c r="A8" s="65">
        <v>3</v>
      </c>
      <c r="B8" s="105" t="s">
        <v>78</v>
      </c>
      <c r="C8" s="105"/>
      <c r="D8" s="105"/>
      <c r="E8" s="66">
        <f>LOOKUP(2,1/(1-ISBLANK(TMS!G:G)),TMS!G:G)</f>
        <v>0</v>
      </c>
    </row>
    <row r="9" spans="1:7" ht="15.75" x14ac:dyDescent="0.25">
      <c r="A9" s="65">
        <v>4</v>
      </c>
      <c r="B9" s="105" t="s">
        <v>0</v>
      </c>
      <c r="C9" s="105"/>
      <c r="D9" s="105"/>
      <c r="E9" s="66">
        <f>LOOKUP(2,1/(1-ISBLANK(HV!G:G)),HV!G:G)</f>
        <v>0</v>
      </c>
    </row>
    <row r="10" spans="1:7" ht="15.75" x14ac:dyDescent="0.25">
      <c r="A10" s="65">
        <v>5</v>
      </c>
      <c r="B10" s="105" t="s">
        <v>41</v>
      </c>
      <c r="C10" s="105"/>
      <c r="D10" s="105"/>
      <c r="E10" s="66">
        <f>LOOKUP(2,1/(1-ISBLANK(GCW!G:G)),GCW!G:G)</f>
        <v>0</v>
      </c>
    </row>
    <row r="11" spans="1:7" ht="15.75" x14ac:dyDescent="0.25">
      <c r="A11" s="65">
        <v>6</v>
      </c>
      <c r="B11" s="105" t="s">
        <v>42</v>
      </c>
      <c r="C11" s="105"/>
      <c r="D11" s="105"/>
      <c r="E11" s="66">
        <f>LOOKUP(2,1/(1-ISBLANK(EEF!G:G)),EEF!G:G)</f>
        <v>0</v>
      </c>
    </row>
    <row r="12" spans="1:7" ht="15.75" x14ac:dyDescent="0.25">
      <c r="A12" s="65">
        <v>7</v>
      </c>
      <c r="B12" s="105" t="s">
        <v>45</v>
      </c>
      <c r="C12" s="105"/>
      <c r="D12" s="105"/>
      <c r="E12" s="66">
        <f>LOOKUP(2,1/(1-ISBLANK(ATM!G:G)),ATM!G:G)</f>
        <v>0</v>
      </c>
    </row>
    <row r="13" spans="1:7" ht="15.75" x14ac:dyDescent="0.25">
      <c r="A13" s="65">
        <v>8</v>
      </c>
      <c r="B13" s="105" t="s">
        <v>43</v>
      </c>
      <c r="C13" s="105"/>
      <c r="D13" s="105"/>
      <c r="E13" s="66">
        <f>LOOKUP(2,1/(1-ISBLANK(BK!G:G)),BK!G:G)</f>
        <v>0</v>
      </c>
    </row>
    <row r="14" spans="1:7" ht="15.75" x14ac:dyDescent="0.25">
      <c r="A14" s="65">
        <v>9</v>
      </c>
      <c r="B14" s="105" t="s">
        <v>44</v>
      </c>
      <c r="C14" s="105"/>
      <c r="D14" s="105"/>
      <c r="E14" s="66">
        <f>LOOKUP(2,1/(1-ISBLANK(SIP!G:G)),SIP!G:G)</f>
        <v>0</v>
      </c>
    </row>
    <row r="15" spans="1:7" ht="15.75" x14ac:dyDescent="0.25">
      <c r="A15" s="65">
        <v>10</v>
      </c>
      <c r="B15" s="106" t="s">
        <v>91</v>
      </c>
      <c r="C15" s="107"/>
      <c r="D15" s="108"/>
      <c r="E15" s="66">
        <f>LOOKUP(2,1/(1-ISBLANK(FSS!G:G)),FSS!G:G)</f>
        <v>0</v>
      </c>
    </row>
    <row r="16" spans="1:7" ht="15.75" x14ac:dyDescent="0.25">
      <c r="A16" s="65">
        <v>11</v>
      </c>
      <c r="B16" s="105" t="s">
        <v>39</v>
      </c>
      <c r="C16" s="105"/>
      <c r="D16" s="105"/>
      <c r="E16" s="66">
        <f>Commiss!G10</f>
        <v>0</v>
      </c>
    </row>
    <row r="17" spans="1:5" ht="15.75" x14ac:dyDescent="0.25">
      <c r="A17" s="65">
        <v>12</v>
      </c>
      <c r="B17" s="105" t="s">
        <v>99</v>
      </c>
      <c r="C17" s="105"/>
      <c r="D17" s="105"/>
      <c r="E17" s="66">
        <f>Maintenance!G11</f>
        <v>0</v>
      </c>
    </row>
    <row r="18" spans="1:5" ht="31.5" customHeight="1" x14ac:dyDescent="0.25">
      <c r="A18" s="67"/>
      <c r="B18" s="110" t="s">
        <v>19</v>
      </c>
      <c r="C18" s="110"/>
      <c r="D18" s="110"/>
      <c r="E18" s="68">
        <f>SUM(E6:E17)</f>
        <v>0</v>
      </c>
    </row>
    <row r="19" spans="1:5" x14ac:dyDescent="0.25">
      <c r="A19" s="60"/>
      <c r="B19" s="60"/>
      <c r="C19" s="60"/>
      <c r="D19" s="60"/>
      <c r="E19" s="60"/>
    </row>
    <row r="20" spans="1:5" x14ac:dyDescent="0.25">
      <c r="A20" s="60"/>
      <c r="B20" s="60"/>
      <c r="C20" s="60"/>
      <c r="D20" s="60"/>
      <c r="E20" s="60"/>
    </row>
    <row r="21" spans="1:5" x14ac:dyDescent="0.25">
      <c r="A21" s="69" t="s">
        <v>11</v>
      </c>
      <c r="B21" s="101" t="s">
        <v>12</v>
      </c>
      <c r="C21" s="102"/>
      <c r="D21" s="69" t="s">
        <v>13</v>
      </c>
      <c r="E21" s="69" t="s">
        <v>14</v>
      </c>
    </row>
    <row r="22" spans="1:5" x14ac:dyDescent="0.25">
      <c r="A22" s="70">
        <v>1</v>
      </c>
      <c r="B22" s="97" t="s">
        <v>22</v>
      </c>
      <c r="C22" s="98"/>
      <c r="D22" s="70" t="s">
        <v>15</v>
      </c>
      <c r="E22" s="21"/>
    </row>
    <row r="23" spans="1:5" x14ac:dyDescent="0.25">
      <c r="A23" s="70">
        <v>2</v>
      </c>
      <c r="B23" s="97" t="s">
        <v>20</v>
      </c>
      <c r="C23" s="98"/>
      <c r="D23" s="70" t="s">
        <v>28</v>
      </c>
      <c r="E23" s="77">
        <f>Boiler!D11</f>
        <v>0</v>
      </c>
    </row>
    <row r="24" spans="1:5" x14ac:dyDescent="0.25">
      <c r="A24" s="70">
        <v>3</v>
      </c>
      <c r="B24" s="97" t="s">
        <v>24</v>
      </c>
      <c r="C24" s="98"/>
      <c r="D24" s="70" t="s">
        <v>15</v>
      </c>
      <c r="E24" s="78" t="str">
        <f>IFERROR(E22/E23,"")</f>
        <v/>
      </c>
    </row>
    <row r="25" spans="1:5" x14ac:dyDescent="0.25">
      <c r="A25" s="70">
        <v>4</v>
      </c>
      <c r="B25" s="97" t="s">
        <v>23</v>
      </c>
      <c r="C25" s="98"/>
      <c r="D25" s="70" t="s">
        <v>27</v>
      </c>
      <c r="E25" s="79">
        <v>15000</v>
      </c>
    </row>
    <row r="26" spans="1:5" x14ac:dyDescent="0.25">
      <c r="A26" s="70">
        <v>5</v>
      </c>
      <c r="B26" s="97" t="s">
        <v>23</v>
      </c>
      <c r="C26" s="98"/>
      <c r="D26" s="70" t="s">
        <v>26</v>
      </c>
      <c r="E26" s="80">
        <f>E25*0.277778/1000</f>
        <v>4.1666699999999999</v>
      </c>
    </row>
    <row r="27" spans="1:5" x14ac:dyDescent="0.25">
      <c r="A27" s="70">
        <v>6</v>
      </c>
      <c r="B27" s="97" t="s">
        <v>21</v>
      </c>
      <c r="C27" s="98"/>
      <c r="D27" s="70" t="s">
        <v>25</v>
      </c>
      <c r="E27" s="80" t="str">
        <f>IFERROR(E24/E26,"")</f>
        <v/>
      </c>
    </row>
    <row r="28" spans="1:5" x14ac:dyDescent="0.25">
      <c r="A28" s="70">
        <v>7</v>
      </c>
      <c r="B28" s="97" t="s">
        <v>30</v>
      </c>
      <c r="C28" s="98"/>
      <c r="D28" s="70" t="s">
        <v>29</v>
      </c>
      <c r="E28" s="78">
        <v>110</v>
      </c>
    </row>
    <row r="29" spans="1:5" x14ac:dyDescent="0.25">
      <c r="A29" s="71">
        <v>8</v>
      </c>
      <c r="B29" s="99" t="s">
        <v>37</v>
      </c>
      <c r="C29" s="100"/>
      <c r="D29" s="71" t="s">
        <v>16</v>
      </c>
      <c r="E29" s="81" t="str">
        <f>IFERROR(E28*E27,"")</f>
        <v/>
      </c>
    </row>
    <row r="30" spans="1:5" x14ac:dyDescent="0.25">
      <c r="A30" s="70">
        <v>9</v>
      </c>
      <c r="B30" s="97" t="s">
        <v>38</v>
      </c>
      <c r="C30" s="98"/>
      <c r="D30" s="70" t="s">
        <v>28</v>
      </c>
      <c r="E30" s="82">
        <v>0.1</v>
      </c>
    </row>
    <row r="31" spans="1:5" x14ac:dyDescent="0.25">
      <c r="A31" s="70">
        <v>10</v>
      </c>
      <c r="B31" s="97" t="s">
        <v>31</v>
      </c>
      <c r="C31" s="98"/>
      <c r="D31" s="70" t="s">
        <v>32</v>
      </c>
      <c r="E31" s="83">
        <v>10</v>
      </c>
    </row>
    <row r="32" spans="1:5" x14ac:dyDescent="0.25">
      <c r="A32" s="71">
        <v>11</v>
      </c>
      <c r="B32" s="111" t="s">
        <v>34</v>
      </c>
      <c r="C32" s="112"/>
      <c r="D32" s="72" t="s">
        <v>16</v>
      </c>
      <c r="E32" s="84" t="str">
        <f>IFERROR(PV(E30,E31,E29)*(-1),"")</f>
        <v/>
      </c>
    </row>
    <row r="33" spans="1:5" ht="15.75" x14ac:dyDescent="0.25">
      <c r="A33" s="113" t="s">
        <v>33</v>
      </c>
      <c r="B33" s="114"/>
      <c r="C33" s="115"/>
      <c r="D33" s="73" t="s">
        <v>16</v>
      </c>
      <c r="E33" s="85" t="str">
        <f>IFERROR(E18+E32,"")</f>
        <v/>
      </c>
    </row>
    <row r="34" spans="1:5" x14ac:dyDescent="0.25">
      <c r="A34" s="60"/>
      <c r="B34" s="60"/>
      <c r="C34" s="60"/>
      <c r="D34" s="60"/>
      <c r="E34" s="60"/>
    </row>
    <row r="35" spans="1:5" ht="30" customHeight="1" x14ac:dyDescent="0.25">
      <c r="A35" s="90" t="s">
        <v>59</v>
      </c>
      <c r="B35" s="90"/>
      <c r="C35" s="74"/>
      <c r="D35" s="75" t="s">
        <v>60</v>
      </c>
      <c r="E35" s="76"/>
    </row>
    <row r="36" spans="1:5" x14ac:dyDescent="0.25">
      <c r="A36" s="60"/>
      <c r="B36" s="60"/>
      <c r="C36" s="60"/>
      <c r="D36" s="60"/>
      <c r="E36" s="60"/>
    </row>
    <row r="37" spans="1:5" x14ac:dyDescent="0.25">
      <c r="A37" s="109" t="s">
        <v>53</v>
      </c>
      <c r="B37" s="109"/>
      <c r="C37" s="109"/>
      <c r="D37" s="109"/>
      <c r="E37" s="109"/>
    </row>
    <row r="38" spans="1:5" x14ac:dyDescent="0.25">
      <c r="A38" s="109"/>
      <c r="B38" s="109"/>
      <c r="C38" s="109"/>
      <c r="D38" s="109"/>
      <c r="E38" s="109"/>
    </row>
  </sheetData>
  <mergeCells count="31">
    <mergeCell ref="A37:E38"/>
    <mergeCell ref="B6:D6"/>
    <mergeCell ref="B18:D18"/>
    <mergeCell ref="B14:D14"/>
    <mergeCell ref="B16:D16"/>
    <mergeCell ref="B17:D17"/>
    <mergeCell ref="B7:D7"/>
    <mergeCell ref="B9:D9"/>
    <mergeCell ref="B10:D10"/>
    <mergeCell ref="B11:D11"/>
    <mergeCell ref="B12:D12"/>
    <mergeCell ref="B13:D13"/>
    <mergeCell ref="B31:C31"/>
    <mergeCell ref="B32:C32"/>
    <mergeCell ref="A33:C33"/>
    <mergeCell ref="B30:C30"/>
    <mergeCell ref="A35:B35"/>
    <mergeCell ref="C2:E3"/>
    <mergeCell ref="B26:C26"/>
    <mergeCell ref="B27:C27"/>
    <mergeCell ref="B28:C28"/>
    <mergeCell ref="B29:C29"/>
    <mergeCell ref="B21:C21"/>
    <mergeCell ref="B22:C22"/>
    <mergeCell ref="B23:C23"/>
    <mergeCell ref="B24:C24"/>
    <mergeCell ref="B25:C25"/>
    <mergeCell ref="A5:D5"/>
    <mergeCell ref="A4:D4"/>
    <mergeCell ref="B8:D8"/>
    <mergeCell ref="B15:D15"/>
  </mergeCells>
  <phoneticPr fontId="15" type="noConversion"/>
  <conditionalFormatting sqref="A1:E14 A16:E1048576 A15:B15 E15">
    <cfRule type="expression" dxfId="82" priority="4">
      <formula>CELL("PROTECT",A1)=0</formula>
    </cfRule>
  </conditionalFormatting>
  <conditionalFormatting sqref="C35">
    <cfRule type="containsBlanks" dxfId="81" priority="10">
      <formula>LEN(TRIM(C35))=0</formula>
    </cfRule>
  </conditionalFormatting>
  <conditionalFormatting sqref="A1:E33">
    <cfRule type="expression" dxfId="80" priority="8">
      <formula>CELL("PROTECT",A1)=0</formula>
    </cfRule>
  </conditionalFormatting>
  <pageMargins left="0.59055118110236227" right="0.59055118110236227" top="0.59055118110236227" bottom="0.39370078740157483" header="0.27559055118110237" footer="0.27559055118110237"/>
  <pageSetup paperSize="9" scale="97" fitToHeight="0" orientation="portrait" r:id="rId1"/>
  <headerFooter>
    <oddHeader>&amp;L&amp;A - Page &amp;P of &amp;N</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view="pageBreakPreview" zoomScaleNormal="90" zoomScaleSheetLayoutView="100" workbookViewId="0">
      <selection activeCell="A7" sqref="A7"/>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16" t="str">
        <f>SITE!C2</f>
        <v>Solar panels installation for hot water preparation in kindergarten Andries of Mereni village, Anenii Noi distric</v>
      </c>
      <c r="D2" s="116"/>
      <c r="E2" s="116"/>
      <c r="F2" s="116"/>
      <c r="G2" s="116"/>
    </row>
    <row r="3" spans="1:7" s="22" customFormat="1" ht="18.75" x14ac:dyDescent="0.3">
      <c r="A3" s="26" t="str">
        <f>SITE!A3</f>
        <v>Site:</v>
      </c>
      <c r="B3" s="27" t="str">
        <f>IF(SITE!B3=0,"",SITE!B3)</f>
        <v>y</v>
      </c>
      <c r="C3" s="116"/>
      <c r="D3" s="116"/>
      <c r="E3" s="116"/>
      <c r="F3" s="116"/>
      <c r="G3" s="116"/>
    </row>
    <row r="4" spans="1:7" s="22" customFormat="1" ht="18.75" x14ac:dyDescent="0.25">
      <c r="A4" s="119" t="s">
        <v>8</v>
      </c>
      <c r="B4" s="119"/>
      <c r="C4" s="29" t="str">
        <f>SITE!B14</f>
        <v>Sistem antiincendiu</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79</v>
      </c>
      <c r="B6" s="9" t="s">
        <v>80</v>
      </c>
      <c r="C6" s="9" t="s">
        <v>81</v>
      </c>
      <c r="D6" s="9" t="s">
        <v>82</v>
      </c>
      <c r="E6" s="9" t="s">
        <v>83</v>
      </c>
      <c r="F6" s="9" t="s">
        <v>84</v>
      </c>
      <c r="G6" s="9" t="s">
        <v>85</v>
      </c>
    </row>
    <row r="7" spans="1:7" x14ac:dyDescent="0.25">
      <c r="A7" s="38"/>
      <c r="B7" s="38"/>
      <c r="C7" s="39"/>
      <c r="D7" s="38"/>
      <c r="E7" s="44"/>
      <c r="F7" s="43"/>
      <c r="G7" s="87">
        <f>Table119[5]*Table119[6]</f>
        <v>0</v>
      </c>
    </row>
    <row r="8" spans="1:7" x14ac:dyDescent="0.25">
      <c r="A8" s="38"/>
      <c r="B8" s="38"/>
      <c r="C8" s="39"/>
      <c r="D8" s="38"/>
      <c r="E8" s="44"/>
      <c r="F8" s="43"/>
      <c r="G8" s="89">
        <f>Table119[5]*Table119[6]</f>
        <v>0</v>
      </c>
    </row>
    <row r="9" spans="1:7" x14ac:dyDescent="0.25">
      <c r="A9" s="40" t="s">
        <v>86</v>
      </c>
      <c r="B9" s="41"/>
      <c r="C9" s="41"/>
      <c r="D9" s="41"/>
      <c r="E9" s="42"/>
      <c r="F9" s="42"/>
      <c r="G9" s="87">
        <f>SUBTOTAL(9,Table119[7])</f>
        <v>0</v>
      </c>
    </row>
  </sheetData>
  <mergeCells count="2">
    <mergeCell ref="C2:G3"/>
    <mergeCell ref="A4:B4"/>
  </mergeCells>
  <phoneticPr fontId="15" type="noConversion"/>
  <conditionalFormatting sqref="A7:G9">
    <cfRule type="expression" dxfId="23" priority="3">
      <formula>CELL("PROTECT",A7)=0</formula>
    </cfRule>
    <cfRule type="expression" dxfId="22" priority="4">
      <formula>$C7="Subtotal"</formula>
    </cfRule>
    <cfRule type="expression" priority="5" stopIfTrue="1">
      <formula>OR($C7="Subtotal",$A7="Total TVA Cota 0")</formula>
    </cfRule>
    <cfRule type="expression" dxfId="21" priority="7">
      <formula>$E7=""</formula>
    </cfRule>
  </conditionalFormatting>
  <conditionalFormatting sqref="G7:G9">
    <cfRule type="expression" dxfId="20" priority="1">
      <formula>AND($C7="Subtotal",$G7="")</formula>
    </cfRule>
    <cfRule type="expression" dxfId="19" priority="2">
      <formula>AND($C7="Subtotal",_xlfn.FORMULATEXT($G7)="=[5]*[6]")</formula>
    </cfRule>
    <cfRule type="expression" dxfId="18" priority="6">
      <formula>AND($C7&lt;&gt;"Subtotal",_xlfn.FORMULATEXT($G7)&lt;&gt;"=[5]*[6]")</formula>
    </cfRule>
  </conditionalFormatting>
  <conditionalFormatting sqref="E7:G9">
    <cfRule type="notContainsBlanks" priority="8" stopIfTrue="1">
      <formula>LEN(TRIM(E7))&gt;0</formula>
    </cfRule>
    <cfRule type="expression" dxfId="17"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view="pageBreakPreview" zoomScaleNormal="90" zoomScaleSheetLayoutView="100" workbookViewId="0">
      <selection activeCell="A7" sqref="A7"/>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16" t="str">
        <f>SITE!C2</f>
        <v>Solar panels installation for hot water preparation in kindergarten Andries of Mereni village, Anenii Noi distric</v>
      </c>
      <c r="D2" s="116"/>
      <c r="E2" s="116"/>
      <c r="F2" s="116"/>
      <c r="G2" s="116"/>
    </row>
    <row r="3" spans="1:7" s="22" customFormat="1" ht="18.75" x14ac:dyDescent="0.3">
      <c r="A3" s="26" t="str">
        <f>SITE!A3</f>
        <v>Site:</v>
      </c>
      <c r="B3" s="27" t="str">
        <f>IF(SITE!B3=0,"",SITE!B3)</f>
        <v>y</v>
      </c>
      <c r="C3" s="116"/>
      <c r="D3" s="116"/>
      <c r="E3" s="116"/>
      <c r="F3" s="116"/>
      <c r="G3" s="116"/>
    </row>
    <row r="4" spans="1:7" s="22" customFormat="1" ht="18.75" x14ac:dyDescent="0.25">
      <c r="A4" s="119" t="s">
        <v>8</v>
      </c>
      <c r="B4" s="119"/>
      <c r="C4" s="29" t="str">
        <f>SITE!B15</f>
        <v>Sistem de alimentare cu combustibil</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79</v>
      </c>
      <c r="B6" s="9" t="s">
        <v>80</v>
      </c>
      <c r="C6" s="9" t="s">
        <v>81</v>
      </c>
      <c r="D6" s="9" t="s">
        <v>82</v>
      </c>
      <c r="E6" s="9" t="s">
        <v>83</v>
      </c>
      <c r="F6" s="9" t="s">
        <v>84</v>
      </c>
      <c r="G6" s="9" t="s">
        <v>85</v>
      </c>
    </row>
    <row r="7" spans="1:7" x14ac:dyDescent="0.25">
      <c r="A7" s="38"/>
      <c r="B7" s="38"/>
      <c r="C7" s="39"/>
      <c r="D7" s="38"/>
      <c r="E7" s="44"/>
      <c r="F7" s="43"/>
      <c r="G7" s="87">
        <f>Table1193[5]*Table1193[6]</f>
        <v>0</v>
      </c>
    </row>
    <row r="8" spans="1:7" x14ac:dyDescent="0.25">
      <c r="A8" s="38"/>
      <c r="B8" s="38"/>
      <c r="C8" s="39"/>
      <c r="D8" s="38"/>
      <c r="E8" s="44"/>
      <c r="F8" s="43"/>
      <c r="G8" s="89">
        <f>Table1193[5]*Table1193[6]</f>
        <v>0</v>
      </c>
    </row>
    <row r="9" spans="1:7" x14ac:dyDescent="0.25">
      <c r="A9" s="40" t="s">
        <v>86</v>
      </c>
      <c r="B9" s="41"/>
      <c r="C9" s="41"/>
      <c r="D9" s="41"/>
      <c r="E9" s="42"/>
      <c r="F9" s="42"/>
      <c r="G9" s="87">
        <f>SUBTOTAL(9,Table1193[7])</f>
        <v>0</v>
      </c>
    </row>
  </sheetData>
  <mergeCells count="2">
    <mergeCell ref="C2:G3"/>
    <mergeCell ref="A4:B4"/>
  </mergeCells>
  <conditionalFormatting sqref="G7:G9">
    <cfRule type="expression" dxfId="16" priority="1">
      <formula>AND($C7="Subtotal",$G7="")</formula>
    </cfRule>
    <cfRule type="expression" dxfId="15" priority="2">
      <formula>AND($C7="Subtotal",_xlfn.FORMULATEXT($G7)="=[5]*[6]")</formula>
    </cfRule>
    <cfRule type="expression" dxfId="14" priority="6">
      <formula>AND($C7&lt;&gt;"Subtotal",_xlfn.FORMULATEXT($G7)&lt;&gt;"=[5]*[6]")</formula>
    </cfRule>
  </conditionalFormatting>
  <conditionalFormatting sqref="A7:G9">
    <cfRule type="expression" dxfId="13" priority="3">
      <formula>CELL("PROTECT",A7)=0</formula>
    </cfRule>
    <cfRule type="expression" dxfId="12" priority="4">
      <formula>$C7="Subtotal"</formula>
    </cfRule>
    <cfRule type="expression" priority="5" stopIfTrue="1">
      <formula>OR($C7="Subtotal",$A7="Total TVA Cota 0")</formula>
    </cfRule>
    <cfRule type="expression" dxfId="11" priority="7">
      <formula>$E7=""</formula>
    </cfRule>
  </conditionalFormatting>
  <conditionalFormatting sqref="E7:G9">
    <cfRule type="notContainsBlanks" priority="8" stopIfTrue="1">
      <formula>LEN(TRIM(E7))&gt;0</formula>
    </cfRule>
    <cfRule type="expression" dxfId="10"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view="pageBreakPreview" zoomScaleNormal="90" zoomScaleSheetLayoutView="100" workbookViewId="0">
      <selection activeCell="C8" sqref="C8"/>
    </sheetView>
  </sheetViews>
  <sheetFormatPr defaultRowHeight="15" x14ac:dyDescent="0.25"/>
  <cols>
    <col min="1" max="1" width="9.5703125" customWidth="1"/>
    <col min="2" max="2" width="12.28515625" customWidth="1"/>
    <col min="3" max="3" width="70.7109375" customWidth="1"/>
    <col min="4" max="4" width="13.4257812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16" t="str">
        <f>SITE!C2</f>
        <v>Solar panels installation for hot water preparation in kindergarten Andries of Mereni village, Anenii Noi distric</v>
      </c>
      <c r="D2" s="116"/>
      <c r="E2" s="116"/>
      <c r="F2" s="116"/>
      <c r="G2" s="116"/>
    </row>
    <row r="3" spans="1:7" ht="18.75" x14ac:dyDescent="0.3">
      <c r="A3" s="26" t="str">
        <f>SITE!A3</f>
        <v>Site:</v>
      </c>
      <c r="B3" s="27" t="str">
        <f>IF(SITE!B3=0,"",SITE!B3)</f>
        <v>y</v>
      </c>
      <c r="C3" s="116"/>
      <c r="D3" s="116"/>
      <c r="E3" s="116"/>
      <c r="F3" s="116"/>
      <c r="G3" s="116"/>
    </row>
    <row r="4" spans="1:7" ht="18.75" x14ac:dyDescent="0.25">
      <c r="A4" s="123" t="str">
        <f>SITE!B16</f>
        <v>Darea in Exloatare</v>
      </c>
      <c r="B4" s="123"/>
      <c r="C4" s="123"/>
      <c r="D4" s="123"/>
      <c r="E4" s="123"/>
      <c r="F4" s="123"/>
      <c r="G4" s="123"/>
    </row>
    <row r="5" spans="1:7" ht="47.25" x14ac:dyDescent="0.25">
      <c r="A5" s="6" t="s">
        <v>1</v>
      </c>
      <c r="B5" s="6" t="s">
        <v>36</v>
      </c>
      <c r="C5" s="6" t="s">
        <v>3</v>
      </c>
      <c r="D5" s="6" t="s">
        <v>4</v>
      </c>
      <c r="E5" s="6" t="s">
        <v>5</v>
      </c>
      <c r="F5" s="9" t="s">
        <v>87</v>
      </c>
      <c r="G5" s="9" t="s">
        <v>89</v>
      </c>
    </row>
    <row r="6" spans="1:7" ht="15.75" x14ac:dyDescent="0.25">
      <c r="A6" s="6">
        <v>1</v>
      </c>
      <c r="B6" s="6">
        <v>2</v>
      </c>
      <c r="C6" s="6">
        <v>3</v>
      </c>
      <c r="D6" s="6">
        <v>4</v>
      </c>
      <c r="E6" s="6">
        <v>5</v>
      </c>
      <c r="F6" s="6">
        <v>6</v>
      </c>
      <c r="G6" s="6">
        <v>7</v>
      </c>
    </row>
    <row r="7" spans="1:7" ht="15.75" x14ac:dyDescent="0.25">
      <c r="A7" s="51">
        <v>1</v>
      </c>
      <c r="B7" s="52"/>
      <c r="C7" s="53" t="s">
        <v>374</v>
      </c>
      <c r="D7" s="54" t="s">
        <v>92</v>
      </c>
      <c r="E7" s="55">
        <v>1</v>
      </c>
      <c r="F7" s="24"/>
      <c r="G7" s="18">
        <f t="shared" ref="G7:G9" si="0">$E7*F7</f>
        <v>0</v>
      </c>
    </row>
    <row r="8" spans="1:7" ht="15.75" x14ac:dyDescent="0.25">
      <c r="A8" s="48">
        <v>3</v>
      </c>
      <c r="B8" s="48"/>
      <c r="C8" s="56" t="s">
        <v>375</v>
      </c>
      <c r="D8" s="57" t="s">
        <v>93</v>
      </c>
      <c r="E8" s="55">
        <v>1</v>
      </c>
      <c r="F8" s="24"/>
      <c r="G8" s="18">
        <f t="shared" si="0"/>
        <v>0</v>
      </c>
    </row>
    <row r="9" spans="1:7" ht="16.5" thickBot="1" x14ac:dyDescent="0.3">
      <c r="A9" s="48">
        <v>4</v>
      </c>
      <c r="B9" s="48"/>
      <c r="C9" s="56" t="s">
        <v>376</v>
      </c>
      <c r="D9" s="57" t="s">
        <v>94</v>
      </c>
      <c r="E9" s="55">
        <v>1</v>
      </c>
      <c r="F9" s="24"/>
      <c r="G9" s="18">
        <f t="shared" si="0"/>
        <v>0</v>
      </c>
    </row>
    <row r="10" spans="1:7" ht="20.25" thickTop="1" thickBot="1" x14ac:dyDescent="0.3">
      <c r="A10" s="14" t="s">
        <v>49</v>
      </c>
      <c r="B10" s="14"/>
      <c r="C10" s="14"/>
      <c r="D10" s="14"/>
      <c r="E10" s="14"/>
      <c r="F10" s="14"/>
      <c r="G10" s="1">
        <f>SUM(G7:G9)</f>
        <v>0</v>
      </c>
    </row>
    <row r="12" spans="1:7" x14ac:dyDescent="0.25">
      <c r="A12" s="13" t="s">
        <v>52</v>
      </c>
    </row>
  </sheetData>
  <mergeCells count="2">
    <mergeCell ref="C2:G3"/>
    <mergeCell ref="A4:G4"/>
  </mergeCells>
  <phoneticPr fontId="15" type="noConversion"/>
  <conditionalFormatting sqref="C7:F9">
    <cfRule type="containsBlanks" dxfId="9" priority="9">
      <formula>LEN(TRIM(C7))=0</formula>
    </cfRule>
  </conditionalFormatting>
  <conditionalFormatting sqref="C1:G3 A4:G12">
    <cfRule type="expression" dxfId="8" priority="8">
      <formula>CELL("PROTECT",A1)=0</formula>
    </cfRule>
  </conditionalFormatting>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view="pageBreakPreview" zoomScaleNormal="90" zoomScaleSheetLayoutView="100" workbookViewId="0">
      <selection activeCell="C7" sqref="C7"/>
    </sheetView>
  </sheetViews>
  <sheetFormatPr defaultRowHeight="15" x14ac:dyDescent="0.25"/>
  <cols>
    <col min="1" max="1" width="9.5703125" customWidth="1"/>
    <col min="2" max="2" width="12.28515625" customWidth="1"/>
    <col min="3" max="3" width="70.7109375" customWidth="1"/>
    <col min="4" max="4" width="13.4257812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16" t="str">
        <f>SITE!C2</f>
        <v>Solar panels installation for hot water preparation in kindergarten Andries of Mereni village, Anenii Noi distric</v>
      </c>
      <c r="D2" s="116"/>
      <c r="E2" s="116"/>
      <c r="F2" s="116"/>
      <c r="G2" s="116"/>
    </row>
    <row r="3" spans="1:7" ht="18.75" x14ac:dyDescent="0.3">
      <c r="A3" s="26" t="str">
        <f>SITE!A3</f>
        <v>Site:</v>
      </c>
      <c r="B3" s="27" t="str">
        <f>IF(SITE!B3=0,"",SITE!B3)</f>
        <v>y</v>
      </c>
      <c r="C3" s="120"/>
      <c r="D3" s="120"/>
      <c r="E3" s="120"/>
      <c r="F3" s="120"/>
      <c r="G3" s="120"/>
    </row>
    <row r="4" spans="1:7" ht="18.75" x14ac:dyDescent="0.25">
      <c r="A4" s="10" t="str">
        <f>SITE!B17</f>
        <v>Deservirea si mentenanta pentru 3 ani de operare</v>
      </c>
      <c r="B4" s="11"/>
      <c r="C4" s="11"/>
      <c r="D4" s="11"/>
      <c r="E4" s="11"/>
      <c r="F4" s="11"/>
      <c r="G4" s="12"/>
    </row>
    <row r="5" spans="1:7" ht="47.25" x14ac:dyDescent="0.25">
      <c r="A5" s="9" t="s">
        <v>1</v>
      </c>
      <c r="B5" s="9" t="s">
        <v>36</v>
      </c>
      <c r="C5" s="9" t="s">
        <v>47</v>
      </c>
      <c r="D5" s="9" t="s">
        <v>98</v>
      </c>
      <c r="E5" s="9" t="s">
        <v>48</v>
      </c>
      <c r="F5" s="9" t="s">
        <v>87</v>
      </c>
      <c r="G5" s="9" t="s">
        <v>90</v>
      </c>
    </row>
    <row r="6" spans="1:7" ht="15.75" x14ac:dyDescent="0.25">
      <c r="A6" s="6">
        <v>1</v>
      </c>
      <c r="B6" s="6">
        <v>2</v>
      </c>
      <c r="C6" s="6">
        <v>3</v>
      </c>
      <c r="D6" s="6">
        <v>4</v>
      </c>
      <c r="E6" s="6">
        <v>5</v>
      </c>
      <c r="F6" s="6">
        <v>6</v>
      </c>
      <c r="G6" s="6">
        <v>7</v>
      </c>
    </row>
    <row r="7" spans="1:7" ht="15.75" x14ac:dyDescent="0.25">
      <c r="A7" s="7">
        <v>1</v>
      </c>
      <c r="B7" s="7"/>
      <c r="C7" s="7" t="s">
        <v>377</v>
      </c>
      <c r="D7" s="49" t="s">
        <v>95</v>
      </c>
      <c r="E7" s="50">
        <v>3</v>
      </c>
      <c r="F7" s="20"/>
      <c r="G7" s="19">
        <f>$E7*F7</f>
        <v>0</v>
      </c>
    </row>
    <row r="8" spans="1:7" ht="15.75" x14ac:dyDescent="0.25">
      <c r="A8" s="7">
        <v>2</v>
      </c>
      <c r="B8" s="7"/>
      <c r="C8" s="7" t="s">
        <v>378</v>
      </c>
      <c r="D8" s="49" t="s">
        <v>95</v>
      </c>
      <c r="E8" s="50">
        <v>3</v>
      </c>
      <c r="F8" s="20"/>
      <c r="G8" s="19">
        <f t="shared" ref="G8:G10" si="0">$E8*F8</f>
        <v>0</v>
      </c>
    </row>
    <row r="9" spans="1:7" ht="15.75" x14ac:dyDescent="0.25">
      <c r="A9" s="7">
        <v>3</v>
      </c>
      <c r="B9" s="7"/>
      <c r="C9" s="7" t="s">
        <v>379</v>
      </c>
      <c r="D9" s="49" t="s">
        <v>96</v>
      </c>
      <c r="E9" s="50">
        <v>3</v>
      </c>
      <c r="F9" s="20"/>
      <c r="G9" s="19">
        <f t="shared" si="0"/>
        <v>0</v>
      </c>
    </row>
    <row r="10" spans="1:7" ht="16.5" thickBot="1" x14ac:dyDescent="0.3">
      <c r="A10" s="7">
        <v>4</v>
      </c>
      <c r="B10" s="7"/>
      <c r="C10" s="7" t="s">
        <v>380</v>
      </c>
      <c r="D10" s="49" t="s">
        <v>97</v>
      </c>
      <c r="E10" s="50">
        <v>1</v>
      </c>
      <c r="F10" s="20"/>
      <c r="G10" s="19">
        <f t="shared" si="0"/>
        <v>0</v>
      </c>
    </row>
    <row r="11" spans="1:7" ht="20.25" thickTop="1" thickBot="1" x14ac:dyDescent="0.3">
      <c r="A11" s="14" t="s">
        <v>50</v>
      </c>
      <c r="B11" s="14"/>
      <c r="C11" s="14"/>
      <c r="D11" s="14"/>
      <c r="E11" s="1"/>
      <c r="F11" s="1"/>
      <c r="G11" s="1">
        <f>SUM(G7:G10)</f>
        <v>0</v>
      </c>
    </row>
    <row r="13" spans="1:7" ht="15" customHeight="1" x14ac:dyDescent="0.25">
      <c r="A13" s="124" t="s">
        <v>46</v>
      </c>
      <c r="B13" s="124"/>
      <c r="C13" s="124"/>
      <c r="D13" s="124"/>
      <c r="E13" s="124"/>
      <c r="F13" s="124"/>
      <c r="G13" s="124"/>
    </row>
    <row r="14" spans="1:7" x14ac:dyDescent="0.25">
      <c r="A14" s="124"/>
      <c r="B14" s="124"/>
      <c r="C14" s="124"/>
      <c r="D14" s="124"/>
      <c r="E14" s="124"/>
      <c r="F14" s="124"/>
      <c r="G14" s="124"/>
    </row>
  </sheetData>
  <mergeCells count="2">
    <mergeCell ref="C2:G3"/>
    <mergeCell ref="A13:G14"/>
  </mergeCells>
  <phoneticPr fontId="15" type="noConversion"/>
  <conditionalFormatting sqref="F7:F10">
    <cfRule type="containsBlanks" dxfId="7" priority="9">
      <formula>LEN(TRIM(F7))=0</formula>
    </cfRule>
  </conditionalFormatting>
  <conditionalFormatting sqref="A4:G6 C1:G3 F7:G10 A11:G14">
    <cfRule type="expression" dxfId="6" priority="8">
      <formula>CELL("PROTECT",A1)=0</formula>
    </cfRule>
  </conditionalFormatting>
  <conditionalFormatting sqref="C7:E10">
    <cfRule type="containsBlanks" dxfId="5" priority="2">
      <formula>LEN(TRIM(C7))=0</formula>
    </cfRule>
  </conditionalFormatting>
  <conditionalFormatting sqref="A7:E10">
    <cfRule type="expression" dxfId="4" priority="1">
      <formula>CELL("PROTECT",A7)=0</formula>
    </cfRule>
  </conditionalFormatting>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27"/>
  <sheetViews>
    <sheetView tabSelected="1" view="pageBreakPreview" topLeftCell="A4" zoomScaleNormal="100" zoomScaleSheetLayoutView="100" workbookViewId="0">
      <selection activeCell="D7" sqref="D7"/>
    </sheetView>
  </sheetViews>
  <sheetFormatPr defaultRowHeight="15" x14ac:dyDescent="0.25"/>
  <cols>
    <col min="1" max="1" width="9.5703125" customWidth="1"/>
    <col min="2" max="2" width="12.28515625" customWidth="1"/>
    <col min="3" max="4" width="42.710937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25" t="str">
        <f>SITE!C2</f>
        <v>Solar panels installation for hot water preparation in kindergarten Andries of Mereni village, Anenii Noi distric</v>
      </c>
      <c r="D2" s="125"/>
      <c r="E2" s="125"/>
      <c r="F2" s="125"/>
      <c r="G2" s="125"/>
    </row>
    <row r="3" spans="1:7" ht="18.75" x14ac:dyDescent="0.3">
      <c r="A3" s="26" t="str">
        <f>SITE!A3</f>
        <v>Site:</v>
      </c>
      <c r="B3" s="27" t="str">
        <f>IF(SITE!B3=0,"",SITE!B3)</f>
        <v>y</v>
      </c>
      <c r="C3" s="125"/>
      <c r="D3" s="125"/>
      <c r="E3" s="125"/>
      <c r="F3" s="125"/>
      <c r="G3" s="125"/>
    </row>
    <row r="4" spans="1:7" ht="18.75" x14ac:dyDescent="0.25">
      <c r="A4" s="126" t="s">
        <v>61</v>
      </c>
      <c r="B4" s="126"/>
      <c r="C4" s="126"/>
      <c r="D4" s="126"/>
      <c r="E4" s="126"/>
      <c r="F4" s="126"/>
      <c r="G4" s="126"/>
    </row>
    <row r="5" spans="1:7" ht="31.5" x14ac:dyDescent="0.25">
      <c r="A5" s="8" t="s">
        <v>1</v>
      </c>
      <c r="B5" s="8" t="s">
        <v>36</v>
      </c>
      <c r="C5" s="8" t="s">
        <v>62</v>
      </c>
      <c r="D5" s="8" t="s">
        <v>63</v>
      </c>
      <c r="E5" s="8" t="s">
        <v>64</v>
      </c>
      <c r="F5" s="8" t="s">
        <v>88</v>
      </c>
      <c r="G5" s="8" t="s">
        <v>90</v>
      </c>
    </row>
    <row r="6" spans="1:7" ht="15.75" x14ac:dyDescent="0.25">
      <c r="A6" s="8">
        <v>1</v>
      </c>
      <c r="B6" s="8">
        <v>2</v>
      </c>
      <c r="C6" s="8">
        <v>3</v>
      </c>
      <c r="D6" s="8">
        <v>4</v>
      </c>
      <c r="E6" s="8">
        <v>5</v>
      </c>
      <c r="F6" s="8">
        <v>6</v>
      </c>
      <c r="G6" s="8">
        <v>7</v>
      </c>
    </row>
    <row r="7" spans="1:7" ht="15.75" x14ac:dyDescent="0.25">
      <c r="A7" s="129">
        <v>1</v>
      </c>
      <c r="B7" s="130" t="s">
        <v>35</v>
      </c>
      <c r="C7" s="36" t="s">
        <v>65</v>
      </c>
      <c r="D7" s="15"/>
      <c r="E7" s="127"/>
      <c r="F7" s="128">
        <v>1</v>
      </c>
      <c r="G7" s="127">
        <f>E7*F7</f>
        <v>0</v>
      </c>
    </row>
    <row r="8" spans="1:7" ht="30" x14ac:dyDescent="0.25">
      <c r="A8" s="129"/>
      <c r="B8" s="130"/>
      <c r="C8" s="86" t="s">
        <v>103</v>
      </c>
      <c r="D8" s="15"/>
      <c r="E8" s="127"/>
      <c r="F8" s="128"/>
      <c r="G8" s="127"/>
    </row>
    <row r="9" spans="1:7" ht="15.75" x14ac:dyDescent="0.25">
      <c r="A9" s="129"/>
      <c r="B9" s="130"/>
      <c r="C9" s="36" t="s">
        <v>69</v>
      </c>
      <c r="D9" s="15"/>
      <c r="E9" s="127"/>
      <c r="F9" s="128"/>
      <c r="G9" s="127"/>
    </row>
    <row r="10" spans="1:7" ht="15.75" x14ac:dyDescent="0.25">
      <c r="A10" s="129"/>
      <c r="B10" s="130"/>
      <c r="C10" s="37" t="s">
        <v>54</v>
      </c>
      <c r="D10" s="15"/>
      <c r="E10" s="127"/>
      <c r="F10" s="128"/>
      <c r="G10" s="127"/>
    </row>
    <row r="11" spans="1:7" ht="15.75" x14ac:dyDescent="0.25">
      <c r="A11" s="129"/>
      <c r="B11" s="130"/>
      <c r="C11" s="16" t="s">
        <v>70</v>
      </c>
      <c r="D11" s="17"/>
      <c r="E11" s="127"/>
      <c r="F11" s="128"/>
      <c r="G11" s="127"/>
    </row>
    <row r="12" spans="1:7" ht="15.75" x14ac:dyDescent="0.25">
      <c r="A12" s="129"/>
      <c r="B12" s="130"/>
      <c r="C12" s="16" t="s">
        <v>76</v>
      </c>
      <c r="D12" s="15"/>
      <c r="E12" s="127"/>
      <c r="F12" s="128"/>
      <c r="G12" s="127"/>
    </row>
    <row r="13" spans="1:7" ht="31.5" x14ac:dyDescent="0.25">
      <c r="A13" s="129"/>
      <c r="B13" s="130"/>
      <c r="C13" s="16" t="s">
        <v>77</v>
      </c>
      <c r="D13" s="15"/>
      <c r="E13" s="127"/>
      <c r="F13" s="128"/>
      <c r="G13" s="127"/>
    </row>
    <row r="14" spans="1:7" ht="31.5" x14ac:dyDescent="0.25">
      <c r="A14" s="129"/>
      <c r="B14" s="130"/>
      <c r="C14" s="37" t="s">
        <v>71</v>
      </c>
      <c r="D14" s="15"/>
      <c r="E14" s="127"/>
      <c r="F14" s="128"/>
      <c r="G14" s="127"/>
    </row>
    <row r="15" spans="1:7" ht="31.5" x14ac:dyDescent="0.25">
      <c r="A15" s="129"/>
      <c r="B15" s="130"/>
      <c r="C15" s="16" t="s">
        <v>72</v>
      </c>
      <c r="D15" s="15"/>
      <c r="E15" s="127"/>
      <c r="F15" s="128"/>
      <c r="G15" s="127"/>
    </row>
    <row r="16" spans="1:7" ht="31.5" x14ac:dyDescent="0.25">
      <c r="A16" s="129"/>
      <c r="B16" s="130"/>
      <c r="C16" s="16" t="s">
        <v>73</v>
      </c>
      <c r="D16" s="15"/>
      <c r="E16" s="127"/>
      <c r="F16" s="128"/>
      <c r="G16" s="127"/>
    </row>
    <row r="17" spans="1:7" ht="47.25" x14ac:dyDescent="0.25">
      <c r="A17" s="129"/>
      <c r="B17" s="130"/>
      <c r="C17" s="16" t="s">
        <v>74</v>
      </c>
      <c r="D17" s="15"/>
      <c r="E17" s="127"/>
      <c r="F17" s="128"/>
      <c r="G17" s="127"/>
    </row>
    <row r="18" spans="1:7" ht="15.75" x14ac:dyDescent="0.25">
      <c r="A18" s="129"/>
      <c r="B18" s="130"/>
      <c r="C18" s="16" t="s">
        <v>75</v>
      </c>
      <c r="D18" s="15"/>
      <c r="E18" s="127"/>
      <c r="F18" s="128"/>
      <c r="G18" s="127"/>
    </row>
    <row r="19" spans="1:7" ht="15.75" x14ac:dyDescent="0.25">
      <c r="A19" s="129"/>
      <c r="B19" s="130"/>
      <c r="C19" s="37" t="s">
        <v>104</v>
      </c>
      <c r="D19" s="15"/>
      <c r="E19" s="127"/>
      <c r="F19" s="128"/>
      <c r="G19" s="127"/>
    </row>
    <row r="20" spans="1:7" ht="48" thickBot="1" x14ac:dyDescent="0.3">
      <c r="A20" s="129"/>
      <c r="B20" s="130"/>
      <c r="C20" s="37" t="s">
        <v>101</v>
      </c>
      <c r="D20" s="15"/>
      <c r="E20" s="127"/>
      <c r="F20" s="128"/>
      <c r="G20" s="127"/>
    </row>
    <row r="21" spans="1:7" ht="19.5" customHeight="1" thickTop="1" thickBot="1" x14ac:dyDescent="0.3">
      <c r="A21" s="14" t="s">
        <v>50</v>
      </c>
      <c r="B21" s="14"/>
      <c r="C21" s="14"/>
      <c r="D21" s="14"/>
      <c r="E21" s="1"/>
      <c r="F21" s="1"/>
      <c r="G21" s="1">
        <f>SUM(G7:G20)</f>
        <v>0</v>
      </c>
    </row>
    <row r="22" spans="1:7" ht="16.5" thickTop="1" x14ac:dyDescent="0.25">
      <c r="A22" s="3"/>
      <c r="B22" s="3"/>
      <c r="C22" s="3"/>
      <c r="D22" s="3"/>
      <c r="E22" s="3"/>
      <c r="F22" s="3"/>
      <c r="G22" s="3"/>
    </row>
    <row r="23" spans="1:7" x14ac:dyDescent="0.25">
      <c r="A23" s="131" t="s">
        <v>66</v>
      </c>
      <c r="B23" s="131"/>
      <c r="C23" s="131"/>
      <c r="D23" s="131"/>
      <c r="E23" s="131"/>
      <c r="F23" s="131"/>
      <c r="G23" s="131"/>
    </row>
    <row r="24" spans="1:7" x14ac:dyDescent="0.25">
      <c r="A24" s="131" t="s">
        <v>100</v>
      </c>
      <c r="B24" s="131"/>
      <c r="C24" s="131"/>
      <c r="D24" s="131"/>
      <c r="E24" s="131"/>
      <c r="F24" s="131"/>
      <c r="G24" s="131"/>
    </row>
    <row r="25" spans="1:7" ht="31.5" customHeight="1" x14ac:dyDescent="0.25">
      <c r="A25" s="132" t="s">
        <v>67</v>
      </c>
      <c r="B25" s="132"/>
      <c r="C25" s="132"/>
      <c r="D25" s="132"/>
      <c r="E25" s="132"/>
      <c r="F25" s="132"/>
      <c r="G25" s="132"/>
    </row>
    <row r="26" spans="1:7" x14ac:dyDescent="0.25">
      <c r="A26" s="131" t="s">
        <v>68</v>
      </c>
      <c r="B26" s="131"/>
      <c r="C26" s="131"/>
      <c r="D26" s="131"/>
      <c r="E26" s="131"/>
      <c r="F26" s="131"/>
      <c r="G26" s="131"/>
    </row>
    <row r="27" spans="1:7" x14ac:dyDescent="0.25">
      <c r="A27" s="131" t="s">
        <v>102</v>
      </c>
      <c r="B27" s="131"/>
      <c r="C27" s="131"/>
      <c r="D27" s="131"/>
      <c r="E27" s="131"/>
      <c r="F27" s="131"/>
      <c r="G27" s="131"/>
    </row>
  </sheetData>
  <sheetProtection formatRows="0"/>
  <mergeCells count="12">
    <mergeCell ref="A27:G27"/>
    <mergeCell ref="A23:G23"/>
    <mergeCell ref="A24:G24"/>
    <mergeCell ref="A25:G25"/>
    <mergeCell ref="A26:G26"/>
    <mergeCell ref="C2:G3"/>
    <mergeCell ref="A4:G4"/>
    <mergeCell ref="E7:E20"/>
    <mergeCell ref="F7:F20"/>
    <mergeCell ref="G7:G20"/>
    <mergeCell ref="A7:A20"/>
    <mergeCell ref="B7:B20"/>
  </mergeCells>
  <phoneticPr fontId="15" type="noConversion"/>
  <conditionalFormatting sqref="D7:D20 F7">
    <cfRule type="containsBlanks" dxfId="3" priority="15">
      <formula>LEN(TRIM(D7))=0</formula>
    </cfRule>
  </conditionalFormatting>
  <conditionalFormatting sqref="A4:G26 C1:G3">
    <cfRule type="expression" dxfId="2" priority="8">
      <formula>CELL("PROTECT",A1)=0</formula>
    </cfRule>
  </conditionalFormatting>
  <conditionalFormatting sqref="E7:E20">
    <cfRule type="containsBlanks" dxfId="1" priority="2">
      <formula>LEN(TRIM(E7))=0</formula>
    </cfRule>
  </conditionalFormatting>
  <conditionalFormatting sqref="A27:G27">
    <cfRule type="expression" dxfId="0" priority="1">
      <formula>CELL("PROTECT",A27)=0</formula>
    </cfRule>
  </conditionalFormatting>
  <dataValidations count="1">
    <dataValidation type="decimal" allowBlank="1" showInputMessage="1" showErrorMessage="1" sqref="D11">
      <formula1>0.8</formula1>
      <formula2>0.99</formula2>
    </dataValidation>
  </dataValidations>
  <pageMargins left="0.59055118110236227" right="0.59055118110236227" top="0.59055118110236227" bottom="0.39370078740157483" header="0.27559055118110237" footer="0.27559055118110237"/>
  <pageSetup paperSize="9" scale="59" fitToHeight="0" orientation="portrait" r:id="rId1"/>
  <headerFooter>
    <oddHeader>&amp;L&amp;A -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view="pageBreakPreview" zoomScaleNormal="90" zoomScaleSheetLayoutView="100" workbookViewId="0">
      <selection activeCell="A7" sqref="A7"/>
    </sheetView>
  </sheetViews>
  <sheetFormatPr defaultRowHeight="15" x14ac:dyDescent="0.25"/>
  <cols>
    <col min="1" max="1" width="9.5703125" style="46" customWidth="1"/>
    <col min="2" max="2" width="12.28515625" style="47" customWidth="1"/>
    <col min="3" max="3" width="70.7109375" style="47" customWidth="1"/>
    <col min="4" max="4" width="13.42578125" style="47" customWidth="1"/>
    <col min="5" max="5" width="12" style="47" customWidth="1"/>
    <col min="6" max="6" width="14.7109375" style="47" customWidth="1"/>
    <col min="7" max="7" width="18.28515625" style="47"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16" t="str">
        <f>SITE!C2</f>
        <v>Solar panels installation for hot water preparation in kindergarten Andries of Mereni village, Anenii Noi distric</v>
      </c>
      <c r="D2" s="116"/>
      <c r="E2" s="116"/>
      <c r="F2" s="116"/>
      <c r="G2" s="116"/>
    </row>
    <row r="3" spans="1:7" s="22" customFormat="1" ht="18.75" x14ac:dyDescent="0.3">
      <c r="A3" s="26" t="str">
        <f>SITE!A3</f>
        <v>Site:</v>
      </c>
      <c r="B3" s="27" t="str">
        <f>IF(SITE!B3=0,"",SITE!B3)</f>
        <v>y</v>
      </c>
      <c r="C3" s="116"/>
      <c r="D3" s="116"/>
      <c r="E3" s="116"/>
      <c r="F3" s="116"/>
      <c r="G3" s="116"/>
    </row>
    <row r="4" spans="1:7" s="22" customFormat="1" ht="18.75" x14ac:dyDescent="0.25">
      <c r="A4" s="117" t="s">
        <v>8</v>
      </c>
      <c r="B4" s="118"/>
      <c r="C4" s="29" t="str">
        <f>SITE!B6</f>
        <v>Amenajarea Teritoriului</v>
      </c>
      <c r="D4" s="30"/>
      <c r="E4" s="30"/>
      <c r="F4" s="30"/>
      <c r="G4" s="31"/>
    </row>
    <row r="5" spans="1:7" s="22" customFormat="1" ht="47.25" x14ac:dyDescent="0.25">
      <c r="A5" s="8" t="s">
        <v>1</v>
      </c>
      <c r="B5" s="8" t="s">
        <v>2</v>
      </c>
      <c r="C5" s="8" t="s">
        <v>3</v>
      </c>
      <c r="D5" s="8" t="s">
        <v>4</v>
      </c>
      <c r="E5" s="8" t="s">
        <v>5</v>
      </c>
      <c r="F5" s="8" t="s">
        <v>87</v>
      </c>
      <c r="G5" s="8" t="s">
        <v>51</v>
      </c>
    </row>
    <row r="6" spans="1:7" s="22" customFormat="1" ht="15.75" x14ac:dyDescent="0.25">
      <c r="A6" s="9" t="s">
        <v>79</v>
      </c>
      <c r="B6" s="9" t="s">
        <v>80</v>
      </c>
      <c r="C6" s="9" t="s">
        <v>81</v>
      </c>
      <c r="D6" s="9" t="s">
        <v>82</v>
      </c>
      <c r="E6" s="9" t="s">
        <v>83</v>
      </c>
      <c r="F6" s="9" t="s">
        <v>84</v>
      </c>
      <c r="G6" s="9" t="s">
        <v>85</v>
      </c>
    </row>
    <row r="7" spans="1:7" s="45" customFormat="1" x14ac:dyDescent="0.25">
      <c r="A7" s="38"/>
      <c r="B7" s="38"/>
      <c r="C7" s="39"/>
      <c r="D7" s="38"/>
      <c r="E7" s="44"/>
      <c r="F7" s="43"/>
      <c r="G7" s="87">
        <f>Table1[5]*Table1[6]</f>
        <v>0</v>
      </c>
    </row>
    <row r="8" spans="1:7" s="45" customFormat="1" x14ac:dyDescent="0.25">
      <c r="A8" s="38"/>
      <c r="B8" s="38"/>
      <c r="C8" s="39"/>
      <c r="D8" s="38"/>
      <c r="E8" s="44"/>
      <c r="F8" s="43"/>
      <c r="G8" s="87">
        <f>Table1[5]*Table1[6]</f>
        <v>0</v>
      </c>
    </row>
    <row r="9" spans="1:7" x14ac:dyDescent="0.25">
      <c r="A9" s="40" t="s">
        <v>86</v>
      </c>
      <c r="B9" s="41"/>
      <c r="C9" s="41"/>
      <c r="D9" s="41"/>
      <c r="E9" s="42"/>
      <c r="F9" s="42"/>
      <c r="G9" s="87">
        <f>SUBTOTAL(9,Table1[7])</f>
        <v>0</v>
      </c>
    </row>
    <row r="10" spans="1:7" x14ac:dyDescent="0.25">
      <c r="A10" s="33"/>
      <c r="B10" s="34"/>
      <c r="C10" s="34"/>
      <c r="D10" s="34"/>
      <c r="E10" s="34"/>
      <c r="F10" s="34"/>
      <c r="G10" s="34"/>
    </row>
    <row r="11" spans="1:7" x14ac:dyDescent="0.25">
      <c r="A11" s="33"/>
      <c r="B11" s="34"/>
      <c r="C11" s="34"/>
      <c r="D11" s="34"/>
      <c r="E11" s="34"/>
      <c r="F11" s="34"/>
      <c r="G11" s="34"/>
    </row>
    <row r="12" spans="1:7" x14ac:dyDescent="0.25">
      <c r="A12" s="33"/>
      <c r="B12" s="34"/>
      <c r="C12" s="34"/>
      <c r="D12" s="34"/>
      <c r="E12" s="34"/>
      <c r="F12" s="34"/>
      <c r="G12" s="34"/>
    </row>
    <row r="13" spans="1:7" x14ac:dyDescent="0.25">
      <c r="A13" s="33"/>
      <c r="B13" s="34"/>
      <c r="C13" s="34"/>
      <c r="D13" s="34"/>
      <c r="E13" s="34"/>
      <c r="F13" s="34"/>
      <c r="G13" s="34"/>
    </row>
    <row r="14" spans="1:7" x14ac:dyDescent="0.25">
      <c r="A14" s="33"/>
      <c r="B14" s="34"/>
      <c r="C14" s="34"/>
      <c r="D14" s="34"/>
      <c r="E14" s="34"/>
      <c r="F14" s="34"/>
      <c r="G14" s="34"/>
    </row>
    <row r="15" spans="1:7" x14ac:dyDescent="0.25">
      <c r="A15" s="33"/>
      <c r="B15" s="34"/>
      <c r="C15" s="34"/>
      <c r="D15" s="34"/>
      <c r="E15" s="34"/>
      <c r="F15" s="34"/>
      <c r="G15" s="34"/>
    </row>
    <row r="16" spans="1:7" x14ac:dyDescent="0.25">
      <c r="A16" s="33"/>
      <c r="B16" s="34"/>
      <c r="C16" s="34"/>
      <c r="D16" s="34"/>
      <c r="E16" s="34"/>
      <c r="F16" s="34"/>
      <c r="G16" s="34"/>
    </row>
    <row r="17" spans="1:7" x14ac:dyDescent="0.25">
      <c r="A17" s="33"/>
      <c r="B17" s="34"/>
      <c r="C17" s="34"/>
      <c r="D17" s="34"/>
      <c r="E17" s="34"/>
      <c r="F17" s="34"/>
      <c r="G17" s="34"/>
    </row>
    <row r="18" spans="1:7" x14ac:dyDescent="0.25">
      <c r="A18" s="33"/>
      <c r="B18" s="34"/>
      <c r="C18" s="34"/>
      <c r="D18" s="34"/>
      <c r="E18" s="34"/>
      <c r="F18" s="34"/>
      <c r="G18" s="34"/>
    </row>
    <row r="19" spans="1:7" x14ac:dyDescent="0.25">
      <c r="A19" s="33"/>
      <c r="B19" s="34"/>
      <c r="C19" s="34"/>
      <c r="D19" s="34"/>
      <c r="E19" s="34"/>
      <c r="F19" s="34"/>
      <c r="G19" s="34"/>
    </row>
    <row r="20" spans="1:7" x14ac:dyDescent="0.25">
      <c r="A20" s="33"/>
      <c r="B20" s="34"/>
      <c r="C20" s="34"/>
      <c r="D20" s="34"/>
      <c r="E20" s="34"/>
      <c r="F20" s="34"/>
      <c r="G20" s="34"/>
    </row>
    <row r="21" spans="1:7" x14ac:dyDescent="0.25">
      <c r="A21" s="33"/>
      <c r="B21" s="34"/>
      <c r="C21" s="34"/>
      <c r="D21" s="34"/>
      <c r="E21" s="34"/>
      <c r="F21" s="34"/>
      <c r="G21" s="34"/>
    </row>
    <row r="22" spans="1:7" x14ac:dyDescent="0.25">
      <c r="A22" s="33"/>
      <c r="B22" s="34"/>
      <c r="C22" s="34"/>
      <c r="D22" s="34"/>
      <c r="E22" s="34"/>
      <c r="F22" s="34"/>
      <c r="G22" s="34"/>
    </row>
    <row r="23" spans="1:7" x14ac:dyDescent="0.25">
      <c r="A23" s="33"/>
      <c r="B23" s="34"/>
      <c r="C23" s="34"/>
      <c r="D23" s="34"/>
      <c r="E23" s="34"/>
      <c r="F23" s="34"/>
      <c r="G23" s="34"/>
    </row>
    <row r="24" spans="1:7" x14ac:dyDescent="0.25">
      <c r="A24" s="33"/>
      <c r="B24" s="34"/>
      <c r="C24" s="34"/>
      <c r="D24" s="34"/>
      <c r="E24" s="34"/>
      <c r="F24" s="34"/>
      <c r="G24" s="34"/>
    </row>
    <row r="25" spans="1:7" x14ac:dyDescent="0.25">
      <c r="A25" s="33"/>
      <c r="B25" s="34"/>
      <c r="C25" s="34"/>
      <c r="D25" s="34"/>
      <c r="E25" s="34"/>
      <c r="F25" s="34"/>
      <c r="G25" s="34"/>
    </row>
  </sheetData>
  <mergeCells count="2">
    <mergeCell ref="C2:G3"/>
    <mergeCell ref="A4:B4"/>
  </mergeCells>
  <phoneticPr fontId="15" type="noConversion"/>
  <conditionalFormatting sqref="E7:G9">
    <cfRule type="notContainsBlanks" priority="8" stopIfTrue="1">
      <formula>LEN(TRIM(E7))&gt;0</formula>
    </cfRule>
    <cfRule type="expression" dxfId="79" priority="9">
      <formula>$E7&lt;&gt;""</formula>
    </cfRule>
  </conditionalFormatting>
  <conditionalFormatting sqref="G7:G9">
    <cfRule type="expression" dxfId="78" priority="1">
      <formula>AND($C7="Subtotal",$G7="")</formula>
    </cfRule>
    <cfRule type="expression" dxfId="77" priority="2">
      <formula>AND($C7="Subtotal",_xlfn.FORMULATEXT($G7)="=[5]*[6]")</formula>
    </cfRule>
    <cfRule type="expression" dxfId="76" priority="6">
      <formula>AND($C7&lt;&gt;"Subtotal",_xlfn.FORMULATEXT($G7)&lt;&gt;"=[5]*[6]")</formula>
    </cfRule>
  </conditionalFormatting>
  <conditionalFormatting sqref="A7:G9">
    <cfRule type="expression" dxfId="75" priority="3">
      <formula>CELL("PROTECT",A7)=0</formula>
    </cfRule>
    <cfRule type="expression" dxfId="74" priority="4">
      <formula>$C7="Subtotal"</formula>
    </cfRule>
    <cfRule type="expression" priority="5" stopIfTrue="1">
      <formula>OR($C7="Subtotal",$A7="Total TVA Cota 0")</formula>
    </cfRule>
    <cfRule type="expression" dxfId="73" priority="7">
      <formula>$E7=""</formula>
    </cfRule>
  </conditionalFormatting>
  <dataValidations disablePrompts="1"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view="pageBreakPreview" zoomScaleNormal="90" zoomScaleSheetLayoutView="100" workbookViewId="0">
      <selection activeCell="A7" sqref="A7"/>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16" t="str">
        <f>SITE!C2</f>
        <v>Solar panels installation for hot water preparation in kindergarten Andries of Mereni village, Anenii Noi distric</v>
      </c>
      <c r="D2" s="116"/>
      <c r="E2" s="116"/>
      <c r="F2" s="116"/>
      <c r="G2" s="116"/>
    </row>
    <row r="3" spans="1:7" s="22" customFormat="1" ht="18.75" x14ac:dyDescent="0.3">
      <c r="A3" s="26" t="str">
        <f>SITE!A3</f>
        <v>Site:</v>
      </c>
      <c r="B3" s="27" t="str">
        <f>IF(SITE!B3=0,"",SITE!B3)</f>
        <v>y</v>
      </c>
      <c r="C3" s="116"/>
      <c r="D3" s="116"/>
      <c r="E3" s="116"/>
      <c r="F3" s="116"/>
      <c r="G3" s="116"/>
    </row>
    <row r="4" spans="1:7" s="22" customFormat="1" ht="18.75" x14ac:dyDescent="0.25">
      <c r="A4" s="119" t="s">
        <v>8</v>
      </c>
      <c r="B4" s="119"/>
      <c r="C4" s="29" t="str">
        <f>SITE!B7</f>
        <v>Termomecanica</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79</v>
      </c>
      <c r="B6" s="9" t="s">
        <v>80</v>
      </c>
      <c r="C6" s="9" t="s">
        <v>81</v>
      </c>
      <c r="D6" s="9" t="s">
        <v>82</v>
      </c>
      <c r="E6" s="9" t="s">
        <v>83</v>
      </c>
      <c r="F6" s="9" t="s">
        <v>84</v>
      </c>
      <c r="G6" s="9" t="s">
        <v>85</v>
      </c>
    </row>
    <row r="7" spans="1:7" x14ac:dyDescent="0.25">
      <c r="A7" s="38"/>
      <c r="B7" s="38"/>
      <c r="C7" s="39"/>
      <c r="D7" s="38"/>
      <c r="E7" s="44"/>
      <c r="F7" s="43"/>
      <c r="G7" s="87">
        <f>Table112[5]*Table112[6]</f>
        <v>0</v>
      </c>
    </row>
    <row r="8" spans="1:7" x14ac:dyDescent="0.25">
      <c r="A8" s="38"/>
      <c r="B8" s="38"/>
      <c r="C8" s="39"/>
      <c r="D8" s="38"/>
      <c r="E8" s="44"/>
      <c r="F8" s="43"/>
      <c r="G8" s="88">
        <f>Table112[5]*Table112[6]</f>
        <v>0</v>
      </c>
    </row>
    <row r="9" spans="1:7" x14ac:dyDescent="0.25">
      <c r="A9" s="40" t="s">
        <v>86</v>
      </c>
      <c r="B9" s="41"/>
      <c r="C9" s="41"/>
      <c r="D9" s="41"/>
      <c r="E9" s="42"/>
      <c r="F9" s="42"/>
      <c r="G9" s="87">
        <f>SUBTOTAL(9,Table112[7])</f>
        <v>0</v>
      </c>
    </row>
  </sheetData>
  <mergeCells count="2">
    <mergeCell ref="C2:G3"/>
    <mergeCell ref="A4:B4"/>
  </mergeCells>
  <phoneticPr fontId="15" type="noConversion"/>
  <conditionalFormatting sqref="G7:G9">
    <cfRule type="expression" dxfId="72" priority="1">
      <formula>AND($C7="Subtotal",$G7="")</formula>
    </cfRule>
    <cfRule type="expression" dxfId="71" priority="2">
      <formula>AND($C7="Subtotal",_xlfn.FORMULATEXT($G7)="=[5]*[6]")</formula>
    </cfRule>
    <cfRule type="expression" dxfId="70" priority="6">
      <formula>AND($C7&lt;&gt;"Subtotal",_xlfn.FORMULATEXT($G7)&lt;&gt;"=[5]*[6]")</formula>
    </cfRule>
  </conditionalFormatting>
  <conditionalFormatting sqref="E7:G9">
    <cfRule type="notContainsBlanks" priority="8" stopIfTrue="1">
      <formula>LEN(TRIM(E7))&gt;0</formula>
    </cfRule>
    <cfRule type="expression" dxfId="69" priority="9">
      <formula>$E7&lt;&gt;""</formula>
    </cfRule>
  </conditionalFormatting>
  <conditionalFormatting sqref="A7:G9">
    <cfRule type="expression" dxfId="68" priority="3">
      <formula>CELL("PROTECT",A7)=0</formula>
    </cfRule>
    <cfRule type="expression" dxfId="67" priority="4">
      <formula>$C7="Subtotal"</formula>
    </cfRule>
    <cfRule type="expression" priority="5" stopIfTrue="1">
      <formula>OR($C7="Subtotal",$A7="Total TVA Cota 0")</formula>
    </cfRule>
    <cfRule type="expression" dxfId="66" priority="7">
      <formula>$E7=""</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view="pageBreakPreview" zoomScaleNormal="90" zoomScaleSheetLayoutView="100" workbookViewId="0">
      <selection activeCell="C14" sqref="C14"/>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16" t="str">
        <f>SITE!C2</f>
        <v>Solar panels installation for hot water preparation in kindergarten Andries of Mereni village, Anenii Noi distric</v>
      </c>
      <c r="D2" s="116"/>
      <c r="E2" s="116"/>
      <c r="F2" s="116"/>
      <c r="G2" s="116"/>
    </row>
    <row r="3" spans="1:7" s="22" customFormat="1" ht="18.75" x14ac:dyDescent="0.3">
      <c r="A3" s="26" t="str">
        <f>SITE!A3</f>
        <v>Site:</v>
      </c>
      <c r="B3" s="27" t="str">
        <f>IF(SITE!B3=0,"",SITE!B3)</f>
        <v>y</v>
      </c>
      <c r="C3" s="116"/>
      <c r="D3" s="116"/>
      <c r="E3" s="116"/>
      <c r="F3" s="116"/>
      <c r="G3" s="116"/>
    </row>
    <row r="4" spans="1:7" s="22" customFormat="1" ht="18.75" x14ac:dyDescent="0.25">
      <c r="A4" s="119" t="s">
        <v>8</v>
      </c>
      <c r="B4" s="119"/>
      <c r="C4" s="29" t="str">
        <f>SITE!B8</f>
        <v>Sistem de colectoare solare pentru apa calda menajera</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79</v>
      </c>
      <c r="B6" s="9" t="s">
        <v>80</v>
      </c>
      <c r="C6" s="9" t="s">
        <v>81</v>
      </c>
      <c r="D6" s="9" t="s">
        <v>82</v>
      </c>
      <c r="E6" s="9" t="s">
        <v>83</v>
      </c>
      <c r="F6" s="9" t="s">
        <v>84</v>
      </c>
      <c r="G6" s="9" t="s">
        <v>85</v>
      </c>
    </row>
    <row r="7" spans="1:7" x14ac:dyDescent="0.25">
      <c r="A7" s="38"/>
      <c r="B7" s="38"/>
      <c r="C7" s="39" t="s">
        <v>106</v>
      </c>
      <c r="D7" s="38"/>
      <c r="E7" s="44"/>
      <c r="F7" s="43"/>
      <c r="G7" s="87">
        <f>Table113[5]*Table113[6]</f>
        <v>0</v>
      </c>
    </row>
    <row r="8" spans="1:7" ht="30" x14ac:dyDescent="0.25">
      <c r="A8" s="38">
        <v>1</v>
      </c>
      <c r="B8" s="38" t="s">
        <v>107</v>
      </c>
      <c r="C8" s="39" t="s">
        <v>108</v>
      </c>
      <c r="D8" s="38" t="s">
        <v>109</v>
      </c>
      <c r="E8" s="44">
        <v>8</v>
      </c>
      <c r="F8" s="43"/>
      <c r="G8" s="88">
        <f>Table113[5]*Table113[6]</f>
        <v>0</v>
      </c>
    </row>
    <row r="9" spans="1:7" ht="30" x14ac:dyDescent="0.25">
      <c r="A9" s="133">
        <v>2</v>
      </c>
      <c r="B9" s="133" t="s">
        <v>110</v>
      </c>
      <c r="C9" s="134" t="s">
        <v>111</v>
      </c>
      <c r="D9" s="133" t="s">
        <v>109</v>
      </c>
      <c r="E9" s="135">
        <v>1</v>
      </c>
      <c r="F9" s="136"/>
      <c r="G9" s="137">
        <f>Table113[5]*Table113[6]</f>
        <v>0</v>
      </c>
    </row>
    <row r="10" spans="1:7" ht="30" x14ac:dyDescent="0.25">
      <c r="A10" s="133">
        <v>3</v>
      </c>
      <c r="B10" s="133" t="s">
        <v>112</v>
      </c>
      <c r="C10" s="134" t="s">
        <v>113</v>
      </c>
      <c r="D10" s="133" t="s">
        <v>109</v>
      </c>
      <c r="E10" s="135">
        <v>1</v>
      </c>
      <c r="F10" s="136"/>
      <c r="G10" s="138">
        <f>Table113[5]*Table113[6]</f>
        <v>0</v>
      </c>
    </row>
    <row r="11" spans="1:7" ht="30" x14ac:dyDescent="0.25">
      <c r="A11" s="133">
        <v>4</v>
      </c>
      <c r="B11" s="133" t="s">
        <v>114</v>
      </c>
      <c r="C11" s="134" t="s">
        <v>115</v>
      </c>
      <c r="D11" s="133" t="s">
        <v>109</v>
      </c>
      <c r="E11" s="135">
        <v>1</v>
      </c>
      <c r="F11" s="136"/>
      <c r="G11" s="138">
        <f>Table113[5]*Table113[6]</f>
        <v>0</v>
      </c>
    </row>
    <row r="12" spans="1:7" ht="30" x14ac:dyDescent="0.25">
      <c r="A12" s="133">
        <v>5</v>
      </c>
      <c r="B12" s="133" t="s">
        <v>116</v>
      </c>
      <c r="C12" s="134" t="s">
        <v>117</v>
      </c>
      <c r="D12" s="133" t="s">
        <v>109</v>
      </c>
      <c r="E12" s="135">
        <v>1</v>
      </c>
      <c r="F12" s="136"/>
      <c r="G12" s="138">
        <f>Table113[5]*Table113[6]</f>
        <v>0</v>
      </c>
    </row>
    <row r="13" spans="1:7" ht="30" x14ac:dyDescent="0.25">
      <c r="A13" s="133">
        <v>6</v>
      </c>
      <c r="B13" s="133" t="s">
        <v>118</v>
      </c>
      <c r="C13" s="134" t="s">
        <v>119</v>
      </c>
      <c r="D13" s="133" t="s">
        <v>109</v>
      </c>
      <c r="E13" s="135">
        <v>2</v>
      </c>
      <c r="F13" s="136"/>
      <c r="G13" s="138">
        <f>Table113[5]*Table113[6]</f>
        <v>0</v>
      </c>
    </row>
    <row r="14" spans="1:7" ht="30" x14ac:dyDescent="0.25">
      <c r="A14" s="133">
        <v>7</v>
      </c>
      <c r="B14" s="133" t="s">
        <v>120</v>
      </c>
      <c r="C14" s="134" t="s">
        <v>121</v>
      </c>
      <c r="D14" s="133" t="s">
        <v>109</v>
      </c>
      <c r="E14" s="135">
        <v>1</v>
      </c>
      <c r="F14" s="136"/>
      <c r="G14" s="138">
        <f>Table113[5]*Table113[6]</f>
        <v>0</v>
      </c>
    </row>
    <row r="15" spans="1:7" ht="30" x14ac:dyDescent="0.25">
      <c r="A15" s="133">
        <v>8</v>
      </c>
      <c r="B15" s="133" t="s">
        <v>112</v>
      </c>
      <c r="C15" s="134" t="s">
        <v>122</v>
      </c>
      <c r="D15" s="133" t="s">
        <v>109</v>
      </c>
      <c r="E15" s="135">
        <v>4</v>
      </c>
      <c r="F15" s="136"/>
      <c r="G15" s="138">
        <f>Table113[5]*Table113[6]</f>
        <v>0</v>
      </c>
    </row>
    <row r="16" spans="1:7" x14ac:dyDescent="0.25">
      <c r="A16" s="133"/>
      <c r="B16" s="133"/>
      <c r="C16" s="134" t="s">
        <v>123</v>
      </c>
      <c r="D16" s="133"/>
      <c r="E16" s="135"/>
      <c r="F16" s="136"/>
      <c r="G16" s="138">
        <f>Table113[5]*Table113[6]</f>
        <v>0</v>
      </c>
    </row>
    <row r="17" spans="1:7" ht="30" x14ac:dyDescent="0.25">
      <c r="A17" s="133">
        <v>9</v>
      </c>
      <c r="B17" s="133" t="s">
        <v>120</v>
      </c>
      <c r="C17" s="134" t="s">
        <v>124</v>
      </c>
      <c r="D17" s="133" t="s">
        <v>109</v>
      </c>
      <c r="E17" s="135">
        <v>5</v>
      </c>
      <c r="F17" s="136"/>
      <c r="G17" s="138">
        <f>Table113[5]*Table113[6]</f>
        <v>0</v>
      </c>
    </row>
    <row r="18" spans="1:7" ht="30" x14ac:dyDescent="0.25">
      <c r="A18" s="133">
        <v>10</v>
      </c>
      <c r="B18" s="133" t="s">
        <v>120</v>
      </c>
      <c r="C18" s="134" t="s">
        <v>125</v>
      </c>
      <c r="D18" s="133" t="s">
        <v>109</v>
      </c>
      <c r="E18" s="135">
        <v>15</v>
      </c>
      <c r="F18" s="136"/>
      <c r="G18" s="138">
        <f>Table113[5]*Table113[6]</f>
        <v>0</v>
      </c>
    </row>
    <row r="19" spans="1:7" ht="30" x14ac:dyDescent="0.25">
      <c r="A19" s="133">
        <v>11</v>
      </c>
      <c r="B19" s="133" t="s">
        <v>120</v>
      </c>
      <c r="C19" s="134" t="s">
        <v>126</v>
      </c>
      <c r="D19" s="133" t="s">
        <v>109</v>
      </c>
      <c r="E19" s="135">
        <v>2</v>
      </c>
      <c r="F19" s="136"/>
      <c r="G19" s="138">
        <f>Table113[5]*Table113[6]</f>
        <v>0</v>
      </c>
    </row>
    <row r="20" spans="1:7" ht="30" x14ac:dyDescent="0.25">
      <c r="A20" s="133">
        <v>12</v>
      </c>
      <c r="B20" s="133" t="s">
        <v>120</v>
      </c>
      <c r="C20" s="134" t="s">
        <v>127</v>
      </c>
      <c r="D20" s="133" t="s">
        <v>109</v>
      </c>
      <c r="E20" s="135">
        <v>1</v>
      </c>
      <c r="F20" s="136"/>
      <c r="G20" s="138">
        <f>Table113[5]*Table113[6]</f>
        <v>0</v>
      </c>
    </row>
    <row r="21" spans="1:7" ht="30" x14ac:dyDescent="0.25">
      <c r="A21" s="133">
        <v>13</v>
      </c>
      <c r="B21" s="133" t="s">
        <v>120</v>
      </c>
      <c r="C21" s="134" t="s">
        <v>128</v>
      </c>
      <c r="D21" s="133" t="s">
        <v>109</v>
      </c>
      <c r="E21" s="135">
        <v>1</v>
      </c>
      <c r="F21" s="136"/>
      <c r="G21" s="138">
        <f>Table113[5]*Table113[6]</f>
        <v>0</v>
      </c>
    </row>
    <row r="22" spans="1:7" ht="30" x14ac:dyDescent="0.25">
      <c r="A22" s="133">
        <v>14</v>
      </c>
      <c r="B22" s="133" t="s">
        <v>120</v>
      </c>
      <c r="C22" s="134" t="s">
        <v>129</v>
      </c>
      <c r="D22" s="133" t="s">
        <v>109</v>
      </c>
      <c r="E22" s="135">
        <v>3</v>
      </c>
      <c r="F22" s="136"/>
      <c r="G22" s="138">
        <f>Table113[5]*Table113[6]</f>
        <v>0</v>
      </c>
    </row>
    <row r="23" spans="1:7" ht="30" x14ac:dyDescent="0.25">
      <c r="A23" s="133">
        <v>15</v>
      </c>
      <c r="B23" s="133" t="s">
        <v>120</v>
      </c>
      <c r="C23" s="134" t="s">
        <v>130</v>
      </c>
      <c r="D23" s="133" t="s">
        <v>109</v>
      </c>
      <c r="E23" s="135">
        <v>3</v>
      </c>
      <c r="F23" s="136"/>
      <c r="G23" s="138">
        <f>Table113[5]*Table113[6]</f>
        <v>0</v>
      </c>
    </row>
    <row r="24" spans="1:7" x14ac:dyDescent="0.25">
      <c r="A24" s="133">
        <v>16</v>
      </c>
      <c r="B24" s="133" t="s">
        <v>131</v>
      </c>
      <c r="C24" s="134" t="s">
        <v>132</v>
      </c>
      <c r="D24" s="133" t="s">
        <v>109</v>
      </c>
      <c r="E24" s="135">
        <v>1</v>
      </c>
      <c r="F24" s="136"/>
      <c r="G24" s="138">
        <f>Table113[5]*Table113[6]</f>
        <v>0</v>
      </c>
    </row>
    <row r="25" spans="1:7" ht="45" x14ac:dyDescent="0.25">
      <c r="A25" s="133">
        <v>17</v>
      </c>
      <c r="B25" s="133" t="s">
        <v>133</v>
      </c>
      <c r="C25" s="134" t="s">
        <v>134</v>
      </c>
      <c r="D25" s="133" t="s">
        <v>135</v>
      </c>
      <c r="E25" s="135">
        <v>33</v>
      </c>
      <c r="F25" s="136"/>
      <c r="G25" s="138">
        <f>Table113[5]*Table113[6]</f>
        <v>0</v>
      </c>
    </row>
    <row r="26" spans="1:7" ht="45" x14ac:dyDescent="0.25">
      <c r="A26" s="133">
        <v>18</v>
      </c>
      <c r="B26" s="133" t="s">
        <v>136</v>
      </c>
      <c r="C26" s="134" t="s">
        <v>137</v>
      </c>
      <c r="D26" s="133" t="s">
        <v>135</v>
      </c>
      <c r="E26" s="135">
        <v>3</v>
      </c>
      <c r="F26" s="136"/>
      <c r="G26" s="138">
        <f>Table113[5]*Table113[6]</f>
        <v>0</v>
      </c>
    </row>
    <row r="27" spans="1:7" ht="30" x14ac:dyDescent="0.25">
      <c r="A27" s="133">
        <v>19</v>
      </c>
      <c r="B27" s="133" t="s">
        <v>138</v>
      </c>
      <c r="C27" s="134" t="s">
        <v>139</v>
      </c>
      <c r="D27" s="133" t="s">
        <v>109</v>
      </c>
      <c r="E27" s="135">
        <v>4</v>
      </c>
      <c r="F27" s="136"/>
      <c r="G27" s="138">
        <f>Table113[5]*Table113[6]</f>
        <v>0</v>
      </c>
    </row>
    <row r="28" spans="1:7" ht="45" x14ac:dyDescent="0.25">
      <c r="A28" s="133">
        <v>20</v>
      </c>
      <c r="B28" s="133" t="s">
        <v>140</v>
      </c>
      <c r="C28" s="134" t="s">
        <v>141</v>
      </c>
      <c r="D28" s="133" t="s">
        <v>135</v>
      </c>
      <c r="E28" s="135">
        <v>11</v>
      </c>
      <c r="F28" s="136"/>
      <c r="G28" s="138">
        <f>Table113[5]*Table113[6]</f>
        <v>0</v>
      </c>
    </row>
    <row r="29" spans="1:7" ht="45" x14ac:dyDescent="0.25">
      <c r="A29" s="133">
        <v>21</v>
      </c>
      <c r="B29" s="133" t="s">
        <v>142</v>
      </c>
      <c r="C29" s="134" t="s">
        <v>143</v>
      </c>
      <c r="D29" s="133" t="s">
        <v>135</v>
      </c>
      <c r="E29" s="135">
        <v>22</v>
      </c>
      <c r="F29" s="136"/>
      <c r="G29" s="138">
        <f>Table113[5]*Table113[6]</f>
        <v>0</v>
      </c>
    </row>
    <row r="30" spans="1:7" ht="45" x14ac:dyDescent="0.25">
      <c r="A30" s="133">
        <v>22</v>
      </c>
      <c r="B30" s="133" t="s">
        <v>144</v>
      </c>
      <c r="C30" s="134" t="s">
        <v>145</v>
      </c>
      <c r="D30" s="133" t="s">
        <v>135</v>
      </c>
      <c r="E30" s="135">
        <v>33</v>
      </c>
      <c r="F30" s="136"/>
      <c r="G30" s="138">
        <f>Table113[5]*Table113[6]</f>
        <v>0</v>
      </c>
    </row>
    <row r="31" spans="1:7" ht="45" x14ac:dyDescent="0.25">
      <c r="A31" s="133">
        <v>23</v>
      </c>
      <c r="B31" s="133" t="s">
        <v>144</v>
      </c>
      <c r="C31" s="134" t="s">
        <v>146</v>
      </c>
      <c r="D31" s="133" t="s">
        <v>135</v>
      </c>
      <c r="E31" s="135">
        <v>3</v>
      </c>
      <c r="F31" s="136"/>
      <c r="G31" s="138">
        <f>Table113[5]*Table113[6]</f>
        <v>0</v>
      </c>
    </row>
    <row r="32" spans="1:7" ht="45" x14ac:dyDescent="0.25">
      <c r="A32" s="133">
        <v>24</v>
      </c>
      <c r="B32" s="133" t="s">
        <v>147</v>
      </c>
      <c r="C32" s="134" t="s">
        <v>148</v>
      </c>
      <c r="D32" s="133" t="s">
        <v>135</v>
      </c>
      <c r="E32" s="135">
        <v>22</v>
      </c>
      <c r="F32" s="136"/>
      <c r="G32" s="138">
        <f>Table113[5]*Table113[6]</f>
        <v>0</v>
      </c>
    </row>
    <row r="33" spans="1:7" ht="45" x14ac:dyDescent="0.25">
      <c r="A33" s="133">
        <v>25</v>
      </c>
      <c r="B33" s="133" t="s">
        <v>147</v>
      </c>
      <c r="C33" s="134" t="s">
        <v>149</v>
      </c>
      <c r="D33" s="133" t="s">
        <v>135</v>
      </c>
      <c r="E33" s="135">
        <v>11</v>
      </c>
      <c r="F33" s="136"/>
      <c r="G33" s="138">
        <f>Table113[5]*Table113[6]</f>
        <v>0</v>
      </c>
    </row>
    <row r="34" spans="1:7" ht="30" x14ac:dyDescent="0.25">
      <c r="A34" s="133">
        <v>26</v>
      </c>
      <c r="B34" s="133" t="s">
        <v>150</v>
      </c>
      <c r="C34" s="134" t="s">
        <v>151</v>
      </c>
      <c r="D34" s="133" t="s">
        <v>135</v>
      </c>
      <c r="E34" s="135">
        <v>4</v>
      </c>
      <c r="F34" s="136"/>
      <c r="G34" s="138">
        <f>Table113[5]*Table113[6]</f>
        <v>0</v>
      </c>
    </row>
    <row r="35" spans="1:7" ht="30" x14ac:dyDescent="0.25">
      <c r="A35" s="133">
        <v>27</v>
      </c>
      <c r="B35" s="133" t="s">
        <v>152</v>
      </c>
      <c r="C35" s="134" t="s">
        <v>153</v>
      </c>
      <c r="D35" s="133" t="s">
        <v>154</v>
      </c>
      <c r="E35" s="135">
        <v>5.92</v>
      </c>
      <c r="F35" s="136"/>
      <c r="G35" s="138">
        <f>Table113[5]*Table113[6]</f>
        <v>0</v>
      </c>
    </row>
    <row r="36" spans="1:7" ht="30" x14ac:dyDescent="0.25">
      <c r="A36" s="133">
        <v>28</v>
      </c>
      <c r="B36" s="133" t="s">
        <v>155</v>
      </c>
      <c r="C36" s="134" t="s">
        <v>156</v>
      </c>
      <c r="D36" s="133" t="s">
        <v>157</v>
      </c>
      <c r="E36" s="135">
        <v>1</v>
      </c>
      <c r="F36" s="136"/>
      <c r="G36" s="138">
        <f>Table113[5]*Table113[6]</f>
        <v>0</v>
      </c>
    </row>
    <row r="37" spans="1:7" x14ac:dyDescent="0.25">
      <c r="A37" s="133"/>
      <c r="B37" s="133"/>
      <c r="C37" s="134" t="s">
        <v>158</v>
      </c>
      <c r="D37" s="133"/>
      <c r="E37" s="135"/>
      <c r="F37" s="136"/>
      <c r="G37" s="138">
        <f>Table113[5]*Table113[6]</f>
        <v>0</v>
      </c>
    </row>
    <row r="38" spans="1:7" ht="30" x14ac:dyDescent="0.25">
      <c r="A38" s="133">
        <v>29</v>
      </c>
      <c r="B38" s="133"/>
      <c r="C38" s="134" t="s">
        <v>159</v>
      </c>
      <c r="D38" s="133" t="s">
        <v>160</v>
      </c>
      <c r="E38" s="135">
        <v>8</v>
      </c>
      <c r="F38" s="136"/>
      <c r="G38" s="138">
        <f>Table113[5]*Table113[6]</f>
        <v>0</v>
      </c>
    </row>
    <row r="39" spans="1:7" x14ac:dyDescent="0.25">
      <c r="A39" s="133">
        <v>30</v>
      </c>
      <c r="B39" s="133"/>
      <c r="C39" s="134" t="s">
        <v>161</v>
      </c>
      <c r="D39" s="133" t="s">
        <v>109</v>
      </c>
      <c r="E39" s="135">
        <v>8</v>
      </c>
      <c r="F39" s="136"/>
      <c r="G39" s="138">
        <f>Table113[5]*Table113[6]</f>
        <v>0</v>
      </c>
    </row>
    <row r="40" spans="1:7" ht="45" x14ac:dyDescent="0.25">
      <c r="A40" s="133">
        <v>31</v>
      </c>
      <c r="B40" s="133"/>
      <c r="C40" s="134" t="s">
        <v>162</v>
      </c>
      <c r="D40" s="133" t="s">
        <v>160</v>
      </c>
      <c r="E40" s="135">
        <v>1</v>
      </c>
      <c r="F40" s="136"/>
      <c r="G40" s="138">
        <f>Table113[5]*Table113[6]</f>
        <v>0</v>
      </c>
    </row>
    <row r="41" spans="1:7" ht="30" x14ac:dyDescent="0.25">
      <c r="A41" s="133">
        <v>32</v>
      </c>
      <c r="B41" s="133"/>
      <c r="C41" s="134" t="s">
        <v>163</v>
      </c>
      <c r="D41" s="133" t="s">
        <v>160</v>
      </c>
      <c r="E41" s="135">
        <v>1</v>
      </c>
      <c r="F41" s="136"/>
      <c r="G41" s="138">
        <f>Table113[5]*Table113[6]</f>
        <v>0</v>
      </c>
    </row>
    <row r="42" spans="1:7" ht="30" x14ac:dyDescent="0.25">
      <c r="A42" s="133">
        <v>33</v>
      </c>
      <c r="B42" s="133"/>
      <c r="C42" s="134" t="s">
        <v>164</v>
      </c>
      <c r="D42" s="133" t="s">
        <v>160</v>
      </c>
      <c r="E42" s="135">
        <v>1</v>
      </c>
      <c r="F42" s="136"/>
      <c r="G42" s="138">
        <f>Table113[5]*Table113[6]</f>
        <v>0</v>
      </c>
    </row>
    <row r="43" spans="1:7" ht="30" x14ac:dyDescent="0.25">
      <c r="A43" s="133">
        <v>34</v>
      </c>
      <c r="B43" s="133"/>
      <c r="C43" s="134" t="s">
        <v>165</v>
      </c>
      <c r="D43" s="133" t="s">
        <v>160</v>
      </c>
      <c r="E43" s="135">
        <v>1</v>
      </c>
      <c r="F43" s="136"/>
      <c r="G43" s="138">
        <f>Table113[5]*Table113[6]</f>
        <v>0</v>
      </c>
    </row>
    <row r="44" spans="1:7" ht="30" x14ac:dyDescent="0.25">
      <c r="A44" s="133">
        <v>35</v>
      </c>
      <c r="B44" s="133"/>
      <c r="C44" s="134" t="s">
        <v>166</v>
      </c>
      <c r="D44" s="133" t="s">
        <v>160</v>
      </c>
      <c r="E44" s="135">
        <v>2</v>
      </c>
      <c r="F44" s="136"/>
      <c r="G44" s="138">
        <f>Table113[5]*Table113[6]</f>
        <v>0</v>
      </c>
    </row>
    <row r="45" spans="1:7" ht="30" x14ac:dyDescent="0.25">
      <c r="A45" s="133">
        <v>36</v>
      </c>
      <c r="B45" s="133"/>
      <c r="C45" s="134" t="s">
        <v>167</v>
      </c>
      <c r="D45" s="133" t="s">
        <v>160</v>
      </c>
      <c r="E45" s="135">
        <v>1</v>
      </c>
      <c r="F45" s="136"/>
      <c r="G45" s="138">
        <f>Table113[5]*Table113[6]</f>
        <v>0</v>
      </c>
    </row>
    <row r="46" spans="1:7" ht="30" x14ac:dyDescent="0.25">
      <c r="A46" s="133">
        <v>37</v>
      </c>
      <c r="B46" s="133"/>
      <c r="C46" s="134" t="s">
        <v>168</v>
      </c>
      <c r="D46" s="133" t="s">
        <v>109</v>
      </c>
      <c r="E46" s="135">
        <v>2</v>
      </c>
      <c r="F46" s="136"/>
      <c r="G46" s="138">
        <f>Table113[5]*Table113[6]</f>
        <v>0</v>
      </c>
    </row>
    <row r="47" spans="1:7" ht="30" x14ac:dyDescent="0.25">
      <c r="A47" s="133">
        <v>38</v>
      </c>
      <c r="B47" s="133"/>
      <c r="C47" s="134" t="s">
        <v>169</v>
      </c>
      <c r="D47" s="133" t="s">
        <v>109</v>
      </c>
      <c r="E47" s="135">
        <v>2</v>
      </c>
      <c r="F47" s="136"/>
      <c r="G47" s="138">
        <f>Table113[5]*Table113[6]</f>
        <v>0</v>
      </c>
    </row>
    <row r="48" spans="1:7" x14ac:dyDescent="0.25">
      <c r="A48" s="139" t="s">
        <v>86</v>
      </c>
      <c r="B48" s="140"/>
      <c r="C48" s="140"/>
      <c r="D48" s="140"/>
      <c r="E48" s="141"/>
      <c r="F48" s="141"/>
      <c r="G48" s="141">
        <f>SUBTOTAL(9,Table113[7])</f>
        <v>0</v>
      </c>
    </row>
  </sheetData>
  <mergeCells count="2">
    <mergeCell ref="C2:G3"/>
    <mergeCell ref="A4:B4"/>
  </mergeCells>
  <conditionalFormatting sqref="G7:G48">
    <cfRule type="expression" dxfId="65" priority="1">
      <formula>AND($C7="Subtotal",$G7="")</formula>
    </cfRule>
    <cfRule type="expression" dxfId="64" priority="2">
      <formula>AND($C7="Subtotal",_xlfn.FORMULATEXT($G7)="=[5]*[6]")</formula>
    </cfRule>
    <cfRule type="expression" dxfId="63" priority="6">
      <formula>AND($C7&lt;&gt;"Subtotal",_xlfn.FORMULATEXT($G7)&lt;&gt;"=[5]*[6]")</formula>
    </cfRule>
  </conditionalFormatting>
  <conditionalFormatting sqref="A7:G48">
    <cfRule type="expression" dxfId="62" priority="3">
      <formula>CELL("PROTECT",A7)=0</formula>
    </cfRule>
    <cfRule type="expression" dxfId="61" priority="4">
      <formula>$C7="Subtotal"</formula>
    </cfRule>
    <cfRule type="expression" priority="5" stopIfTrue="1">
      <formula>OR($C7="Subtotal",$A7="Total TVA Cota 0")</formula>
    </cfRule>
    <cfRule type="expression" dxfId="60" priority="7">
      <formula>$E7=""</formula>
    </cfRule>
  </conditionalFormatting>
  <conditionalFormatting sqref="E7:G48">
    <cfRule type="notContainsBlanks" priority="8" stopIfTrue="1">
      <formula>LEN(TRIM(E7))&gt;0</formula>
    </cfRule>
    <cfRule type="expression" dxfId="59" priority="9">
      <formula>$E7&lt;&gt;""</formula>
    </cfRule>
  </conditionalFormatting>
  <dataValidations count="1">
    <dataValidation type="decimal" operator="greaterThan" allowBlank="1" showInputMessage="1" showErrorMessage="1" sqref="F7:F47">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view="pageBreakPreview" zoomScaleNormal="90" zoomScaleSheetLayoutView="100" workbookViewId="0">
      <selection activeCell="A7" sqref="A7"/>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16" t="str">
        <f>SITE!C2</f>
        <v>Solar panels installation for hot water preparation in kindergarten Andries of Mereni village, Anenii Noi distric</v>
      </c>
      <c r="D2" s="116"/>
      <c r="E2" s="116"/>
      <c r="F2" s="116"/>
      <c r="G2" s="116"/>
    </row>
    <row r="3" spans="1:7" s="22" customFormat="1" ht="18.75" x14ac:dyDescent="0.3">
      <c r="A3" s="26" t="str">
        <f>SITE!A3</f>
        <v>Site:</v>
      </c>
      <c r="B3" s="27" t="str">
        <f>IF(SITE!B3=0,"",SITE!B3)</f>
        <v>y</v>
      </c>
      <c r="C3" s="116"/>
      <c r="D3" s="116"/>
      <c r="E3" s="116"/>
      <c r="F3" s="116"/>
      <c r="G3" s="116"/>
    </row>
    <row r="4" spans="1:7" s="22" customFormat="1" ht="18.75" x14ac:dyDescent="0.25">
      <c r="A4" s="119" t="s">
        <v>8</v>
      </c>
      <c r="B4" s="119"/>
      <c r="C4" s="29" t="str">
        <f>SITE!B9</f>
        <v>Incalzire si Ventilare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79</v>
      </c>
      <c r="B6" s="9" t="s">
        <v>80</v>
      </c>
      <c r="C6" s="9" t="s">
        <v>81</v>
      </c>
      <c r="D6" s="9" t="s">
        <v>82</v>
      </c>
      <c r="E6" s="9" t="s">
        <v>83</v>
      </c>
      <c r="F6" s="9" t="s">
        <v>84</v>
      </c>
      <c r="G6" s="9" t="s">
        <v>85</v>
      </c>
    </row>
    <row r="7" spans="1:7" x14ac:dyDescent="0.25">
      <c r="A7" s="38"/>
      <c r="B7" s="38"/>
      <c r="C7" s="39"/>
      <c r="D7" s="38"/>
      <c r="E7" s="44"/>
      <c r="F7" s="43"/>
      <c r="G7" s="87">
        <f>Table114[5]*Table114[6]</f>
        <v>0</v>
      </c>
    </row>
    <row r="8" spans="1:7" x14ac:dyDescent="0.25">
      <c r="A8" s="38"/>
      <c r="B8" s="38"/>
      <c r="C8" s="39"/>
      <c r="D8" s="38"/>
      <c r="E8" s="44"/>
      <c r="F8" s="43"/>
      <c r="G8" s="88">
        <f>Table114[5]*Table114[6]</f>
        <v>0</v>
      </c>
    </row>
    <row r="9" spans="1:7" x14ac:dyDescent="0.25">
      <c r="A9" s="40" t="s">
        <v>86</v>
      </c>
      <c r="B9" s="41"/>
      <c r="C9" s="41"/>
      <c r="D9" s="41"/>
      <c r="E9" s="42"/>
      <c r="F9" s="42"/>
      <c r="G9" s="87">
        <f>SUBTOTAL(9,Table114[7])</f>
        <v>0</v>
      </c>
    </row>
  </sheetData>
  <mergeCells count="2">
    <mergeCell ref="C2:G3"/>
    <mergeCell ref="A4:B4"/>
  </mergeCells>
  <phoneticPr fontId="15" type="noConversion"/>
  <conditionalFormatting sqref="G7:G9">
    <cfRule type="expression" dxfId="58" priority="1">
      <formula>AND($C7="Subtotal",$G7="")</formula>
    </cfRule>
    <cfRule type="expression" dxfId="57" priority="2">
      <formula>AND($C7="Subtotal",_xlfn.FORMULATEXT($G7)="=[5]*[6]")</formula>
    </cfRule>
    <cfRule type="expression" dxfId="56" priority="6">
      <formula>AND($C7&lt;&gt;"Subtotal",_xlfn.FORMULATEXT($G7)&lt;&gt;"=[5]*[6]")</formula>
    </cfRule>
  </conditionalFormatting>
  <conditionalFormatting sqref="A7:G9">
    <cfRule type="expression" dxfId="55" priority="3">
      <formula>CELL("PROTECT",A7)=0</formula>
    </cfRule>
    <cfRule type="expression" dxfId="54" priority="4">
      <formula>$C7="Subtotal"</formula>
    </cfRule>
    <cfRule type="expression" priority="5" stopIfTrue="1">
      <formula>OR($C7="Subtotal",$A7="Total TVA Cota 0")</formula>
    </cfRule>
    <cfRule type="expression" dxfId="53" priority="7">
      <formula>$E7=""</formula>
    </cfRule>
  </conditionalFormatting>
  <conditionalFormatting sqref="E7:G9">
    <cfRule type="notContainsBlanks" priority="8" stopIfTrue="1">
      <formula>LEN(TRIM(E7))&gt;0</formula>
    </cfRule>
    <cfRule type="expression" dxfId="52"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view="pageBreakPreview" zoomScaleNormal="90" zoomScaleSheetLayoutView="100" workbookViewId="0">
      <selection activeCell="C17" sqref="C17"/>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16" t="str">
        <f>SITE!C2</f>
        <v>Solar panels installation for hot water preparation in kindergarten Andries of Mereni village, Anenii Noi distric</v>
      </c>
      <c r="D2" s="116"/>
      <c r="E2" s="116"/>
      <c r="F2" s="116"/>
      <c r="G2" s="116"/>
    </row>
    <row r="3" spans="1:7" s="22" customFormat="1" ht="18.75" x14ac:dyDescent="0.3">
      <c r="A3" s="26" t="str">
        <f>SITE!A3</f>
        <v>Site:</v>
      </c>
      <c r="B3" s="27" t="str">
        <f>IF(SITE!B3=0,"",SITE!B3)</f>
        <v>y</v>
      </c>
      <c r="C3" s="116"/>
      <c r="D3" s="116"/>
      <c r="E3" s="116"/>
      <c r="F3" s="116"/>
      <c r="G3" s="116"/>
    </row>
    <row r="4" spans="1:7" s="22" customFormat="1" ht="18.75" customHeight="1" x14ac:dyDescent="0.25">
      <c r="A4" s="119" t="s">
        <v>8</v>
      </c>
      <c r="B4" s="119"/>
      <c r="C4" s="29" t="str">
        <f>SITE!B10</f>
        <v>Lucrari Generale de Constructie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79</v>
      </c>
      <c r="B6" s="9" t="s">
        <v>80</v>
      </c>
      <c r="C6" s="9" t="s">
        <v>81</v>
      </c>
      <c r="D6" s="9" t="s">
        <v>82</v>
      </c>
      <c r="E6" s="9" t="s">
        <v>83</v>
      </c>
      <c r="F6" s="9" t="s">
        <v>84</v>
      </c>
      <c r="G6" s="9" t="s">
        <v>85</v>
      </c>
    </row>
    <row r="7" spans="1:7" x14ac:dyDescent="0.25">
      <c r="A7" s="38"/>
      <c r="B7" s="38"/>
      <c r="C7" s="39" t="s">
        <v>170</v>
      </c>
      <c r="D7" s="38"/>
      <c r="E7" s="44"/>
      <c r="F7" s="43"/>
      <c r="G7" s="87">
        <f>Table115[5]*Table115[6]</f>
        <v>0</v>
      </c>
    </row>
    <row r="8" spans="1:7" x14ac:dyDescent="0.25">
      <c r="A8" s="38">
        <v>1</v>
      </c>
      <c r="B8" s="38" t="s">
        <v>171</v>
      </c>
      <c r="C8" s="39" t="s">
        <v>172</v>
      </c>
      <c r="D8" s="38" t="s">
        <v>157</v>
      </c>
      <c r="E8" s="44">
        <v>6</v>
      </c>
      <c r="F8" s="43"/>
      <c r="G8" s="89">
        <f>Table115[5]*Table115[6]</f>
        <v>0</v>
      </c>
    </row>
    <row r="9" spans="1:7" ht="30" x14ac:dyDescent="0.25">
      <c r="A9" s="133">
        <v>2</v>
      </c>
      <c r="B9" s="133" t="s">
        <v>173</v>
      </c>
      <c r="C9" s="134" t="s">
        <v>174</v>
      </c>
      <c r="D9" s="133" t="s">
        <v>175</v>
      </c>
      <c r="E9" s="135">
        <v>0.4</v>
      </c>
      <c r="F9" s="136"/>
      <c r="G9" s="137">
        <f>Table115[5]*Table115[6]</f>
        <v>0</v>
      </c>
    </row>
    <row r="10" spans="1:7" ht="30" x14ac:dyDescent="0.25">
      <c r="A10" s="133">
        <v>3</v>
      </c>
      <c r="B10" s="133" t="s">
        <v>176</v>
      </c>
      <c r="C10" s="134" t="s">
        <v>177</v>
      </c>
      <c r="D10" s="133" t="s">
        <v>157</v>
      </c>
      <c r="E10" s="135">
        <v>3.6</v>
      </c>
      <c r="F10" s="136"/>
      <c r="G10" s="138">
        <f>Table115[5]*Table115[6]</f>
        <v>0</v>
      </c>
    </row>
    <row r="11" spans="1:7" ht="30" x14ac:dyDescent="0.25">
      <c r="A11" s="133">
        <v>4</v>
      </c>
      <c r="B11" s="133" t="s">
        <v>178</v>
      </c>
      <c r="C11" s="134" t="s">
        <v>179</v>
      </c>
      <c r="D11" s="133" t="s">
        <v>157</v>
      </c>
      <c r="E11" s="135">
        <v>7.72</v>
      </c>
      <c r="F11" s="136"/>
      <c r="G11" s="138">
        <f>Table115[5]*Table115[6]</f>
        <v>0</v>
      </c>
    </row>
    <row r="12" spans="1:7" ht="30" x14ac:dyDescent="0.25">
      <c r="A12" s="133">
        <v>5</v>
      </c>
      <c r="B12" s="133" t="s">
        <v>180</v>
      </c>
      <c r="C12" s="134" t="s">
        <v>181</v>
      </c>
      <c r="D12" s="133" t="s">
        <v>157</v>
      </c>
      <c r="E12" s="135">
        <v>7.72</v>
      </c>
      <c r="F12" s="136"/>
      <c r="G12" s="138">
        <f>Table115[5]*Table115[6]</f>
        <v>0</v>
      </c>
    </row>
    <row r="13" spans="1:7" x14ac:dyDescent="0.25">
      <c r="A13" s="133">
        <v>6</v>
      </c>
      <c r="B13" s="133" t="s">
        <v>182</v>
      </c>
      <c r="C13" s="134" t="s">
        <v>183</v>
      </c>
      <c r="D13" s="133" t="s">
        <v>109</v>
      </c>
      <c r="E13" s="135">
        <v>1</v>
      </c>
      <c r="F13" s="136"/>
      <c r="G13" s="138">
        <f>Table115[5]*Table115[6]</f>
        <v>0</v>
      </c>
    </row>
    <row r="14" spans="1:7" x14ac:dyDescent="0.25">
      <c r="A14" s="133">
        <v>7</v>
      </c>
      <c r="B14" s="133" t="s">
        <v>184</v>
      </c>
      <c r="C14" s="134" t="s">
        <v>185</v>
      </c>
      <c r="D14" s="133" t="s">
        <v>109</v>
      </c>
      <c r="E14" s="135">
        <v>1</v>
      </c>
      <c r="F14" s="136"/>
      <c r="G14" s="138">
        <f>Table115[5]*Table115[6]</f>
        <v>0</v>
      </c>
    </row>
    <row r="15" spans="1:7" x14ac:dyDescent="0.25">
      <c r="A15" s="133"/>
      <c r="B15" s="133"/>
      <c r="C15" s="134" t="s">
        <v>186</v>
      </c>
      <c r="D15" s="133"/>
      <c r="E15" s="135"/>
      <c r="F15" s="136"/>
      <c r="G15" s="138">
        <f>Table115[5]*Table115[6]</f>
        <v>0</v>
      </c>
    </row>
    <row r="16" spans="1:7" ht="30" x14ac:dyDescent="0.25">
      <c r="A16" s="133">
        <v>8</v>
      </c>
      <c r="B16" s="133" t="s">
        <v>187</v>
      </c>
      <c r="C16" s="134" t="s">
        <v>188</v>
      </c>
      <c r="D16" s="133" t="s">
        <v>189</v>
      </c>
      <c r="E16" s="135">
        <v>0.85</v>
      </c>
      <c r="F16" s="136"/>
      <c r="G16" s="138">
        <f>Table115[5]*Table115[6]</f>
        <v>0</v>
      </c>
    </row>
    <row r="17" spans="1:7" x14ac:dyDescent="0.25">
      <c r="A17" s="133">
        <v>9</v>
      </c>
      <c r="B17" s="133" t="s">
        <v>190</v>
      </c>
      <c r="C17" s="134" t="s">
        <v>191</v>
      </c>
      <c r="D17" s="133" t="s">
        <v>189</v>
      </c>
      <c r="E17" s="135">
        <v>0.85</v>
      </c>
      <c r="F17" s="136"/>
      <c r="G17" s="138">
        <f>Table115[5]*Table115[6]</f>
        <v>0</v>
      </c>
    </row>
    <row r="18" spans="1:7" x14ac:dyDescent="0.25">
      <c r="A18" s="133"/>
      <c r="B18" s="133"/>
      <c r="C18" s="134" t="s">
        <v>192</v>
      </c>
      <c r="D18" s="133"/>
      <c r="E18" s="135"/>
      <c r="F18" s="136"/>
      <c r="G18" s="138">
        <f>Table115[5]*Table115[6]</f>
        <v>0</v>
      </c>
    </row>
    <row r="19" spans="1:7" ht="30" x14ac:dyDescent="0.25">
      <c r="A19" s="133">
        <v>10</v>
      </c>
      <c r="B19" s="133" t="s">
        <v>184</v>
      </c>
      <c r="C19" s="134" t="s">
        <v>193</v>
      </c>
      <c r="D19" s="133" t="s">
        <v>109</v>
      </c>
      <c r="E19" s="135">
        <v>4</v>
      </c>
      <c r="F19" s="136"/>
      <c r="G19" s="138">
        <f>Table115[5]*Table115[6]</f>
        <v>0</v>
      </c>
    </row>
    <row r="20" spans="1:7" ht="30" x14ac:dyDescent="0.25">
      <c r="A20" s="133">
        <v>11</v>
      </c>
      <c r="B20" s="133" t="s">
        <v>194</v>
      </c>
      <c r="C20" s="134" t="s">
        <v>195</v>
      </c>
      <c r="D20" s="133" t="s">
        <v>189</v>
      </c>
      <c r="E20" s="135">
        <v>0.28000000000000003</v>
      </c>
      <c r="F20" s="136"/>
      <c r="G20" s="138">
        <f>Table115[5]*Table115[6]</f>
        <v>0</v>
      </c>
    </row>
    <row r="21" spans="1:7" ht="30" x14ac:dyDescent="0.25">
      <c r="A21" s="133">
        <v>12</v>
      </c>
      <c r="B21" s="133" t="s">
        <v>196</v>
      </c>
      <c r="C21" s="134" t="s">
        <v>197</v>
      </c>
      <c r="D21" s="133" t="s">
        <v>154</v>
      </c>
      <c r="E21" s="135">
        <v>19.920000000000002</v>
      </c>
      <c r="F21" s="136"/>
      <c r="G21" s="138">
        <f>Table115[5]*Table115[6]</f>
        <v>0</v>
      </c>
    </row>
    <row r="22" spans="1:7" ht="60" x14ac:dyDescent="0.25">
      <c r="A22" s="133">
        <v>13</v>
      </c>
      <c r="B22" s="133" t="s">
        <v>198</v>
      </c>
      <c r="C22" s="134" t="s">
        <v>199</v>
      </c>
      <c r="D22" s="133" t="s">
        <v>109</v>
      </c>
      <c r="E22" s="135">
        <v>4</v>
      </c>
      <c r="F22" s="136"/>
      <c r="G22" s="138">
        <f>Table115[5]*Table115[6]</f>
        <v>0</v>
      </c>
    </row>
    <row r="23" spans="1:7" ht="75" x14ac:dyDescent="0.25">
      <c r="A23" s="133">
        <v>14</v>
      </c>
      <c r="B23" s="133" t="s">
        <v>200</v>
      </c>
      <c r="C23" s="134" t="s">
        <v>201</v>
      </c>
      <c r="D23" s="133" t="s">
        <v>157</v>
      </c>
      <c r="E23" s="135">
        <v>8</v>
      </c>
      <c r="F23" s="136"/>
      <c r="G23" s="138">
        <f>Table115[5]*Table115[6]</f>
        <v>0</v>
      </c>
    </row>
    <row r="24" spans="1:7" x14ac:dyDescent="0.25">
      <c r="A24" s="133"/>
      <c r="B24" s="133"/>
      <c r="C24" s="134" t="s">
        <v>202</v>
      </c>
      <c r="D24" s="133"/>
      <c r="E24" s="135"/>
      <c r="F24" s="136"/>
      <c r="G24" s="138">
        <f>Table115[5]*Table115[6]</f>
        <v>0</v>
      </c>
    </row>
    <row r="25" spans="1:7" ht="30" x14ac:dyDescent="0.25">
      <c r="A25" s="133">
        <v>15</v>
      </c>
      <c r="B25" s="133" t="s">
        <v>203</v>
      </c>
      <c r="C25" s="134" t="s">
        <v>204</v>
      </c>
      <c r="D25" s="133" t="s">
        <v>205</v>
      </c>
      <c r="E25" s="135">
        <v>0.03</v>
      </c>
      <c r="F25" s="136"/>
      <c r="G25" s="138">
        <f>Table115[5]*Table115[6]</f>
        <v>0</v>
      </c>
    </row>
    <row r="26" spans="1:7" x14ac:dyDescent="0.25">
      <c r="A26" s="133">
        <v>16</v>
      </c>
      <c r="B26" s="133"/>
      <c r="C26" s="134" t="s">
        <v>206</v>
      </c>
      <c r="D26" s="133"/>
      <c r="E26" s="135"/>
      <c r="F26" s="136"/>
      <c r="G26" s="138">
        <f>Table115[5]*Table115[6]</f>
        <v>0</v>
      </c>
    </row>
    <row r="27" spans="1:7" x14ac:dyDescent="0.25">
      <c r="A27" s="133">
        <v>17</v>
      </c>
      <c r="B27" s="133" t="s">
        <v>207</v>
      </c>
      <c r="C27" s="134" t="s">
        <v>208</v>
      </c>
      <c r="D27" s="133" t="s">
        <v>135</v>
      </c>
      <c r="E27" s="135">
        <v>4.4000000000000004</v>
      </c>
      <c r="F27" s="136"/>
      <c r="G27" s="138">
        <f>Table115[5]*Table115[6]</f>
        <v>0</v>
      </c>
    </row>
    <row r="28" spans="1:7" ht="30" x14ac:dyDescent="0.25">
      <c r="A28" s="133">
        <v>18</v>
      </c>
      <c r="B28" s="133" t="s">
        <v>209</v>
      </c>
      <c r="C28" s="134" t="s">
        <v>210</v>
      </c>
      <c r="D28" s="133" t="s">
        <v>154</v>
      </c>
      <c r="E28" s="135">
        <v>33.9</v>
      </c>
      <c r="F28" s="136"/>
      <c r="G28" s="138">
        <f>Table115[5]*Table115[6]</f>
        <v>0</v>
      </c>
    </row>
    <row r="29" spans="1:7" ht="45" x14ac:dyDescent="0.25">
      <c r="A29" s="133">
        <v>19</v>
      </c>
      <c r="B29" s="133" t="s">
        <v>200</v>
      </c>
      <c r="C29" s="134" t="s">
        <v>211</v>
      </c>
      <c r="D29" s="133" t="s">
        <v>157</v>
      </c>
      <c r="E29" s="135">
        <v>1.2</v>
      </c>
      <c r="F29" s="136"/>
      <c r="G29" s="138">
        <f>Table115[5]*Table115[6]</f>
        <v>0</v>
      </c>
    </row>
    <row r="30" spans="1:7" x14ac:dyDescent="0.25">
      <c r="A30" s="133"/>
      <c r="B30" s="133"/>
      <c r="C30" s="134" t="s">
        <v>212</v>
      </c>
      <c r="D30" s="133"/>
      <c r="E30" s="135"/>
      <c r="F30" s="136"/>
      <c r="G30" s="138">
        <f>Table115[5]*Table115[6]</f>
        <v>0</v>
      </c>
    </row>
    <row r="31" spans="1:7" ht="30" x14ac:dyDescent="0.25">
      <c r="A31" s="133">
        <v>20</v>
      </c>
      <c r="B31" s="133" t="s">
        <v>213</v>
      </c>
      <c r="C31" s="134" t="s">
        <v>214</v>
      </c>
      <c r="D31" s="133" t="s">
        <v>157</v>
      </c>
      <c r="E31" s="135">
        <v>3.6</v>
      </c>
      <c r="F31" s="136"/>
      <c r="G31" s="138">
        <f>Table115[5]*Table115[6]</f>
        <v>0</v>
      </c>
    </row>
    <row r="32" spans="1:7" x14ac:dyDescent="0.25">
      <c r="A32" s="133"/>
      <c r="B32" s="133"/>
      <c r="C32" s="134" t="s">
        <v>215</v>
      </c>
      <c r="D32" s="133"/>
      <c r="E32" s="135"/>
      <c r="F32" s="136"/>
      <c r="G32" s="138">
        <f>Table115[5]*Table115[6]</f>
        <v>0</v>
      </c>
    </row>
    <row r="33" spans="1:7" ht="30" x14ac:dyDescent="0.25">
      <c r="A33" s="133">
        <v>21</v>
      </c>
      <c r="B33" s="133" t="s">
        <v>216</v>
      </c>
      <c r="C33" s="134" t="s">
        <v>217</v>
      </c>
      <c r="D33" s="133" t="s">
        <v>157</v>
      </c>
      <c r="E33" s="135">
        <v>6.03</v>
      </c>
      <c r="F33" s="136"/>
      <c r="G33" s="138">
        <f>Table115[5]*Table115[6]</f>
        <v>0</v>
      </c>
    </row>
    <row r="34" spans="1:7" ht="30" x14ac:dyDescent="0.25">
      <c r="A34" s="133">
        <v>23</v>
      </c>
      <c r="B34" s="133" t="s">
        <v>218</v>
      </c>
      <c r="C34" s="134" t="s">
        <v>219</v>
      </c>
      <c r="D34" s="133" t="s">
        <v>157</v>
      </c>
      <c r="E34" s="135">
        <v>6.03</v>
      </c>
      <c r="F34" s="136"/>
      <c r="G34" s="138">
        <f>Table115[5]*Table115[6]</f>
        <v>0</v>
      </c>
    </row>
    <row r="35" spans="1:7" ht="30" x14ac:dyDescent="0.25">
      <c r="A35" s="133">
        <v>24</v>
      </c>
      <c r="B35" s="133" t="s">
        <v>216</v>
      </c>
      <c r="C35" s="134" t="s">
        <v>217</v>
      </c>
      <c r="D35" s="133" t="s">
        <v>157</v>
      </c>
      <c r="E35" s="135">
        <v>6.03</v>
      </c>
      <c r="F35" s="136"/>
      <c r="G35" s="138">
        <f>Table115[5]*Table115[6]</f>
        <v>0</v>
      </c>
    </row>
    <row r="36" spans="1:7" ht="30" x14ac:dyDescent="0.25">
      <c r="A36" s="133">
        <v>26</v>
      </c>
      <c r="B36" s="133" t="s">
        <v>220</v>
      </c>
      <c r="C36" s="134" t="s">
        <v>221</v>
      </c>
      <c r="D36" s="133" t="s">
        <v>157</v>
      </c>
      <c r="E36" s="135">
        <v>6.03</v>
      </c>
      <c r="F36" s="136"/>
      <c r="G36" s="138">
        <f>Table115[5]*Table115[6]</f>
        <v>0</v>
      </c>
    </row>
    <row r="37" spans="1:7" x14ac:dyDescent="0.25">
      <c r="A37" s="133">
        <v>27</v>
      </c>
      <c r="B37" s="133" t="s">
        <v>222</v>
      </c>
      <c r="C37" s="134" t="s">
        <v>223</v>
      </c>
      <c r="D37" s="133" t="s">
        <v>135</v>
      </c>
      <c r="E37" s="135">
        <v>10.32</v>
      </c>
      <c r="F37" s="136"/>
      <c r="G37" s="138">
        <f>Table115[5]*Table115[6]</f>
        <v>0</v>
      </c>
    </row>
    <row r="38" spans="1:7" x14ac:dyDescent="0.25">
      <c r="A38" s="133"/>
      <c r="B38" s="133"/>
      <c r="C38" s="134" t="s">
        <v>224</v>
      </c>
      <c r="D38" s="133"/>
      <c r="E38" s="135"/>
      <c r="F38" s="136"/>
      <c r="G38" s="138">
        <f>Table115[5]*Table115[6]</f>
        <v>0</v>
      </c>
    </row>
    <row r="39" spans="1:7" ht="30" x14ac:dyDescent="0.25">
      <c r="A39" s="133">
        <v>28</v>
      </c>
      <c r="B39" s="133" t="s">
        <v>225</v>
      </c>
      <c r="C39" s="134" t="s">
        <v>226</v>
      </c>
      <c r="D39" s="133" t="s">
        <v>157</v>
      </c>
      <c r="E39" s="135">
        <v>7.72</v>
      </c>
      <c r="F39" s="136"/>
      <c r="G39" s="138">
        <f>Table115[5]*Table115[6]</f>
        <v>0</v>
      </c>
    </row>
    <row r="40" spans="1:7" x14ac:dyDescent="0.25">
      <c r="A40" s="133">
        <v>29</v>
      </c>
      <c r="B40" s="133" t="s">
        <v>227</v>
      </c>
      <c r="C40" s="134" t="s">
        <v>228</v>
      </c>
      <c r="D40" s="133" t="s">
        <v>157</v>
      </c>
      <c r="E40" s="135">
        <v>7.72</v>
      </c>
      <c r="F40" s="136"/>
      <c r="G40" s="138">
        <f>Table115[5]*Table115[6]</f>
        <v>0</v>
      </c>
    </row>
    <row r="41" spans="1:7" ht="30" x14ac:dyDescent="0.25">
      <c r="A41" s="133">
        <v>30</v>
      </c>
      <c r="B41" s="133" t="s">
        <v>229</v>
      </c>
      <c r="C41" s="134" t="s">
        <v>230</v>
      </c>
      <c r="D41" s="133" t="s">
        <v>157</v>
      </c>
      <c r="E41" s="135">
        <v>7.72</v>
      </c>
      <c r="F41" s="136"/>
      <c r="G41" s="138">
        <f>Table115[5]*Table115[6]</f>
        <v>0</v>
      </c>
    </row>
    <row r="42" spans="1:7" ht="45" x14ac:dyDescent="0.25">
      <c r="A42" s="133">
        <v>31</v>
      </c>
      <c r="B42" s="133" t="s">
        <v>231</v>
      </c>
      <c r="C42" s="134" t="s">
        <v>232</v>
      </c>
      <c r="D42" s="133" t="s">
        <v>157</v>
      </c>
      <c r="E42" s="135">
        <v>7</v>
      </c>
      <c r="F42" s="136"/>
      <c r="G42" s="138">
        <f>Table115[5]*Table115[6]</f>
        <v>0</v>
      </c>
    </row>
    <row r="43" spans="1:7" ht="30" x14ac:dyDescent="0.25">
      <c r="A43" s="133">
        <v>32</v>
      </c>
      <c r="B43" s="133" t="s">
        <v>233</v>
      </c>
      <c r="C43" s="134" t="s">
        <v>226</v>
      </c>
      <c r="D43" s="133" t="s">
        <v>157</v>
      </c>
      <c r="E43" s="135">
        <v>42.4</v>
      </c>
      <c r="F43" s="136"/>
      <c r="G43" s="138">
        <f>Table115[5]*Table115[6]</f>
        <v>0</v>
      </c>
    </row>
    <row r="44" spans="1:7" x14ac:dyDescent="0.25">
      <c r="A44" s="133">
        <v>33</v>
      </c>
      <c r="B44" s="133" t="s">
        <v>227</v>
      </c>
      <c r="C44" s="134" t="s">
        <v>228</v>
      </c>
      <c r="D44" s="133" t="s">
        <v>157</v>
      </c>
      <c r="E44" s="135">
        <v>42.4</v>
      </c>
      <c r="F44" s="136"/>
      <c r="G44" s="138">
        <f>Table115[5]*Table115[6]</f>
        <v>0</v>
      </c>
    </row>
    <row r="45" spans="1:7" ht="30" x14ac:dyDescent="0.25">
      <c r="A45" s="133">
        <v>34</v>
      </c>
      <c r="B45" s="133" t="s">
        <v>234</v>
      </c>
      <c r="C45" s="134" t="s">
        <v>235</v>
      </c>
      <c r="D45" s="133" t="s">
        <v>157</v>
      </c>
      <c r="E45" s="135">
        <v>42.4</v>
      </c>
      <c r="F45" s="136"/>
      <c r="G45" s="138">
        <f>Table115[5]*Table115[6]</f>
        <v>0</v>
      </c>
    </row>
    <row r="46" spans="1:7" x14ac:dyDescent="0.25">
      <c r="A46" s="133"/>
      <c r="B46" s="133"/>
      <c r="C46" s="134" t="s">
        <v>236</v>
      </c>
      <c r="D46" s="133"/>
      <c r="E46" s="135"/>
      <c r="F46" s="136"/>
      <c r="G46" s="138">
        <f>Table115[5]*Table115[6]</f>
        <v>0</v>
      </c>
    </row>
    <row r="47" spans="1:7" ht="45" x14ac:dyDescent="0.25">
      <c r="A47" s="133">
        <v>35</v>
      </c>
      <c r="B47" s="133" t="s">
        <v>237</v>
      </c>
      <c r="C47" s="134" t="s">
        <v>238</v>
      </c>
      <c r="D47" s="133" t="s">
        <v>175</v>
      </c>
      <c r="E47" s="135">
        <v>0.2</v>
      </c>
      <c r="F47" s="136"/>
      <c r="G47" s="138">
        <f>Table115[5]*Table115[6]</f>
        <v>0</v>
      </c>
    </row>
    <row r="48" spans="1:7" ht="30" x14ac:dyDescent="0.25">
      <c r="A48" s="133">
        <v>36</v>
      </c>
      <c r="B48" s="133" t="s">
        <v>196</v>
      </c>
      <c r="C48" s="134" t="s">
        <v>239</v>
      </c>
      <c r="D48" s="133" t="s">
        <v>154</v>
      </c>
      <c r="E48" s="135">
        <v>4.26</v>
      </c>
      <c r="F48" s="136"/>
      <c r="G48" s="138">
        <f>Table115[5]*Table115[6]</f>
        <v>0</v>
      </c>
    </row>
    <row r="49" spans="1:7" ht="30" x14ac:dyDescent="0.25">
      <c r="A49" s="133">
        <v>37</v>
      </c>
      <c r="B49" s="133" t="s">
        <v>240</v>
      </c>
      <c r="C49" s="134" t="s">
        <v>241</v>
      </c>
      <c r="D49" s="133" t="s">
        <v>154</v>
      </c>
      <c r="E49" s="135">
        <v>9</v>
      </c>
      <c r="F49" s="136"/>
      <c r="G49" s="138">
        <f>Table115[5]*Table115[6]</f>
        <v>0</v>
      </c>
    </row>
    <row r="50" spans="1:7" ht="45" x14ac:dyDescent="0.25">
      <c r="A50" s="133">
        <v>38</v>
      </c>
      <c r="B50" s="133" t="s">
        <v>242</v>
      </c>
      <c r="C50" s="134" t="s">
        <v>243</v>
      </c>
      <c r="D50" s="133" t="s">
        <v>157</v>
      </c>
      <c r="E50" s="135">
        <v>0.62</v>
      </c>
      <c r="F50" s="136"/>
      <c r="G50" s="138">
        <f>Table115[5]*Table115[6]</f>
        <v>0</v>
      </c>
    </row>
    <row r="51" spans="1:7" ht="30" x14ac:dyDescent="0.25">
      <c r="A51" s="133">
        <v>39</v>
      </c>
      <c r="B51" s="133" t="s">
        <v>244</v>
      </c>
      <c r="C51" s="134" t="s">
        <v>245</v>
      </c>
      <c r="D51" s="133" t="s">
        <v>109</v>
      </c>
      <c r="E51" s="135">
        <v>1</v>
      </c>
      <c r="F51" s="136"/>
      <c r="G51" s="138">
        <f>Table115[5]*Table115[6]</f>
        <v>0</v>
      </c>
    </row>
    <row r="52" spans="1:7" x14ac:dyDescent="0.25">
      <c r="A52" s="139" t="s">
        <v>86</v>
      </c>
      <c r="B52" s="140"/>
      <c r="C52" s="140"/>
      <c r="D52" s="140"/>
      <c r="E52" s="141"/>
      <c r="F52" s="141"/>
      <c r="G52" s="141">
        <f>SUBTOTAL(9,Table115[7])</f>
        <v>0</v>
      </c>
    </row>
  </sheetData>
  <mergeCells count="2">
    <mergeCell ref="C2:G3"/>
    <mergeCell ref="A4:B4"/>
  </mergeCells>
  <phoneticPr fontId="15" type="noConversion"/>
  <conditionalFormatting sqref="A7:G52">
    <cfRule type="expression" dxfId="51" priority="3">
      <formula>CELL("PROTECT",A7)=0</formula>
    </cfRule>
    <cfRule type="expression" dxfId="50" priority="4">
      <formula>$C7="Subtotal"</formula>
    </cfRule>
    <cfRule type="expression" priority="5" stopIfTrue="1">
      <formula>OR($C7="Subtotal",$A7="Total TVA Cota 0")</formula>
    </cfRule>
    <cfRule type="expression" dxfId="49" priority="7">
      <formula>$E7=""</formula>
    </cfRule>
  </conditionalFormatting>
  <conditionalFormatting sqref="G7:G52">
    <cfRule type="expression" dxfId="48" priority="1">
      <formula>AND($C7="Subtotal",$G7="")</formula>
    </cfRule>
    <cfRule type="expression" dxfId="47" priority="2">
      <formula>AND($C7="Subtotal",_xlfn.FORMULATEXT($G7)="=[5]*[6]")</formula>
    </cfRule>
    <cfRule type="expression" dxfId="46" priority="6">
      <formula>AND($C7&lt;&gt;"Subtotal",_xlfn.FORMULATEXT($G7)&lt;&gt;"=[5]*[6]")</formula>
    </cfRule>
  </conditionalFormatting>
  <conditionalFormatting sqref="E7:G52">
    <cfRule type="notContainsBlanks" priority="8" stopIfTrue="1">
      <formula>LEN(TRIM(E7))&gt;0</formula>
    </cfRule>
    <cfRule type="expression" dxfId="45" priority="9">
      <formula>$E7&lt;&gt;""</formula>
    </cfRule>
  </conditionalFormatting>
  <dataValidations count="1">
    <dataValidation type="decimal" operator="greaterThan" allowBlank="1" showInputMessage="1" showErrorMessage="1" sqref="F7:F51">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view="pageBreakPreview" topLeftCell="A25" zoomScaleNormal="90" zoomScaleSheetLayoutView="100" workbookViewId="0">
      <selection activeCell="C24" sqref="C24"/>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16" t="str">
        <f>SITE!C2</f>
        <v>Solar panels installation for hot water preparation in kindergarten Andries of Mereni village, Anenii Noi distric</v>
      </c>
      <c r="D2" s="116"/>
      <c r="E2" s="116"/>
      <c r="F2" s="116"/>
      <c r="G2" s="116"/>
    </row>
    <row r="3" spans="1:7" s="22" customFormat="1" ht="18.75" x14ac:dyDescent="0.3">
      <c r="A3" s="26" t="str">
        <f>SITE!A3</f>
        <v>Site:</v>
      </c>
      <c r="B3" s="27" t="str">
        <f>IF(SITE!B3=0,"",SITE!B3)</f>
        <v>y</v>
      </c>
      <c r="C3" s="120"/>
      <c r="D3" s="120"/>
      <c r="E3" s="120"/>
      <c r="F3" s="120"/>
      <c r="G3" s="120"/>
    </row>
    <row r="4" spans="1:7" s="22" customFormat="1" ht="18.75" x14ac:dyDescent="0.25">
      <c r="A4" s="121" t="s">
        <v>8</v>
      </c>
      <c r="B4" s="122"/>
      <c r="C4" s="29" t="str">
        <f>SITE!B11</f>
        <v>Electricitate si iluminare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79</v>
      </c>
      <c r="B6" s="9" t="s">
        <v>80</v>
      </c>
      <c r="C6" s="9" t="s">
        <v>81</v>
      </c>
      <c r="D6" s="9" t="s">
        <v>82</v>
      </c>
      <c r="E6" s="9" t="s">
        <v>83</v>
      </c>
      <c r="F6" s="9" t="s">
        <v>84</v>
      </c>
      <c r="G6" s="9" t="s">
        <v>85</v>
      </c>
    </row>
    <row r="7" spans="1:7" x14ac:dyDescent="0.25">
      <c r="A7" s="38"/>
      <c r="B7" s="38"/>
      <c r="C7" s="39" t="s">
        <v>106</v>
      </c>
      <c r="D7" s="38"/>
      <c r="E7" s="44"/>
      <c r="F7" s="43"/>
      <c r="G7" s="87">
        <f>Table116[5]*Table116[6]</f>
        <v>0</v>
      </c>
    </row>
    <row r="8" spans="1:7" x14ac:dyDescent="0.25">
      <c r="A8" s="38">
        <v>1</v>
      </c>
      <c r="B8" s="38" t="s">
        <v>246</v>
      </c>
      <c r="C8" s="39" t="s">
        <v>247</v>
      </c>
      <c r="D8" s="38" t="s">
        <v>109</v>
      </c>
      <c r="E8" s="44">
        <v>1</v>
      </c>
      <c r="F8" s="43"/>
      <c r="G8" s="89">
        <f>Table116[5]*Table116[6]</f>
        <v>0</v>
      </c>
    </row>
    <row r="9" spans="1:7" ht="30" x14ac:dyDescent="0.25">
      <c r="A9" s="133">
        <v>2</v>
      </c>
      <c r="B9" s="133" t="s">
        <v>248</v>
      </c>
      <c r="C9" s="134" t="s">
        <v>249</v>
      </c>
      <c r="D9" s="133" t="s">
        <v>109</v>
      </c>
      <c r="E9" s="135">
        <v>1</v>
      </c>
      <c r="F9" s="136"/>
      <c r="G9" s="137">
        <f>Table116[5]*Table116[6]</f>
        <v>0</v>
      </c>
    </row>
    <row r="10" spans="1:7" x14ac:dyDescent="0.25">
      <c r="A10" s="133">
        <v>3</v>
      </c>
      <c r="B10" s="133" t="s">
        <v>246</v>
      </c>
      <c r="C10" s="134" t="s">
        <v>247</v>
      </c>
      <c r="D10" s="133" t="s">
        <v>109</v>
      </c>
      <c r="E10" s="135">
        <v>2</v>
      </c>
      <c r="F10" s="136"/>
      <c r="G10" s="138">
        <f>Table116[5]*Table116[6]</f>
        <v>0</v>
      </c>
    </row>
    <row r="11" spans="1:7" x14ac:dyDescent="0.25">
      <c r="A11" s="133">
        <v>4</v>
      </c>
      <c r="B11" s="133" t="s">
        <v>250</v>
      </c>
      <c r="C11" s="134" t="s">
        <v>251</v>
      </c>
      <c r="D11" s="133" t="s">
        <v>109</v>
      </c>
      <c r="E11" s="135">
        <v>1</v>
      </c>
      <c r="F11" s="136"/>
      <c r="G11" s="138">
        <f>Table116[5]*Table116[6]</f>
        <v>0</v>
      </c>
    </row>
    <row r="12" spans="1:7" ht="30" x14ac:dyDescent="0.25">
      <c r="A12" s="133">
        <v>5</v>
      </c>
      <c r="B12" s="133" t="s">
        <v>248</v>
      </c>
      <c r="C12" s="134" t="s">
        <v>252</v>
      </c>
      <c r="D12" s="133" t="s">
        <v>109</v>
      </c>
      <c r="E12" s="135">
        <v>1</v>
      </c>
      <c r="F12" s="136"/>
      <c r="G12" s="138">
        <f>Table116[5]*Table116[6]</f>
        <v>0</v>
      </c>
    </row>
    <row r="13" spans="1:7" x14ac:dyDescent="0.25">
      <c r="A13" s="133">
        <v>6</v>
      </c>
      <c r="B13" s="133" t="s">
        <v>246</v>
      </c>
      <c r="C13" s="134" t="s">
        <v>247</v>
      </c>
      <c r="D13" s="133" t="s">
        <v>109</v>
      </c>
      <c r="E13" s="135">
        <v>11</v>
      </c>
      <c r="F13" s="136"/>
      <c r="G13" s="138">
        <f>Table116[5]*Table116[6]</f>
        <v>0</v>
      </c>
    </row>
    <row r="14" spans="1:7" x14ac:dyDescent="0.25">
      <c r="A14" s="133">
        <v>7</v>
      </c>
      <c r="B14" s="133"/>
      <c r="C14" s="134" t="s">
        <v>253</v>
      </c>
      <c r="D14" s="133" t="s">
        <v>109</v>
      </c>
      <c r="E14" s="135">
        <v>2</v>
      </c>
      <c r="F14" s="136"/>
      <c r="G14" s="138">
        <f>Table116[5]*Table116[6]</f>
        <v>0</v>
      </c>
    </row>
    <row r="15" spans="1:7" x14ac:dyDescent="0.25">
      <c r="A15" s="133">
        <v>8</v>
      </c>
      <c r="B15" s="133"/>
      <c r="C15" s="134" t="s">
        <v>254</v>
      </c>
      <c r="D15" s="133" t="s">
        <v>109</v>
      </c>
      <c r="E15" s="135">
        <v>4</v>
      </c>
      <c r="F15" s="136"/>
      <c r="G15" s="138">
        <f>Table116[5]*Table116[6]</f>
        <v>0</v>
      </c>
    </row>
    <row r="16" spans="1:7" ht="30" x14ac:dyDescent="0.25">
      <c r="A16" s="133">
        <v>9</v>
      </c>
      <c r="B16" s="133" t="s">
        <v>255</v>
      </c>
      <c r="C16" s="134" t="s">
        <v>256</v>
      </c>
      <c r="D16" s="133" t="s">
        <v>109</v>
      </c>
      <c r="E16" s="135">
        <v>5</v>
      </c>
      <c r="F16" s="136"/>
      <c r="G16" s="138">
        <f>Table116[5]*Table116[6]</f>
        <v>0</v>
      </c>
    </row>
    <row r="17" spans="1:7" x14ac:dyDescent="0.25">
      <c r="A17" s="133">
        <v>10</v>
      </c>
      <c r="B17" s="133" t="s">
        <v>257</v>
      </c>
      <c r="C17" s="134" t="s">
        <v>258</v>
      </c>
      <c r="D17" s="133" t="s">
        <v>109</v>
      </c>
      <c r="E17" s="135">
        <v>1</v>
      </c>
      <c r="F17" s="136"/>
      <c r="G17" s="138">
        <f>Table116[5]*Table116[6]</f>
        <v>0</v>
      </c>
    </row>
    <row r="18" spans="1:7" ht="30" x14ac:dyDescent="0.25">
      <c r="A18" s="133">
        <v>11</v>
      </c>
      <c r="B18" s="133" t="s">
        <v>259</v>
      </c>
      <c r="C18" s="134" t="s">
        <v>260</v>
      </c>
      <c r="D18" s="133" t="s">
        <v>261</v>
      </c>
      <c r="E18" s="135">
        <v>0.01</v>
      </c>
      <c r="F18" s="136"/>
      <c r="G18" s="138">
        <f>Table116[5]*Table116[6]</f>
        <v>0</v>
      </c>
    </row>
    <row r="19" spans="1:7" x14ac:dyDescent="0.25">
      <c r="A19" s="133">
        <v>12</v>
      </c>
      <c r="B19" s="133"/>
      <c r="C19" s="134" t="s">
        <v>262</v>
      </c>
      <c r="D19" s="133" t="s">
        <v>109</v>
      </c>
      <c r="E19" s="135">
        <v>1</v>
      </c>
      <c r="F19" s="136"/>
      <c r="G19" s="138">
        <f>Table116[5]*Table116[6]</f>
        <v>0</v>
      </c>
    </row>
    <row r="20" spans="1:7" x14ac:dyDescent="0.25">
      <c r="A20" s="133">
        <v>13</v>
      </c>
      <c r="B20" s="133"/>
      <c r="C20" s="134" t="s">
        <v>263</v>
      </c>
      <c r="D20" s="133" t="s">
        <v>109</v>
      </c>
      <c r="E20" s="135">
        <v>1</v>
      </c>
      <c r="F20" s="136"/>
      <c r="G20" s="138">
        <f>Table116[5]*Table116[6]</f>
        <v>0</v>
      </c>
    </row>
    <row r="21" spans="1:7" x14ac:dyDescent="0.25">
      <c r="A21" s="133">
        <v>14</v>
      </c>
      <c r="B21" s="133"/>
      <c r="C21" s="134" t="s">
        <v>264</v>
      </c>
      <c r="D21" s="133" t="s">
        <v>109</v>
      </c>
      <c r="E21" s="135">
        <v>2</v>
      </c>
      <c r="F21" s="136"/>
      <c r="G21" s="138">
        <f>Table116[5]*Table116[6]</f>
        <v>0</v>
      </c>
    </row>
    <row r="22" spans="1:7" x14ac:dyDescent="0.25">
      <c r="A22" s="133">
        <v>15</v>
      </c>
      <c r="B22" s="133" t="s">
        <v>265</v>
      </c>
      <c r="C22" s="134" t="s">
        <v>266</v>
      </c>
      <c r="D22" s="133" t="s">
        <v>261</v>
      </c>
      <c r="E22" s="135">
        <v>0.01</v>
      </c>
      <c r="F22" s="136"/>
      <c r="G22" s="138">
        <f>Table116[5]*Table116[6]</f>
        <v>0</v>
      </c>
    </row>
    <row r="23" spans="1:7" x14ac:dyDescent="0.25">
      <c r="A23" s="133">
        <v>16</v>
      </c>
      <c r="B23" s="133" t="s">
        <v>267</v>
      </c>
      <c r="C23" s="134" t="s">
        <v>268</v>
      </c>
      <c r="D23" s="133" t="s">
        <v>261</v>
      </c>
      <c r="E23" s="135">
        <v>0.01</v>
      </c>
      <c r="F23" s="136"/>
      <c r="G23" s="138">
        <f>Table116[5]*Table116[6]</f>
        <v>0</v>
      </c>
    </row>
    <row r="24" spans="1:7" ht="30" x14ac:dyDescent="0.25">
      <c r="A24" s="133">
        <v>17</v>
      </c>
      <c r="B24" s="133" t="s">
        <v>269</v>
      </c>
      <c r="C24" s="134" t="s">
        <v>270</v>
      </c>
      <c r="D24" s="133" t="s">
        <v>271</v>
      </c>
      <c r="E24" s="135">
        <v>0.3</v>
      </c>
      <c r="F24" s="136"/>
      <c r="G24" s="138">
        <f>Table116[5]*Table116[6]</f>
        <v>0</v>
      </c>
    </row>
    <row r="25" spans="1:7" x14ac:dyDescent="0.25">
      <c r="A25" s="133">
        <v>18</v>
      </c>
      <c r="B25" s="133" t="s">
        <v>272</v>
      </c>
      <c r="C25" s="134" t="s">
        <v>273</v>
      </c>
      <c r="D25" s="133" t="s">
        <v>271</v>
      </c>
      <c r="E25" s="135">
        <v>0.8</v>
      </c>
      <c r="F25" s="136"/>
      <c r="G25" s="138">
        <f>Table116[5]*Table116[6]</f>
        <v>0</v>
      </c>
    </row>
    <row r="26" spans="1:7" x14ac:dyDescent="0.25">
      <c r="A26" s="133">
        <v>19</v>
      </c>
      <c r="B26" s="133" t="s">
        <v>272</v>
      </c>
      <c r="C26" s="134" t="s">
        <v>274</v>
      </c>
      <c r="D26" s="133" t="s">
        <v>271</v>
      </c>
      <c r="E26" s="135">
        <v>0.65</v>
      </c>
      <c r="F26" s="136"/>
      <c r="G26" s="138">
        <f>Table116[5]*Table116[6]</f>
        <v>0</v>
      </c>
    </row>
    <row r="27" spans="1:7" x14ac:dyDescent="0.25">
      <c r="A27" s="133">
        <v>20</v>
      </c>
      <c r="B27" s="133" t="s">
        <v>275</v>
      </c>
      <c r="C27" s="134" t="s">
        <v>276</v>
      </c>
      <c r="D27" s="133" t="s">
        <v>277</v>
      </c>
      <c r="E27" s="135">
        <v>0.09</v>
      </c>
      <c r="F27" s="136"/>
      <c r="G27" s="138">
        <f>Table116[5]*Table116[6]</f>
        <v>0</v>
      </c>
    </row>
    <row r="28" spans="1:7" x14ac:dyDescent="0.25">
      <c r="A28" s="133">
        <v>21</v>
      </c>
      <c r="B28" s="133"/>
      <c r="C28" s="134" t="s">
        <v>278</v>
      </c>
      <c r="D28" s="133" t="s">
        <v>109</v>
      </c>
      <c r="E28" s="135">
        <v>8</v>
      </c>
      <c r="F28" s="136"/>
      <c r="G28" s="138">
        <f>Table116[5]*Table116[6]</f>
        <v>0</v>
      </c>
    </row>
    <row r="29" spans="1:7" ht="30" x14ac:dyDescent="0.25">
      <c r="A29" s="133">
        <v>22</v>
      </c>
      <c r="B29" s="133" t="s">
        <v>279</v>
      </c>
      <c r="C29" s="134" t="s">
        <v>280</v>
      </c>
      <c r="D29" s="133" t="s">
        <v>271</v>
      </c>
      <c r="E29" s="135">
        <v>0.68</v>
      </c>
      <c r="F29" s="136"/>
      <c r="G29" s="138">
        <f>Table116[5]*Table116[6]</f>
        <v>0</v>
      </c>
    </row>
    <row r="30" spans="1:7" ht="30" x14ac:dyDescent="0.25">
      <c r="A30" s="133">
        <v>23</v>
      </c>
      <c r="B30" s="133" t="s">
        <v>279</v>
      </c>
      <c r="C30" s="134" t="s">
        <v>281</v>
      </c>
      <c r="D30" s="133" t="s">
        <v>271</v>
      </c>
      <c r="E30" s="135">
        <v>0.09</v>
      </c>
      <c r="F30" s="136"/>
      <c r="G30" s="138">
        <f>Table116[5]*Table116[6]</f>
        <v>0</v>
      </c>
    </row>
    <row r="31" spans="1:7" ht="30" x14ac:dyDescent="0.25">
      <c r="A31" s="133">
        <v>24</v>
      </c>
      <c r="B31" s="133" t="s">
        <v>282</v>
      </c>
      <c r="C31" s="134" t="s">
        <v>283</v>
      </c>
      <c r="D31" s="133" t="s">
        <v>271</v>
      </c>
      <c r="E31" s="135">
        <v>0.24</v>
      </c>
      <c r="F31" s="136"/>
      <c r="G31" s="138">
        <f>Table116[5]*Table116[6]</f>
        <v>0</v>
      </c>
    </row>
    <row r="32" spans="1:7" ht="30" x14ac:dyDescent="0.25">
      <c r="A32" s="133">
        <v>25</v>
      </c>
      <c r="B32" s="133" t="s">
        <v>279</v>
      </c>
      <c r="C32" s="134" t="s">
        <v>284</v>
      </c>
      <c r="D32" s="133" t="s">
        <v>271</v>
      </c>
      <c r="E32" s="135">
        <v>0.08</v>
      </c>
      <c r="F32" s="136"/>
      <c r="G32" s="138">
        <f>Table116[5]*Table116[6]</f>
        <v>0</v>
      </c>
    </row>
    <row r="33" spans="1:7" ht="30" x14ac:dyDescent="0.25">
      <c r="A33" s="133">
        <v>26</v>
      </c>
      <c r="B33" s="133" t="s">
        <v>279</v>
      </c>
      <c r="C33" s="134" t="s">
        <v>285</v>
      </c>
      <c r="D33" s="133" t="s">
        <v>271</v>
      </c>
      <c r="E33" s="135">
        <v>0.04</v>
      </c>
      <c r="F33" s="136"/>
      <c r="G33" s="138">
        <f>Table116[5]*Table116[6]</f>
        <v>0</v>
      </c>
    </row>
    <row r="34" spans="1:7" ht="30" x14ac:dyDescent="0.25">
      <c r="A34" s="133">
        <v>27</v>
      </c>
      <c r="B34" s="133"/>
      <c r="C34" s="134" t="s">
        <v>280</v>
      </c>
      <c r="D34" s="133" t="s">
        <v>135</v>
      </c>
      <c r="E34" s="135">
        <v>68</v>
      </c>
      <c r="F34" s="136"/>
      <c r="G34" s="138">
        <f>Table116[5]*Table116[6]</f>
        <v>0</v>
      </c>
    </row>
    <row r="35" spans="1:7" ht="30" x14ac:dyDescent="0.25">
      <c r="A35" s="133">
        <v>28</v>
      </c>
      <c r="B35" s="133"/>
      <c r="C35" s="134" t="s">
        <v>281</v>
      </c>
      <c r="D35" s="133" t="s">
        <v>135</v>
      </c>
      <c r="E35" s="135">
        <v>9</v>
      </c>
      <c r="F35" s="136"/>
      <c r="G35" s="138">
        <f>Table116[5]*Table116[6]</f>
        <v>0</v>
      </c>
    </row>
    <row r="36" spans="1:7" ht="30" x14ac:dyDescent="0.25">
      <c r="A36" s="133">
        <v>29</v>
      </c>
      <c r="B36" s="133"/>
      <c r="C36" s="134" t="s">
        <v>283</v>
      </c>
      <c r="D36" s="133" t="s">
        <v>135</v>
      </c>
      <c r="E36" s="135">
        <v>32</v>
      </c>
      <c r="F36" s="136"/>
      <c r="G36" s="138">
        <f>Table116[5]*Table116[6]</f>
        <v>0</v>
      </c>
    </row>
    <row r="37" spans="1:7" ht="30" x14ac:dyDescent="0.25">
      <c r="A37" s="133">
        <v>30</v>
      </c>
      <c r="B37" s="133"/>
      <c r="C37" s="134" t="s">
        <v>285</v>
      </c>
      <c r="D37" s="133" t="s">
        <v>135</v>
      </c>
      <c r="E37" s="135">
        <v>4</v>
      </c>
      <c r="F37" s="136"/>
      <c r="G37" s="138">
        <f>Table116[5]*Table116[6]</f>
        <v>0</v>
      </c>
    </row>
    <row r="38" spans="1:7" ht="30" x14ac:dyDescent="0.25">
      <c r="A38" s="133">
        <v>31</v>
      </c>
      <c r="B38" s="133" t="s">
        <v>286</v>
      </c>
      <c r="C38" s="134" t="s">
        <v>287</v>
      </c>
      <c r="D38" s="133" t="s">
        <v>135</v>
      </c>
      <c r="E38" s="135">
        <v>24</v>
      </c>
      <c r="F38" s="136"/>
      <c r="G38" s="138">
        <f>Table116[5]*Table116[6]</f>
        <v>0</v>
      </c>
    </row>
    <row r="39" spans="1:7" x14ac:dyDescent="0.25">
      <c r="A39" s="133"/>
      <c r="B39" s="133"/>
      <c r="C39" s="134" t="s">
        <v>288</v>
      </c>
      <c r="D39" s="133"/>
      <c r="E39" s="135"/>
      <c r="F39" s="136"/>
      <c r="G39" s="138">
        <f>Table116[5]*Table116[6]</f>
        <v>0</v>
      </c>
    </row>
    <row r="40" spans="1:7" x14ac:dyDescent="0.25">
      <c r="A40" s="133">
        <v>32</v>
      </c>
      <c r="B40" s="133"/>
      <c r="C40" s="134" t="s">
        <v>289</v>
      </c>
      <c r="D40" s="133" t="s">
        <v>109</v>
      </c>
      <c r="E40" s="135">
        <v>1</v>
      </c>
      <c r="F40" s="136"/>
      <c r="G40" s="138">
        <f>Table116[5]*Table116[6]</f>
        <v>0</v>
      </c>
    </row>
    <row r="41" spans="1:7" x14ac:dyDescent="0.25">
      <c r="A41" s="133">
        <v>33</v>
      </c>
      <c r="B41" s="133"/>
      <c r="C41" s="134" t="s">
        <v>290</v>
      </c>
      <c r="D41" s="133" t="s">
        <v>109</v>
      </c>
      <c r="E41" s="135">
        <v>1</v>
      </c>
      <c r="F41" s="136"/>
      <c r="G41" s="138">
        <f>Table116[5]*Table116[6]</f>
        <v>0</v>
      </c>
    </row>
    <row r="42" spans="1:7" x14ac:dyDescent="0.25">
      <c r="A42" s="133">
        <v>34</v>
      </c>
      <c r="B42" s="133"/>
      <c r="C42" s="134" t="s">
        <v>291</v>
      </c>
      <c r="D42" s="133" t="s">
        <v>109</v>
      </c>
      <c r="E42" s="135">
        <v>1</v>
      </c>
      <c r="F42" s="136"/>
      <c r="G42" s="138">
        <f>Table116[5]*Table116[6]</f>
        <v>0</v>
      </c>
    </row>
    <row r="43" spans="1:7" x14ac:dyDescent="0.25">
      <c r="A43" s="133">
        <v>35</v>
      </c>
      <c r="B43" s="133"/>
      <c r="C43" s="134" t="s">
        <v>292</v>
      </c>
      <c r="D43" s="133" t="s">
        <v>109</v>
      </c>
      <c r="E43" s="135">
        <v>1</v>
      </c>
      <c r="F43" s="136"/>
      <c r="G43" s="138">
        <f>Table116[5]*Table116[6]</f>
        <v>0</v>
      </c>
    </row>
    <row r="44" spans="1:7" x14ac:dyDescent="0.25">
      <c r="A44" s="133">
        <v>36</v>
      </c>
      <c r="B44" s="133"/>
      <c r="C44" s="134" t="s">
        <v>293</v>
      </c>
      <c r="D44" s="133" t="s">
        <v>109</v>
      </c>
      <c r="E44" s="135">
        <v>1</v>
      </c>
      <c r="F44" s="136"/>
      <c r="G44" s="138">
        <f>Table116[5]*Table116[6]</f>
        <v>0</v>
      </c>
    </row>
    <row r="45" spans="1:7" x14ac:dyDescent="0.25">
      <c r="A45" s="133">
        <v>37</v>
      </c>
      <c r="B45" s="133"/>
      <c r="C45" s="134" t="s">
        <v>294</v>
      </c>
      <c r="D45" s="133" t="s">
        <v>109</v>
      </c>
      <c r="E45" s="135">
        <v>1</v>
      </c>
      <c r="F45" s="136"/>
      <c r="G45" s="138">
        <f>Table116[5]*Table116[6]</f>
        <v>0</v>
      </c>
    </row>
    <row r="46" spans="1:7" x14ac:dyDescent="0.25">
      <c r="A46" s="133">
        <v>38</v>
      </c>
      <c r="B46" s="133"/>
      <c r="C46" s="134" t="s">
        <v>295</v>
      </c>
      <c r="D46" s="133" t="s">
        <v>109</v>
      </c>
      <c r="E46" s="135">
        <v>1</v>
      </c>
      <c r="F46" s="136"/>
      <c r="G46" s="138">
        <f>Table116[5]*Table116[6]</f>
        <v>0</v>
      </c>
    </row>
    <row r="47" spans="1:7" x14ac:dyDescent="0.25">
      <c r="A47" s="133">
        <v>39</v>
      </c>
      <c r="B47" s="133"/>
      <c r="C47" s="134" t="s">
        <v>296</v>
      </c>
      <c r="D47" s="133" t="s">
        <v>109</v>
      </c>
      <c r="E47" s="135">
        <v>1</v>
      </c>
      <c r="F47" s="136"/>
      <c r="G47" s="138">
        <f>Table116[5]*Table116[6]</f>
        <v>0</v>
      </c>
    </row>
    <row r="48" spans="1:7" x14ac:dyDescent="0.25">
      <c r="A48" s="133">
        <v>40</v>
      </c>
      <c r="B48" s="133"/>
      <c r="C48" s="134" t="s">
        <v>297</v>
      </c>
      <c r="D48" s="133" t="s">
        <v>109</v>
      </c>
      <c r="E48" s="135">
        <v>1</v>
      </c>
      <c r="F48" s="136"/>
      <c r="G48" s="138">
        <f>Table116[5]*Table116[6]</f>
        <v>0</v>
      </c>
    </row>
    <row r="49" spans="1:7" x14ac:dyDescent="0.25">
      <c r="A49" s="133">
        <v>41</v>
      </c>
      <c r="B49" s="133"/>
      <c r="C49" s="134" t="s">
        <v>298</v>
      </c>
      <c r="D49" s="133" t="s">
        <v>109</v>
      </c>
      <c r="E49" s="135">
        <v>1</v>
      </c>
      <c r="F49" s="136"/>
      <c r="G49" s="138">
        <f>Table116[5]*Table116[6]</f>
        <v>0</v>
      </c>
    </row>
    <row r="50" spans="1:7" x14ac:dyDescent="0.25">
      <c r="A50" s="133">
        <v>42</v>
      </c>
      <c r="B50" s="133"/>
      <c r="C50" s="134" t="s">
        <v>299</v>
      </c>
      <c r="D50" s="133" t="s">
        <v>109</v>
      </c>
      <c r="E50" s="135">
        <v>6</v>
      </c>
      <c r="F50" s="136"/>
      <c r="G50" s="138">
        <f>Table116[5]*Table116[6]</f>
        <v>0</v>
      </c>
    </row>
    <row r="51" spans="1:7" x14ac:dyDescent="0.25">
      <c r="A51" s="133">
        <v>43</v>
      </c>
      <c r="B51" s="133"/>
      <c r="C51" s="134" t="s">
        <v>300</v>
      </c>
      <c r="D51" s="133" t="s">
        <v>109</v>
      </c>
      <c r="E51" s="135">
        <v>1</v>
      </c>
      <c r="F51" s="136"/>
      <c r="G51" s="138">
        <f>Table116[5]*Table116[6]</f>
        <v>0</v>
      </c>
    </row>
    <row r="52" spans="1:7" x14ac:dyDescent="0.25">
      <c r="A52" s="133">
        <v>44</v>
      </c>
      <c r="B52" s="133"/>
      <c r="C52" s="134" t="s">
        <v>301</v>
      </c>
      <c r="D52" s="133" t="s">
        <v>109</v>
      </c>
      <c r="E52" s="135">
        <v>5</v>
      </c>
      <c r="F52" s="136"/>
      <c r="G52" s="138">
        <f>Table116[5]*Table116[6]</f>
        <v>0</v>
      </c>
    </row>
    <row r="53" spans="1:7" x14ac:dyDescent="0.25">
      <c r="A53" s="139" t="s">
        <v>86</v>
      </c>
      <c r="B53" s="140"/>
      <c r="C53" s="140"/>
      <c r="D53" s="140"/>
      <c r="E53" s="141"/>
      <c r="F53" s="141"/>
      <c r="G53" s="141">
        <f>SUBTOTAL(9,Table116[7])</f>
        <v>0</v>
      </c>
    </row>
  </sheetData>
  <mergeCells count="2">
    <mergeCell ref="C2:G3"/>
    <mergeCell ref="A4:B4"/>
  </mergeCells>
  <phoneticPr fontId="15" type="noConversion"/>
  <conditionalFormatting sqref="E7:G53">
    <cfRule type="notContainsBlanks" priority="8" stopIfTrue="1">
      <formula>LEN(TRIM(E7))&gt;0</formula>
    </cfRule>
    <cfRule type="expression" dxfId="44" priority="9">
      <formula>$E7&lt;&gt;""</formula>
    </cfRule>
  </conditionalFormatting>
  <conditionalFormatting sqref="A7:G53">
    <cfRule type="expression" dxfId="43" priority="3">
      <formula>CELL("PROTECT",A7)=0</formula>
    </cfRule>
    <cfRule type="expression" dxfId="42" priority="4">
      <formula>$C7="Subtotal"</formula>
    </cfRule>
    <cfRule type="expression" priority="5" stopIfTrue="1">
      <formula>OR($C7="Subtotal",$A7="Total TVA Cota 0")</formula>
    </cfRule>
    <cfRule type="expression" dxfId="41" priority="7">
      <formula>$E7=""</formula>
    </cfRule>
  </conditionalFormatting>
  <conditionalFormatting sqref="G7:G53">
    <cfRule type="expression" dxfId="40" priority="1">
      <formula>AND($C7="Subtotal",$G7="")</formula>
    </cfRule>
    <cfRule type="expression" dxfId="39" priority="2">
      <formula>AND($C7="Subtotal",_xlfn.FORMULATEXT($G7)="=[5]*[6]")</formula>
    </cfRule>
    <cfRule type="expression" dxfId="38" priority="6">
      <formula>AND($C7&lt;&gt;"Subtotal",_xlfn.FORMULATEXT($G7)&lt;&gt;"=[5]*[6]")</formula>
    </cfRule>
  </conditionalFormatting>
  <dataValidations count="1">
    <dataValidation type="decimal" operator="greaterThan" allowBlank="1" showInputMessage="1" showErrorMessage="1" sqref="F7:F52">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view="pageBreakPreview" zoomScaleNormal="90" zoomScaleSheetLayoutView="100" workbookViewId="0">
      <selection activeCell="C14" sqref="C14"/>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16" t="str">
        <f>SITE!C2</f>
        <v>Solar panels installation for hot water preparation in kindergarten Andries of Mereni village, Anenii Noi distric</v>
      </c>
      <c r="D2" s="116"/>
      <c r="E2" s="116"/>
      <c r="F2" s="116"/>
      <c r="G2" s="116"/>
    </row>
    <row r="3" spans="1:7" s="22" customFormat="1" ht="18.75" x14ac:dyDescent="0.3">
      <c r="A3" s="26" t="str">
        <f>SITE!A3</f>
        <v>Site:</v>
      </c>
      <c r="B3" s="27" t="str">
        <f>IF(SITE!B3=0,"",SITE!B3)</f>
        <v>y</v>
      </c>
      <c r="C3" s="116"/>
      <c r="D3" s="116"/>
      <c r="E3" s="116"/>
      <c r="F3" s="116"/>
      <c r="G3" s="116"/>
    </row>
    <row r="4" spans="1:7" s="22" customFormat="1" ht="18.75" x14ac:dyDescent="0.25">
      <c r="A4" s="119" t="s">
        <v>8</v>
      </c>
      <c r="B4" s="119"/>
      <c r="C4" s="29" t="str">
        <f>SITE!B12</f>
        <v>Sistem automatizat de control si reglare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79</v>
      </c>
      <c r="B6" s="9" t="s">
        <v>80</v>
      </c>
      <c r="C6" s="9" t="s">
        <v>81</v>
      </c>
      <c r="D6" s="9" t="s">
        <v>82</v>
      </c>
      <c r="E6" s="9" t="s">
        <v>83</v>
      </c>
      <c r="F6" s="9" t="s">
        <v>84</v>
      </c>
      <c r="G6" s="9" t="s">
        <v>85</v>
      </c>
    </row>
    <row r="7" spans="1:7" x14ac:dyDescent="0.25">
      <c r="A7" s="38"/>
      <c r="B7" s="38"/>
      <c r="C7" s="39" t="s">
        <v>106</v>
      </c>
      <c r="D7" s="38"/>
      <c r="E7" s="44"/>
      <c r="F7" s="43"/>
      <c r="G7" s="87">
        <f>Table117[5]*Table117[6]</f>
        <v>0</v>
      </c>
    </row>
    <row r="8" spans="1:7" x14ac:dyDescent="0.25">
      <c r="A8" s="38">
        <v>1</v>
      </c>
      <c r="B8" s="38" t="s">
        <v>302</v>
      </c>
      <c r="C8" s="39" t="s">
        <v>303</v>
      </c>
      <c r="D8" s="38" t="s">
        <v>109</v>
      </c>
      <c r="E8" s="44">
        <v>7</v>
      </c>
      <c r="F8" s="43"/>
      <c r="G8" s="89">
        <f>Table117[5]*Table117[6]</f>
        <v>0</v>
      </c>
    </row>
    <row r="9" spans="1:7" x14ac:dyDescent="0.25">
      <c r="A9" s="133">
        <v>2</v>
      </c>
      <c r="B9" s="133" t="s">
        <v>304</v>
      </c>
      <c r="C9" s="134" t="s">
        <v>305</v>
      </c>
      <c r="D9" s="133" t="s">
        <v>109</v>
      </c>
      <c r="E9" s="135">
        <v>11</v>
      </c>
      <c r="F9" s="136"/>
      <c r="G9" s="137">
        <f>Table117[5]*Table117[6]</f>
        <v>0</v>
      </c>
    </row>
    <row r="10" spans="1:7" x14ac:dyDescent="0.25">
      <c r="A10" s="133">
        <v>3</v>
      </c>
      <c r="B10" s="133" t="s">
        <v>304</v>
      </c>
      <c r="C10" s="134" t="s">
        <v>306</v>
      </c>
      <c r="D10" s="133" t="s">
        <v>109</v>
      </c>
      <c r="E10" s="135">
        <v>1</v>
      </c>
      <c r="F10" s="136"/>
      <c r="G10" s="138">
        <f>Table117[5]*Table117[6]</f>
        <v>0</v>
      </c>
    </row>
    <row r="11" spans="1:7" ht="30" x14ac:dyDescent="0.25">
      <c r="A11" s="133">
        <v>4</v>
      </c>
      <c r="B11" s="133" t="s">
        <v>307</v>
      </c>
      <c r="C11" s="134" t="s">
        <v>308</v>
      </c>
      <c r="D11" s="133" t="s">
        <v>109</v>
      </c>
      <c r="E11" s="135">
        <v>1</v>
      </c>
      <c r="F11" s="136"/>
      <c r="G11" s="138">
        <f>Table117[5]*Table117[6]</f>
        <v>0</v>
      </c>
    </row>
    <row r="12" spans="1:7" x14ac:dyDescent="0.25">
      <c r="A12" s="133">
        <v>5</v>
      </c>
      <c r="B12" s="133" t="s">
        <v>309</v>
      </c>
      <c r="C12" s="134" t="s">
        <v>310</v>
      </c>
      <c r="D12" s="133" t="s">
        <v>109</v>
      </c>
      <c r="E12" s="135">
        <v>19</v>
      </c>
      <c r="F12" s="136"/>
      <c r="G12" s="138">
        <f>Table117[5]*Table117[6]</f>
        <v>0</v>
      </c>
    </row>
    <row r="13" spans="1:7" x14ac:dyDescent="0.25">
      <c r="A13" s="133">
        <v>6</v>
      </c>
      <c r="B13" s="133" t="s">
        <v>282</v>
      </c>
      <c r="C13" s="134" t="s">
        <v>311</v>
      </c>
      <c r="D13" s="133" t="s">
        <v>271</v>
      </c>
      <c r="E13" s="135">
        <v>1.65</v>
      </c>
      <c r="F13" s="136"/>
      <c r="G13" s="138">
        <f>Table117[5]*Table117[6]</f>
        <v>0</v>
      </c>
    </row>
    <row r="14" spans="1:7" ht="45" x14ac:dyDescent="0.25">
      <c r="A14" s="133">
        <v>7</v>
      </c>
      <c r="B14" s="133" t="s">
        <v>312</v>
      </c>
      <c r="C14" s="134" t="s">
        <v>313</v>
      </c>
      <c r="D14" s="133" t="s">
        <v>271</v>
      </c>
      <c r="E14" s="135">
        <v>0.06</v>
      </c>
      <c r="F14" s="136"/>
      <c r="G14" s="138">
        <f>Table117[5]*Table117[6]</f>
        <v>0</v>
      </c>
    </row>
    <row r="15" spans="1:7" x14ac:dyDescent="0.25">
      <c r="A15" s="133">
        <v>8</v>
      </c>
      <c r="B15" s="133" t="s">
        <v>314</v>
      </c>
      <c r="C15" s="134" t="s">
        <v>315</v>
      </c>
      <c r="D15" s="133" t="s">
        <v>271</v>
      </c>
      <c r="E15" s="135">
        <v>0.2</v>
      </c>
      <c r="F15" s="136"/>
      <c r="G15" s="138">
        <f>Table117[5]*Table117[6]</f>
        <v>0</v>
      </c>
    </row>
    <row r="16" spans="1:7" x14ac:dyDescent="0.25">
      <c r="A16" s="133">
        <v>9</v>
      </c>
      <c r="B16" s="133" t="s">
        <v>286</v>
      </c>
      <c r="C16" s="134" t="s">
        <v>316</v>
      </c>
      <c r="D16" s="133" t="s">
        <v>135</v>
      </c>
      <c r="E16" s="135">
        <v>10</v>
      </c>
      <c r="F16" s="136"/>
      <c r="G16" s="138">
        <f>Table117[5]*Table117[6]</f>
        <v>0</v>
      </c>
    </row>
    <row r="17" spans="1:7" x14ac:dyDescent="0.25">
      <c r="A17" s="133">
        <v>10</v>
      </c>
      <c r="B17" s="133"/>
      <c r="C17" s="134" t="s">
        <v>317</v>
      </c>
      <c r="D17" s="133"/>
      <c r="E17" s="135"/>
      <c r="F17" s="136"/>
      <c r="G17" s="138">
        <f>Table117[5]*Table117[6]</f>
        <v>0</v>
      </c>
    </row>
    <row r="18" spans="1:7" x14ac:dyDescent="0.25">
      <c r="A18" s="133">
        <v>11</v>
      </c>
      <c r="B18" s="133" t="s">
        <v>246</v>
      </c>
      <c r="C18" s="134" t="s">
        <v>247</v>
      </c>
      <c r="D18" s="133" t="s">
        <v>109</v>
      </c>
      <c r="E18" s="135">
        <v>34</v>
      </c>
      <c r="F18" s="136"/>
      <c r="G18" s="138">
        <f>Table117[5]*Table117[6]</f>
        <v>0</v>
      </c>
    </row>
    <row r="19" spans="1:7" x14ac:dyDescent="0.25">
      <c r="A19" s="133">
        <v>12</v>
      </c>
      <c r="B19" s="133" t="s">
        <v>318</v>
      </c>
      <c r="C19" s="134" t="s">
        <v>319</v>
      </c>
      <c r="D19" s="133" t="s">
        <v>320</v>
      </c>
      <c r="E19" s="135">
        <v>0.68</v>
      </c>
      <c r="F19" s="136"/>
      <c r="G19" s="138">
        <f>Table117[5]*Table117[6]</f>
        <v>0</v>
      </c>
    </row>
    <row r="20" spans="1:7" x14ac:dyDescent="0.25">
      <c r="A20" s="133">
        <v>13</v>
      </c>
      <c r="B20" s="133"/>
      <c r="C20" s="134" t="s">
        <v>321</v>
      </c>
      <c r="D20" s="133"/>
      <c r="E20" s="135"/>
      <c r="F20" s="136"/>
      <c r="G20" s="138">
        <f>Table117[5]*Table117[6]</f>
        <v>0</v>
      </c>
    </row>
    <row r="21" spans="1:7" x14ac:dyDescent="0.25">
      <c r="A21" s="133">
        <v>14</v>
      </c>
      <c r="B21" s="133"/>
      <c r="C21" s="134" t="s">
        <v>322</v>
      </c>
      <c r="D21" s="133" t="s">
        <v>109</v>
      </c>
      <c r="E21" s="135">
        <v>8</v>
      </c>
      <c r="F21" s="136"/>
      <c r="G21" s="138">
        <f>Table117[5]*Table117[6]</f>
        <v>0</v>
      </c>
    </row>
    <row r="22" spans="1:7" x14ac:dyDescent="0.25">
      <c r="A22" s="133">
        <v>15</v>
      </c>
      <c r="B22" s="133"/>
      <c r="C22" s="134" t="s">
        <v>323</v>
      </c>
      <c r="D22" s="133" t="s">
        <v>109</v>
      </c>
      <c r="E22" s="135">
        <v>11</v>
      </c>
      <c r="F22" s="136"/>
      <c r="G22" s="138">
        <f>Table117[5]*Table117[6]</f>
        <v>0</v>
      </c>
    </row>
    <row r="23" spans="1:7" x14ac:dyDescent="0.25">
      <c r="A23" s="133">
        <v>16</v>
      </c>
      <c r="B23" s="133"/>
      <c r="C23" s="134" t="s">
        <v>324</v>
      </c>
      <c r="D23" s="133" t="s">
        <v>135</v>
      </c>
      <c r="E23" s="135">
        <v>20</v>
      </c>
      <c r="F23" s="136"/>
      <c r="G23" s="138">
        <f>Table117[5]*Table117[6]</f>
        <v>0</v>
      </c>
    </row>
    <row r="24" spans="1:7" x14ac:dyDescent="0.25">
      <c r="A24" s="133">
        <v>17</v>
      </c>
      <c r="B24" s="133"/>
      <c r="C24" s="134" t="s">
        <v>325</v>
      </c>
      <c r="D24" s="133" t="s">
        <v>135</v>
      </c>
      <c r="E24" s="135">
        <v>10</v>
      </c>
      <c r="F24" s="136"/>
      <c r="G24" s="138">
        <f>Table117[5]*Table117[6]</f>
        <v>0</v>
      </c>
    </row>
    <row r="25" spans="1:7" x14ac:dyDescent="0.25">
      <c r="A25" s="133">
        <v>18</v>
      </c>
      <c r="B25" s="133"/>
      <c r="C25" s="134" t="s">
        <v>326</v>
      </c>
      <c r="D25" s="133" t="s">
        <v>135</v>
      </c>
      <c r="E25" s="135">
        <v>115</v>
      </c>
      <c r="F25" s="136"/>
      <c r="G25" s="138">
        <f>Table117[5]*Table117[6]</f>
        <v>0</v>
      </c>
    </row>
    <row r="26" spans="1:7" x14ac:dyDescent="0.25">
      <c r="A26" s="133">
        <v>19</v>
      </c>
      <c r="B26" s="133"/>
      <c r="C26" s="134" t="s">
        <v>327</v>
      </c>
      <c r="D26" s="133" t="s">
        <v>135</v>
      </c>
      <c r="E26" s="135">
        <v>45</v>
      </c>
      <c r="F26" s="136"/>
      <c r="G26" s="138">
        <f>Table117[5]*Table117[6]</f>
        <v>0</v>
      </c>
    </row>
    <row r="27" spans="1:7" x14ac:dyDescent="0.25">
      <c r="A27" s="133">
        <v>20</v>
      </c>
      <c r="B27" s="133"/>
      <c r="C27" s="134" t="s">
        <v>328</v>
      </c>
      <c r="D27" s="133" t="s">
        <v>135</v>
      </c>
      <c r="E27" s="135">
        <v>5</v>
      </c>
      <c r="F27" s="136"/>
      <c r="G27" s="138">
        <f>Table117[5]*Table117[6]</f>
        <v>0</v>
      </c>
    </row>
    <row r="28" spans="1:7" x14ac:dyDescent="0.25">
      <c r="A28" s="133">
        <v>21</v>
      </c>
      <c r="B28" s="133"/>
      <c r="C28" s="134" t="s">
        <v>329</v>
      </c>
      <c r="D28" s="133" t="s">
        <v>135</v>
      </c>
      <c r="E28" s="135">
        <v>6</v>
      </c>
      <c r="F28" s="136"/>
      <c r="G28" s="138">
        <f>Table117[5]*Table117[6]</f>
        <v>0</v>
      </c>
    </row>
    <row r="29" spans="1:7" x14ac:dyDescent="0.25">
      <c r="A29" s="133"/>
      <c r="B29" s="133"/>
      <c r="C29" s="134" t="s">
        <v>330</v>
      </c>
      <c r="D29" s="133"/>
      <c r="E29" s="135"/>
      <c r="F29" s="136"/>
      <c r="G29" s="138">
        <f>Table117[5]*Table117[6]</f>
        <v>0</v>
      </c>
    </row>
    <row r="30" spans="1:7" x14ac:dyDescent="0.25">
      <c r="A30" s="133">
        <v>22</v>
      </c>
      <c r="B30" s="133"/>
      <c r="C30" s="134" t="s">
        <v>331</v>
      </c>
      <c r="D30" s="133" t="s">
        <v>109</v>
      </c>
      <c r="E30" s="135">
        <v>6</v>
      </c>
      <c r="F30" s="136"/>
      <c r="G30" s="138">
        <f>Table117[5]*Table117[6]</f>
        <v>0</v>
      </c>
    </row>
    <row r="31" spans="1:7" x14ac:dyDescent="0.25">
      <c r="A31" s="133">
        <v>23</v>
      </c>
      <c r="B31" s="133"/>
      <c r="C31" s="134" t="s">
        <v>332</v>
      </c>
      <c r="D31" s="133" t="s">
        <v>109</v>
      </c>
      <c r="E31" s="135">
        <v>1</v>
      </c>
      <c r="F31" s="136"/>
      <c r="G31" s="138">
        <f>Table117[5]*Table117[6]</f>
        <v>0</v>
      </c>
    </row>
    <row r="32" spans="1:7" x14ac:dyDescent="0.25">
      <c r="A32" s="133">
        <v>24</v>
      </c>
      <c r="B32" s="133"/>
      <c r="C32" s="134" t="s">
        <v>333</v>
      </c>
      <c r="D32" s="133" t="s">
        <v>109</v>
      </c>
      <c r="E32" s="135">
        <v>9</v>
      </c>
      <c r="F32" s="136"/>
      <c r="G32" s="138">
        <f>Table117[5]*Table117[6]</f>
        <v>0</v>
      </c>
    </row>
    <row r="33" spans="1:7" x14ac:dyDescent="0.25">
      <c r="A33" s="133">
        <v>25</v>
      </c>
      <c r="B33" s="133"/>
      <c r="C33" s="134" t="s">
        <v>334</v>
      </c>
      <c r="D33" s="133" t="s">
        <v>109</v>
      </c>
      <c r="E33" s="135">
        <v>2</v>
      </c>
      <c r="F33" s="136"/>
      <c r="G33" s="138">
        <f>Table117[5]*Table117[6]</f>
        <v>0</v>
      </c>
    </row>
    <row r="34" spans="1:7" x14ac:dyDescent="0.25">
      <c r="A34" s="133">
        <v>26</v>
      </c>
      <c r="B34" s="133"/>
      <c r="C34" s="134" t="s">
        <v>335</v>
      </c>
      <c r="D34" s="133" t="s">
        <v>109</v>
      </c>
      <c r="E34" s="135">
        <v>1</v>
      </c>
      <c r="F34" s="136"/>
      <c r="G34" s="138">
        <f>Table117[5]*Table117[6]</f>
        <v>0</v>
      </c>
    </row>
    <row r="35" spans="1:7" x14ac:dyDescent="0.25">
      <c r="A35" s="133">
        <v>27</v>
      </c>
      <c r="B35" s="133"/>
      <c r="C35" s="134" t="s">
        <v>336</v>
      </c>
      <c r="D35" s="133" t="s">
        <v>109</v>
      </c>
      <c r="E35" s="135">
        <v>1</v>
      </c>
      <c r="F35" s="136"/>
      <c r="G35" s="138">
        <f>Table117[5]*Table117[6]</f>
        <v>0</v>
      </c>
    </row>
    <row r="36" spans="1:7" x14ac:dyDescent="0.25">
      <c r="A36" s="133">
        <v>28</v>
      </c>
      <c r="B36" s="133"/>
      <c r="C36" s="134" t="s">
        <v>337</v>
      </c>
      <c r="D36" s="133" t="s">
        <v>109</v>
      </c>
      <c r="E36" s="135">
        <v>1</v>
      </c>
      <c r="F36" s="136"/>
      <c r="G36" s="138">
        <f>Table117[5]*Table117[6]</f>
        <v>0</v>
      </c>
    </row>
    <row r="37" spans="1:7" x14ac:dyDescent="0.25">
      <c r="A37" s="133">
        <v>29</v>
      </c>
      <c r="B37" s="133"/>
      <c r="C37" s="134" t="s">
        <v>338</v>
      </c>
      <c r="D37" s="133" t="s">
        <v>109</v>
      </c>
      <c r="E37" s="135">
        <v>9</v>
      </c>
      <c r="F37" s="136"/>
      <c r="G37" s="138">
        <f>Table117[5]*Table117[6]</f>
        <v>0</v>
      </c>
    </row>
    <row r="38" spans="1:7" x14ac:dyDescent="0.25">
      <c r="A38" s="133">
        <v>30</v>
      </c>
      <c r="B38" s="133"/>
      <c r="C38" s="134" t="s">
        <v>339</v>
      </c>
      <c r="D38" s="133" t="s">
        <v>109</v>
      </c>
      <c r="E38" s="135">
        <v>2</v>
      </c>
      <c r="F38" s="136"/>
      <c r="G38" s="138">
        <f>Table117[5]*Table117[6]</f>
        <v>0</v>
      </c>
    </row>
    <row r="39" spans="1:7" x14ac:dyDescent="0.25">
      <c r="A39" s="133">
        <v>31</v>
      </c>
      <c r="B39" s="133"/>
      <c r="C39" s="134" t="s">
        <v>340</v>
      </c>
      <c r="D39" s="133" t="s">
        <v>109</v>
      </c>
      <c r="E39" s="135">
        <v>5</v>
      </c>
      <c r="F39" s="136"/>
      <c r="G39" s="138">
        <f>Table117[5]*Table117[6]</f>
        <v>0</v>
      </c>
    </row>
    <row r="40" spans="1:7" x14ac:dyDescent="0.25">
      <c r="A40" s="133">
        <v>32</v>
      </c>
      <c r="B40" s="133"/>
      <c r="C40" s="134" t="s">
        <v>341</v>
      </c>
      <c r="D40" s="133" t="s">
        <v>109</v>
      </c>
      <c r="E40" s="135">
        <v>2</v>
      </c>
      <c r="F40" s="136"/>
      <c r="G40" s="138">
        <f>Table117[5]*Table117[6]</f>
        <v>0</v>
      </c>
    </row>
    <row r="41" spans="1:7" x14ac:dyDescent="0.25">
      <c r="A41" s="133">
        <v>33</v>
      </c>
      <c r="B41" s="133"/>
      <c r="C41" s="134" t="s">
        <v>342</v>
      </c>
      <c r="D41" s="133" t="s">
        <v>109</v>
      </c>
      <c r="E41" s="135">
        <v>4</v>
      </c>
      <c r="F41" s="136"/>
      <c r="G41" s="138">
        <f>Table117[5]*Table117[6]</f>
        <v>0</v>
      </c>
    </row>
    <row r="42" spans="1:7" x14ac:dyDescent="0.25">
      <c r="A42" s="133">
        <v>34</v>
      </c>
      <c r="B42" s="133"/>
      <c r="C42" s="134" t="s">
        <v>343</v>
      </c>
      <c r="D42" s="133" t="s">
        <v>109</v>
      </c>
      <c r="E42" s="135">
        <v>5</v>
      </c>
      <c r="F42" s="136"/>
      <c r="G42" s="138">
        <f>Table117[5]*Table117[6]</f>
        <v>0</v>
      </c>
    </row>
    <row r="43" spans="1:7" x14ac:dyDescent="0.25">
      <c r="A43" s="133">
        <v>35</v>
      </c>
      <c r="B43" s="133"/>
      <c r="C43" s="134" t="s">
        <v>344</v>
      </c>
      <c r="D43" s="133" t="s">
        <v>109</v>
      </c>
      <c r="E43" s="135">
        <v>2</v>
      </c>
      <c r="F43" s="136"/>
      <c r="G43" s="138">
        <f>Table117[5]*Table117[6]</f>
        <v>0</v>
      </c>
    </row>
    <row r="44" spans="1:7" x14ac:dyDescent="0.25">
      <c r="A44" s="133">
        <v>36</v>
      </c>
      <c r="B44" s="133"/>
      <c r="C44" s="134" t="s">
        <v>345</v>
      </c>
      <c r="D44" s="133" t="s">
        <v>109</v>
      </c>
      <c r="E44" s="135">
        <v>2</v>
      </c>
      <c r="F44" s="136"/>
      <c r="G44" s="138">
        <f>Table117[5]*Table117[6]</f>
        <v>0</v>
      </c>
    </row>
    <row r="45" spans="1:7" x14ac:dyDescent="0.25">
      <c r="A45" s="133">
        <v>37</v>
      </c>
      <c r="B45" s="133"/>
      <c r="C45" s="134" t="s">
        <v>346</v>
      </c>
      <c r="D45" s="133" t="s">
        <v>109</v>
      </c>
      <c r="E45" s="135">
        <v>2</v>
      </c>
      <c r="F45" s="136"/>
      <c r="G45" s="138">
        <f>Table117[5]*Table117[6]</f>
        <v>0</v>
      </c>
    </row>
    <row r="46" spans="1:7" x14ac:dyDescent="0.25">
      <c r="A46" s="133">
        <v>38</v>
      </c>
      <c r="B46" s="133"/>
      <c r="C46" s="134" t="s">
        <v>347</v>
      </c>
      <c r="D46" s="133" t="s">
        <v>109</v>
      </c>
      <c r="E46" s="135">
        <v>1</v>
      </c>
      <c r="F46" s="136"/>
      <c r="G46" s="138">
        <f>Table117[5]*Table117[6]</f>
        <v>0</v>
      </c>
    </row>
    <row r="47" spans="1:7" x14ac:dyDescent="0.25">
      <c r="A47" s="139" t="s">
        <v>86</v>
      </c>
      <c r="B47" s="140"/>
      <c r="C47" s="140"/>
      <c r="D47" s="140"/>
      <c r="E47" s="141"/>
      <c r="F47" s="141"/>
      <c r="G47" s="141">
        <f>SUBTOTAL(9,Table117[7])</f>
        <v>0</v>
      </c>
    </row>
  </sheetData>
  <mergeCells count="2">
    <mergeCell ref="C2:G3"/>
    <mergeCell ref="A4:B4"/>
  </mergeCells>
  <phoneticPr fontId="15" type="noConversion"/>
  <conditionalFormatting sqref="E7:G47">
    <cfRule type="notContainsBlanks" priority="8" stopIfTrue="1">
      <formula>LEN(TRIM(E7))&gt;0</formula>
    </cfRule>
    <cfRule type="expression" dxfId="37" priority="9">
      <formula>$E7&lt;&gt;""</formula>
    </cfRule>
  </conditionalFormatting>
  <conditionalFormatting sqref="A7:G47">
    <cfRule type="expression" dxfId="36" priority="3">
      <formula>CELL("PROTECT",A7)=0</formula>
    </cfRule>
    <cfRule type="expression" dxfId="35" priority="4">
      <formula>$C7="Subtotal"</formula>
    </cfRule>
    <cfRule type="expression" priority="5" stopIfTrue="1">
      <formula>OR($C7="Subtotal",$A7="Total TVA Cota 0")</formula>
    </cfRule>
    <cfRule type="expression" dxfId="34" priority="7">
      <formula>$E7=""</formula>
    </cfRule>
  </conditionalFormatting>
  <conditionalFormatting sqref="G7:G47">
    <cfRule type="expression" dxfId="33" priority="1">
      <formula>AND($C7="Subtotal",$G7="")</formula>
    </cfRule>
    <cfRule type="expression" dxfId="32" priority="2">
      <formula>AND($C7="Subtotal",_xlfn.FORMULATEXT($G7)="=[5]*[6]")</formula>
    </cfRule>
    <cfRule type="expression" dxfId="31" priority="6">
      <formula>AND($C7&lt;&gt;"Subtotal",_xlfn.FORMULATEXT($G7)&lt;&gt;"=[5]*[6]")</formula>
    </cfRule>
  </conditionalFormatting>
  <dataValidations count="1">
    <dataValidation type="decimal" operator="greaterThan" allowBlank="1" showInputMessage="1" showErrorMessage="1" sqref="F7:F46">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view="pageBreakPreview" zoomScaleNormal="90" zoomScaleSheetLayoutView="100" workbookViewId="0">
      <selection activeCell="C12" sqref="C12"/>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16" t="str">
        <f>SITE!C2</f>
        <v>Solar panels installation for hot water preparation in kindergarten Andries of Mereni village, Anenii Noi distric</v>
      </c>
      <c r="D2" s="116"/>
      <c r="E2" s="116"/>
      <c r="F2" s="116"/>
      <c r="G2" s="116"/>
    </row>
    <row r="3" spans="1:7" s="22" customFormat="1" ht="18.75" x14ac:dyDescent="0.3">
      <c r="A3" s="26" t="str">
        <f>SITE!A3</f>
        <v>Site:</v>
      </c>
      <c r="B3" s="27" t="str">
        <f>IF(SITE!B3=0,"",SITE!B3)</f>
        <v>y</v>
      </c>
      <c r="C3" s="116"/>
      <c r="D3" s="116"/>
      <c r="E3" s="116"/>
      <c r="F3" s="116"/>
      <c r="G3" s="116"/>
    </row>
    <row r="4" spans="1:7" s="22" customFormat="1" ht="18.75" x14ac:dyDescent="0.25">
      <c r="A4" s="119" t="s">
        <v>8</v>
      </c>
      <c r="B4" s="119"/>
      <c r="C4" s="29" t="str">
        <f>SITE!B13</f>
        <v>Apa si canalizare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79</v>
      </c>
      <c r="B6" s="9" t="s">
        <v>80</v>
      </c>
      <c r="C6" s="9" t="s">
        <v>81</v>
      </c>
      <c r="D6" s="9" t="s">
        <v>82</v>
      </c>
      <c r="E6" s="9" t="s">
        <v>83</v>
      </c>
      <c r="F6" s="9" t="s">
        <v>84</v>
      </c>
      <c r="G6" s="9" t="s">
        <v>85</v>
      </c>
    </row>
    <row r="7" spans="1:7" x14ac:dyDescent="0.25">
      <c r="A7" s="38"/>
      <c r="B7" s="38"/>
      <c r="C7" s="39" t="s">
        <v>348</v>
      </c>
      <c r="D7" s="38"/>
      <c r="E7" s="44"/>
      <c r="F7" s="43"/>
      <c r="G7" s="87">
        <f>Table118[5]*Table118[6]</f>
        <v>0</v>
      </c>
    </row>
    <row r="8" spans="1:7" ht="30" x14ac:dyDescent="0.25">
      <c r="A8" s="38">
        <v>1</v>
      </c>
      <c r="B8" s="38" t="s">
        <v>349</v>
      </c>
      <c r="C8" s="39" t="s">
        <v>350</v>
      </c>
      <c r="D8" s="38" t="s">
        <v>109</v>
      </c>
      <c r="E8" s="44">
        <v>2</v>
      </c>
      <c r="F8" s="43"/>
      <c r="G8" s="89">
        <f>Table118[5]*Table118[6]</f>
        <v>0</v>
      </c>
    </row>
    <row r="9" spans="1:7" ht="30" x14ac:dyDescent="0.25">
      <c r="A9" s="133">
        <v>2</v>
      </c>
      <c r="B9" s="133" t="s">
        <v>351</v>
      </c>
      <c r="C9" s="134" t="s">
        <v>352</v>
      </c>
      <c r="D9" s="133" t="s">
        <v>135</v>
      </c>
      <c r="E9" s="135">
        <v>12</v>
      </c>
      <c r="F9" s="136"/>
      <c r="G9" s="137">
        <f>Table118[5]*Table118[6]</f>
        <v>0</v>
      </c>
    </row>
    <row r="10" spans="1:7" ht="30" x14ac:dyDescent="0.25">
      <c r="A10" s="133">
        <v>3</v>
      </c>
      <c r="B10" s="133" t="s">
        <v>353</v>
      </c>
      <c r="C10" s="134" t="s">
        <v>354</v>
      </c>
      <c r="D10" s="133" t="s">
        <v>135</v>
      </c>
      <c r="E10" s="135">
        <v>12</v>
      </c>
      <c r="F10" s="136"/>
      <c r="G10" s="138">
        <f>Table118[5]*Table118[6]</f>
        <v>0</v>
      </c>
    </row>
    <row r="11" spans="1:7" ht="30" x14ac:dyDescent="0.25">
      <c r="A11" s="133">
        <v>4</v>
      </c>
      <c r="B11" s="133" t="s">
        <v>355</v>
      </c>
      <c r="C11" s="134" t="s">
        <v>356</v>
      </c>
      <c r="D11" s="133" t="s">
        <v>135</v>
      </c>
      <c r="E11" s="135">
        <v>12</v>
      </c>
      <c r="F11" s="136"/>
      <c r="G11" s="138">
        <f>Table118[5]*Table118[6]</f>
        <v>0</v>
      </c>
    </row>
    <row r="12" spans="1:7" x14ac:dyDescent="0.25">
      <c r="A12" s="133">
        <v>5</v>
      </c>
      <c r="B12" s="133" t="s">
        <v>357</v>
      </c>
      <c r="C12" s="134" t="s">
        <v>358</v>
      </c>
      <c r="D12" s="133" t="s">
        <v>359</v>
      </c>
      <c r="E12" s="135">
        <v>1</v>
      </c>
      <c r="F12" s="136"/>
      <c r="G12" s="138">
        <f>Table118[5]*Table118[6]</f>
        <v>0</v>
      </c>
    </row>
    <row r="13" spans="1:7" x14ac:dyDescent="0.25">
      <c r="A13" s="133"/>
      <c r="B13" s="133"/>
      <c r="C13" s="134" t="s">
        <v>330</v>
      </c>
      <c r="D13" s="133"/>
      <c r="E13" s="135"/>
      <c r="F13" s="136"/>
      <c r="G13" s="138">
        <f>Table118[5]*Table118[6]</f>
        <v>0</v>
      </c>
    </row>
    <row r="14" spans="1:7" x14ac:dyDescent="0.25">
      <c r="A14" s="133">
        <v>6</v>
      </c>
      <c r="B14" s="133"/>
      <c r="C14" s="134" t="s">
        <v>360</v>
      </c>
      <c r="D14" s="133" t="s">
        <v>109</v>
      </c>
      <c r="E14" s="135">
        <v>2</v>
      </c>
      <c r="F14" s="136"/>
      <c r="G14" s="138">
        <f>Table118[5]*Table118[6]</f>
        <v>0</v>
      </c>
    </row>
    <row r="15" spans="1:7" x14ac:dyDescent="0.25">
      <c r="A15" s="133"/>
      <c r="B15" s="133"/>
      <c r="C15" s="134" t="s">
        <v>361</v>
      </c>
      <c r="D15" s="133"/>
      <c r="E15" s="135"/>
      <c r="F15" s="136"/>
      <c r="G15" s="138">
        <f>Table118[5]*Table118[6]</f>
        <v>0</v>
      </c>
    </row>
    <row r="16" spans="1:7" ht="30" x14ac:dyDescent="0.25">
      <c r="A16" s="133">
        <v>7</v>
      </c>
      <c r="B16" s="133" t="s">
        <v>362</v>
      </c>
      <c r="C16" s="134" t="s">
        <v>363</v>
      </c>
      <c r="D16" s="133" t="s">
        <v>135</v>
      </c>
      <c r="E16" s="135">
        <v>8</v>
      </c>
      <c r="F16" s="136"/>
      <c r="G16" s="138">
        <f>Table118[5]*Table118[6]</f>
        <v>0</v>
      </c>
    </row>
    <row r="17" spans="1:7" ht="45" x14ac:dyDescent="0.25">
      <c r="A17" s="133">
        <v>8</v>
      </c>
      <c r="B17" s="133" t="s">
        <v>364</v>
      </c>
      <c r="C17" s="134" t="s">
        <v>365</v>
      </c>
      <c r="D17" s="133" t="s">
        <v>366</v>
      </c>
      <c r="E17" s="135">
        <v>0.8</v>
      </c>
      <c r="F17" s="136"/>
      <c r="G17" s="138">
        <f>Table118[5]*Table118[6]</f>
        <v>0</v>
      </c>
    </row>
    <row r="18" spans="1:7" ht="45" x14ac:dyDescent="0.25">
      <c r="A18" s="133">
        <v>9</v>
      </c>
      <c r="B18" s="133" t="s">
        <v>362</v>
      </c>
      <c r="C18" s="134" t="s">
        <v>367</v>
      </c>
      <c r="D18" s="133" t="s">
        <v>135</v>
      </c>
      <c r="E18" s="135">
        <v>0.8</v>
      </c>
      <c r="F18" s="136"/>
      <c r="G18" s="138">
        <f>Table118[5]*Table118[6]</f>
        <v>0</v>
      </c>
    </row>
    <row r="19" spans="1:7" ht="30" x14ac:dyDescent="0.25">
      <c r="A19" s="133">
        <v>10</v>
      </c>
      <c r="B19" s="133" t="s">
        <v>368</v>
      </c>
      <c r="C19" s="134" t="s">
        <v>369</v>
      </c>
      <c r="D19" s="133" t="s">
        <v>109</v>
      </c>
      <c r="E19" s="135">
        <v>2</v>
      </c>
      <c r="F19" s="136"/>
      <c r="G19" s="138">
        <f>Table118[5]*Table118[6]</f>
        <v>0</v>
      </c>
    </row>
    <row r="20" spans="1:7" ht="30" x14ac:dyDescent="0.25">
      <c r="A20" s="133">
        <v>11</v>
      </c>
      <c r="B20" s="133" t="s">
        <v>370</v>
      </c>
      <c r="C20" s="134" t="s">
        <v>371</v>
      </c>
      <c r="D20" s="133" t="s">
        <v>109</v>
      </c>
      <c r="E20" s="135">
        <v>2</v>
      </c>
      <c r="F20" s="136"/>
      <c r="G20" s="138">
        <f>Table118[5]*Table118[6]</f>
        <v>0</v>
      </c>
    </row>
    <row r="21" spans="1:7" ht="30" x14ac:dyDescent="0.25">
      <c r="A21" s="133">
        <v>12</v>
      </c>
      <c r="B21" s="133" t="s">
        <v>370</v>
      </c>
      <c r="C21" s="134" t="s">
        <v>372</v>
      </c>
      <c r="D21" s="133" t="s">
        <v>109</v>
      </c>
      <c r="E21" s="135">
        <v>3</v>
      </c>
      <c r="F21" s="136"/>
      <c r="G21" s="138">
        <f>Table118[5]*Table118[6]</f>
        <v>0</v>
      </c>
    </row>
    <row r="22" spans="1:7" ht="30" x14ac:dyDescent="0.25">
      <c r="A22" s="133">
        <v>13</v>
      </c>
      <c r="B22" s="133" t="s">
        <v>357</v>
      </c>
      <c r="C22" s="134" t="s">
        <v>373</v>
      </c>
      <c r="D22" s="133" t="s">
        <v>359</v>
      </c>
      <c r="E22" s="135">
        <v>1</v>
      </c>
      <c r="F22" s="136"/>
      <c r="G22" s="138">
        <f>Table118[5]*Table118[6]</f>
        <v>0</v>
      </c>
    </row>
    <row r="23" spans="1:7" x14ac:dyDescent="0.25">
      <c r="A23" s="139" t="s">
        <v>86</v>
      </c>
      <c r="B23" s="140"/>
      <c r="C23" s="140"/>
      <c r="D23" s="140"/>
      <c r="E23" s="141"/>
      <c r="F23" s="141"/>
      <c r="G23" s="141">
        <f>SUBTOTAL(9,Table118[7])</f>
        <v>0</v>
      </c>
    </row>
  </sheetData>
  <mergeCells count="2">
    <mergeCell ref="C2:G3"/>
    <mergeCell ref="A4:B4"/>
  </mergeCells>
  <phoneticPr fontId="15" type="noConversion"/>
  <conditionalFormatting sqref="A7:G23">
    <cfRule type="expression" dxfId="30" priority="3">
      <formula>CELL("PROTECT",A7)=0</formula>
    </cfRule>
    <cfRule type="expression" dxfId="29" priority="4">
      <formula>$C7="Subtotal"</formula>
    </cfRule>
    <cfRule type="expression" priority="5" stopIfTrue="1">
      <formula>OR($C7="Subtotal",$A7="Total TVA Cota 0")</formula>
    </cfRule>
    <cfRule type="expression" dxfId="28" priority="7">
      <formula>$E7=""</formula>
    </cfRule>
  </conditionalFormatting>
  <conditionalFormatting sqref="G7:G23">
    <cfRule type="expression" dxfId="27" priority="1">
      <formula>AND($C7="Subtotal",$G7="")</formula>
    </cfRule>
    <cfRule type="expression" dxfId="26" priority="2">
      <formula>AND($C7="Subtotal",_xlfn.FORMULATEXT($G7)="=[5]*[6]")</formula>
    </cfRule>
    <cfRule type="expression" dxfId="25" priority="6">
      <formula>AND($C7&lt;&gt;"Subtotal",_xlfn.FORMULATEXT($G7)&lt;&gt;"=[5]*[6]")</formula>
    </cfRule>
  </conditionalFormatting>
  <conditionalFormatting sqref="E7:G23">
    <cfRule type="notContainsBlanks" priority="8" stopIfTrue="1">
      <formula>LEN(TRIM(E7))&gt;0</formula>
    </cfRule>
    <cfRule type="expression" dxfId="24" priority="9">
      <formula>$E7&lt;&gt;""</formula>
    </cfRule>
  </conditionalFormatting>
  <dataValidations count="1">
    <dataValidation type="decimal" operator="greaterThan" allowBlank="1" showInputMessage="1" showErrorMessage="1" sqref="F7:F22">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SITE</vt:lpstr>
      <vt:lpstr>TA</vt:lpstr>
      <vt:lpstr>TM</vt:lpstr>
      <vt:lpstr>TMS</vt:lpstr>
      <vt:lpstr>HV</vt:lpstr>
      <vt:lpstr>GCW</vt:lpstr>
      <vt:lpstr>EEF</vt:lpstr>
      <vt:lpstr>ATM</vt:lpstr>
      <vt:lpstr>BK</vt:lpstr>
      <vt:lpstr>SIP</vt:lpstr>
      <vt:lpstr>FSS</vt:lpstr>
      <vt:lpstr>Commiss</vt:lpstr>
      <vt:lpstr>Maintenance</vt:lpstr>
      <vt:lpstr>Boiler</vt:lpstr>
      <vt:lpstr>Boiler!Print_Area</vt:lpstr>
      <vt:lpstr>SITE!Print_Area</vt:lpstr>
      <vt:lpstr>ATM!Print_Titles</vt:lpstr>
      <vt:lpstr>BK!Print_Titles</vt:lpstr>
      <vt:lpstr>Boiler!Print_Titles</vt:lpstr>
      <vt:lpstr>Commiss!Print_Titles</vt:lpstr>
      <vt:lpstr>EEF!Print_Titles</vt:lpstr>
      <vt:lpstr>FSS!Print_Titles</vt:lpstr>
      <vt:lpstr>GCW!Print_Titles</vt:lpstr>
      <vt:lpstr>HV!Print_Titles</vt:lpstr>
      <vt:lpstr>Maintenance!Print_Titles</vt:lpstr>
      <vt:lpstr>SIP!Print_Titles</vt:lpstr>
      <vt:lpstr>TA!Print_Titles</vt:lpstr>
      <vt:lpstr>TM!Print_Titles</vt:lpstr>
      <vt:lpstr>TMS!Print_Titles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Mihai Maciuca</dc:creator>
  <cp:lastModifiedBy>Vitalie Vieru</cp:lastModifiedBy>
  <cp:lastPrinted>2016-11-13T22:03:12Z</cp:lastPrinted>
  <dcterms:created xsi:type="dcterms:W3CDTF">2014-05-20T07:18:54Z</dcterms:created>
  <dcterms:modified xsi:type="dcterms:W3CDTF">2018-04-19T14:43:12Z</dcterms:modified>
</cp:coreProperties>
</file>