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defaultThemeVersion="124226"/>
  <bookViews>
    <workbookView xWindow="240" yWindow="240" windowWidth="25365" windowHeight="15825" tabRatio="721" activeTab="13"/>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definedNames>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5" i="19" l="1"/>
  <c r="F5" i="19"/>
  <c r="G5" i="18"/>
  <c r="F5" i="18"/>
  <c r="E5" i="18"/>
  <c r="D5" i="18"/>
  <c r="G27" i="9"/>
  <c r="G9" i="11"/>
  <c r="G10" i="11"/>
  <c r="G11" i="11"/>
  <c r="G12" i="11"/>
  <c r="G13" i="11"/>
  <c r="G14" i="11"/>
  <c r="G15" i="11"/>
  <c r="G16" i="11"/>
  <c r="G17" i="11"/>
  <c r="G7" i="11"/>
  <c r="G8" i="11"/>
  <c r="G59" i="7"/>
  <c r="G124" i="4"/>
  <c r="G78" i="4"/>
  <c r="G96" i="4"/>
  <c r="G28" i="9"/>
  <c r="G60" i="1"/>
  <c r="G62" i="1"/>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5" i="4"/>
  <c r="G126" i="4"/>
  <c r="G127" i="4"/>
  <c r="G128" i="4"/>
  <c r="G129" i="4"/>
  <c r="G130" i="4"/>
  <c r="G131" i="4"/>
  <c r="G132" i="4"/>
  <c r="G133" i="4"/>
  <c r="G134" i="4"/>
  <c r="G135" i="4"/>
  <c r="G136" i="4"/>
  <c r="G137" i="4"/>
  <c r="G138" i="4"/>
  <c r="G139" i="4"/>
  <c r="G140" i="4"/>
  <c r="G141" i="4"/>
  <c r="G142" i="4"/>
  <c r="G143" i="4"/>
  <c r="G144" i="4"/>
  <c r="G145" i="4"/>
  <c r="G146" i="4"/>
  <c r="G97" i="4"/>
  <c r="G69" i="21"/>
  <c r="G70" i="21"/>
  <c r="G71" i="21"/>
  <c r="G72" i="21"/>
  <c r="G73" i="21"/>
  <c r="G74" i="21"/>
  <c r="G75" i="21"/>
  <c r="G76" i="21"/>
  <c r="G77" i="21"/>
  <c r="G78" i="21"/>
  <c r="G79" i="21"/>
  <c r="G80" i="21"/>
  <c r="G81" i="21"/>
  <c r="G82" i="21"/>
  <c r="G83" i="21"/>
  <c r="G84" i="21"/>
  <c r="G85" i="21"/>
  <c r="G86" i="21"/>
  <c r="G87" i="21"/>
  <c r="G88" i="21"/>
  <c r="G89" i="21"/>
  <c r="G9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G122" i="2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6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18" i="21"/>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42"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9" i="9"/>
  <c r="G10" i="9"/>
  <c r="G11" i="9"/>
  <c r="G12" i="9"/>
  <c r="G13" i="9"/>
  <c r="G14" i="9"/>
  <c r="G15" i="9"/>
  <c r="G16" i="9"/>
  <c r="G17" i="9"/>
  <c r="G18" i="9"/>
  <c r="G19" i="9"/>
  <c r="G20" i="9"/>
  <c r="G21" i="9"/>
  <c r="G22" i="9"/>
  <c r="G23" i="9"/>
  <c r="G24" i="9"/>
  <c r="G25" i="9"/>
  <c r="G26" i="9"/>
  <c r="G59" i="4"/>
  <c r="G60" i="4"/>
  <c r="G61" i="4"/>
  <c r="G62" i="4"/>
  <c r="G63" i="4"/>
  <c r="G64" i="4"/>
  <c r="G65" i="4"/>
  <c r="G66" i="4"/>
  <c r="G67" i="4"/>
  <c r="G68" i="4"/>
  <c r="G69" i="4"/>
  <c r="G70" i="4"/>
  <c r="G71" i="4"/>
  <c r="G72" i="4"/>
  <c r="G73" i="4"/>
  <c r="G74" i="4"/>
  <c r="G75" i="4"/>
  <c r="G76" i="4"/>
  <c r="G77" i="4"/>
  <c r="G79" i="4"/>
  <c r="G80" i="4"/>
  <c r="G81" i="4"/>
  <c r="G82" i="4"/>
  <c r="G83" i="4"/>
  <c r="G84" i="4"/>
  <c r="G85" i="4"/>
  <c r="G86" i="4"/>
  <c r="G87" i="4"/>
  <c r="G88" i="4"/>
  <c r="G89" i="4"/>
  <c r="G90" i="4"/>
  <c r="G91" i="4"/>
  <c r="G92" i="4"/>
  <c r="G93" i="4"/>
  <c r="G94" i="4"/>
  <c r="G95" i="4"/>
  <c r="G7"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60" i="7"/>
  <c r="G61" i="7"/>
  <c r="G62" i="7"/>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1"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9" i="21"/>
  <c r="G10" i="21"/>
  <c r="G11" i="21"/>
  <c r="G12" i="21"/>
  <c r="G13" i="21"/>
  <c r="G14" i="21"/>
  <c r="G15" i="21"/>
  <c r="G16" i="21"/>
  <c r="G17" i="21"/>
  <c r="G8" i="19"/>
  <c r="G9" i="19"/>
  <c r="G10" i="19"/>
  <c r="G7" i="19"/>
  <c r="C4" i="22"/>
  <c r="G8" i="22"/>
  <c r="G7" i="22"/>
  <c r="G9" i="22"/>
  <c r="G5" i="22"/>
  <c r="F5" i="22"/>
  <c r="E5" i="22"/>
  <c r="D5" i="22"/>
  <c r="C5" i="22"/>
  <c r="B5" i="22"/>
  <c r="A5" i="22"/>
  <c r="B3" i="22"/>
  <c r="A3" i="22"/>
  <c r="C2" i="22"/>
  <c r="B2" i="22"/>
  <c r="A2" i="22"/>
  <c r="A1" i="22"/>
  <c r="E15" i="14"/>
  <c r="G8" i="9"/>
  <c r="G7" i="9"/>
  <c r="G29" i="9"/>
  <c r="G8" i="5"/>
  <c r="G7" i="5"/>
  <c r="G8" i="8"/>
  <c r="G7" i="8"/>
  <c r="G8" i="7"/>
  <c r="G7" i="7"/>
  <c r="G7" i="1"/>
  <c r="G118" i="1"/>
  <c r="G8" i="6"/>
  <c r="G7" i="6"/>
  <c r="G8" i="21"/>
  <c r="G7" i="21"/>
  <c r="G8" i="4"/>
  <c r="G147" i="4"/>
  <c r="G86" i="8"/>
  <c r="G152" i="21"/>
  <c r="G39" i="6"/>
  <c r="G63" i="7"/>
  <c r="G9" i="5"/>
  <c r="G18" i="11"/>
  <c r="C4" i="21"/>
  <c r="E8" i="14"/>
  <c r="G5" i="21"/>
  <c r="F5" i="21"/>
  <c r="E5" i="21"/>
  <c r="D5" i="21"/>
  <c r="C5" i="21"/>
  <c r="B5" i="21"/>
  <c r="A5" i="21"/>
  <c r="B3" i="21"/>
  <c r="A3" i="21"/>
  <c r="C2" i="21"/>
  <c r="B2" i="21"/>
  <c r="A2" i="21"/>
  <c r="A1" i="21"/>
  <c r="B3" i="20"/>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c r="G5" i="9"/>
  <c r="F5" i="9"/>
  <c r="E5" i="9"/>
  <c r="G5" i="5"/>
  <c r="F5" i="5"/>
  <c r="E5" i="5"/>
  <c r="G5" i="8"/>
  <c r="F5" i="8"/>
  <c r="E5" i="8"/>
  <c r="E6" i="14"/>
  <c r="A4" i="19"/>
  <c r="A4" i="18"/>
  <c r="C4" i="9"/>
  <c r="C4" i="5"/>
  <c r="C4" i="8"/>
  <c r="C4" i="7"/>
  <c r="C4" i="1"/>
  <c r="C4" i="6"/>
  <c r="C4" i="4"/>
  <c r="C4" i="11"/>
  <c r="E14" i="14"/>
  <c r="D5" i="9"/>
  <c r="C5" i="9"/>
  <c r="B5" i="9"/>
  <c r="A5" i="9"/>
  <c r="E13" i="14"/>
  <c r="D5" i="5"/>
  <c r="C5" i="5"/>
  <c r="B5" i="5"/>
  <c r="A5" i="5"/>
  <c r="E12" i="14"/>
  <c r="D5" i="8"/>
  <c r="C5" i="8"/>
  <c r="B5" i="8"/>
  <c r="A5" i="8"/>
  <c r="G5" i="7"/>
  <c r="E11" i="14"/>
  <c r="F5" i="7"/>
  <c r="E5" i="7"/>
  <c r="D5" i="7"/>
  <c r="C5" i="7"/>
  <c r="B5" i="7"/>
  <c r="A5" i="7"/>
  <c r="G5" i="1"/>
  <c r="E10" i="14"/>
  <c r="F5" i="1"/>
  <c r="E5" i="1"/>
  <c r="D5" i="1"/>
  <c r="C5" i="1"/>
  <c r="B5" i="1"/>
  <c r="A5" i="1"/>
  <c r="G5" i="6"/>
  <c r="E9" i="14"/>
  <c r="F5" i="6"/>
  <c r="E5" i="6"/>
  <c r="D5" i="6"/>
  <c r="C5" i="6"/>
  <c r="B5" i="6"/>
  <c r="A5" i="6"/>
  <c r="B5" i="4"/>
  <c r="C5" i="4"/>
  <c r="D5" i="4"/>
  <c r="E5" i="4"/>
  <c r="F5" i="4"/>
  <c r="G5" i="4"/>
  <c r="E7" i="14"/>
  <c r="A5" i="4"/>
  <c r="E23" i="14"/>
  <c r="E24" i="14"/>
  <c r="E26" i="14"/>
  <c r="E27" i="14"/>
  <c r="E29" i="14" s="1"/>
  <c r="E32" i="14" s="1"/>
  <c r="E33" i="14" s="1"/>
  <c r="C2" i="19"/>
  <c r="C2" i="18"/>
  <c r="C2" i="9"/>
  <c r="C2" i="5"/>
  <c r="C2" i="8"/>
  <c r="C2" i="7"/>
  <c r="C2" i="1"/>
  <c r="C2" i="6"/>
  <c r="C2" i="4"/>
  <c r="A3" i="11"/>
  <c r="A2" i="11"/>
  <c r="G11" i="19"/>
  <c r="E17" i="14"/>
  <c r="G7" i="20"/>
  <c r="G10" i="18"/>
  <c r="G9" i="18"/>
  <c r="G8" i="18"/>
  <c r="G7" i="18"/>
  <c r="C2" i="20"/>
  <c r="C2" i="11"/>
  <c r="G21" i="20"/>
  <c r="G11" i="18"/>
  <c r="E16" i="14"/>
  <c r="E18" i="14"/>
</calcChain>
</file>

<file path=xl/sharedStrings.xml><?xml version="1.0" encoding="utf-8"?>
<sst xmlns="http://schemas.openxmlformats.org/spreadsheetml/2006/main" count="1862" uniqueCount="863">
  <si>
    <t>Lot:</t>
  </si>
  <si>
    <t>Site:</t>
  </si>
  <si>
    <t>No</t>
  </si>
  <si>
    <t>Parameter</t>
  </si>
  <si>
    <t>Unit</t>
  </si>
  <si>
    <t>Value</t>
  </si>
  <si>
    <t>MWh</t>
  </si>
  <si>
    <t>USD</t>
  </si>
  <si>
    <t>tone</t>
  </si>
  <si>
    <t>Item</t>
  </si>
  <si>
    <t>* Any equipment or component that requires replacement within the 3 years period and was not included in the list of wear parts shall be treated as a warranty case and must be provided by the contractor at no additional cost</t>
  </si>
  <si>
    <t>REF:</t>
  </si>
  <si>
    <t>ITB</t>
  </si>
  <si>
    <t>x</t>
  </si>
  <si>
    <t>y</t>
  </si>
  <si>
    <t>1</t>
  </si>
  <si>
    <t>2</t>
  </si>
  <si>
    <t>3</t>
  </si>
  <si>
    <t>4</t>
  </si>
  <si>
    <t>5</t>
  </si>
  <si>
    <t>6</t>
  </si>
  <si>
    <t>7</t>
  </si>
  <si>
    <t>Total, USD 
(col.5 x col.6)</t>
  </si>
  <si>
    <t>test</t>
  </si>
  <si>
    <t>permanent</t>
  </si>
  <si>
    <t>RpCI42B</t>
  </si>
  <si>
    <t>m2</t>
  </si>
  <si>
    <t>RpCH18A</t>
  </si>
  <si>
    <t>m3</t>
  </si>
  <si>
    <t>CE41A</t>
  </si>
  <si>
    <t>CN50A</t>
  </si>
  <si>
    <t>CL18A</t>
  </si>
  <si>
    <t>kg</t>
  </si>
  <si>
    <t xml:space="preserve">  </t>
  </si>
  <si>
    <t>RpCG29D</t>
  </si>
  <si>
    <t>RpCG29D1</t>
  </si>
  <si>
    <t>RCsB28C</t>
  </si>
  <si>
    <t>RCsB28F</t>
  </si>
  <si>
    <t>RpCO56A</t>
  </si>
  <si>
    <t>RpCJ35A</t>
  </si>
  <si>
    <t>RpCB18B</t>
  </si>
  <si>
    <t>RpCB18F</t>
  </si>
  <si>
    <t xml:space="preserve">    </t>
  </si>
  <si>
    <t>CK23B</t>
  </si>
  <si>
    <t>CK07A</t>
  </si>
  <si>
    <t>m</t>
  </si>
  <si>
    <t>CE23B3</t>
  </si>
  <si>
    <t>CK12A</t>
  </si>
  <si>
    <t>RpCU05G</t>
  </si>
  <si>
    <t>RCsB21B  к=0,24</t>
  </si>
  <si>
    <t>RpCU08B</t>
  </si>
  <si>
    <t>CC03B</t>
  </si>
  <si>
    <t>CC02B</t>
  </si>
  <si>
    <t>CD50A</t>
  </si>
  <si>
    <t>CC02K</t>
  </si>
  <si>
    <t>TsC54C</t>
  </si>
  <si>
    <t>CG22A  k=1.7</t>
  </si>
  <si>
    <t>CG01A</t>
  </si>
  <si>
    <t>CG17D</t>
  </si>
  <si>
    <t>RpCJ18B</t>
  </si>
  <si>
    <t>CN01A</t>
  </si>
  <si>
    <t>CF02B</t>
  </si>
  <si>
    <t>TsA02B</t>
  </si>
  <si>
    <t>CA03G</t>
  </si>
  <si>
    <t>CB02A</t>
  </si>
  <si>
    <t>CC03A</t>
  </si>
  <si>
    <t>TsD01B</t>
  </si>
  <si>
    <t>CA07A  k=2.5</t>
  </si>
  <si>
    <t>CL08A</t>
  </si>
  <si>
    <t>t</t>
  </si>
  <si>
    <t>IC41C</t>
  </si>
  <si>
    <t>CN20B</t>
  </si>
  <si>
    <t>CA02B</t>
  </si>
  <si>
    <t>CC02I</t>
  </si>
  <si>
    <t>CC02L</t>
  </si>
  <si>
    <t>TsD04A</t>
  </si>
  <si>
    <t>TsC03F1</t>
  </si>
  <si>
    <t>100 m3</t>
  </si>
  <si>
    <t>TsA20B</t>
  </si>
  <si>
    <t>TsI50A</t>
  </si>
  <si>
    <t>TsC50B</t>
  </si>
  <si>
    <t>TsC54A</t>
  </si>
  <si>
    <t>AcD51A</t>
  </si>
  <si>
    <t>AcD53A1</t>
  </si>
  <si>
    <t>CG22A1</t>
  </si>
  <si>
    <t>AcE07A</t>
  </si>
  <si>
    <t>IC44A</t>
  </si>
  <si>
    <t>IzF18B</t>
  </si>
  <si>
    <t>IzF04F</t>
  </si>
  <si>
    <t>RCsB21A</t>
  </si>
  <si>
    <t>CN20A</t>
  </si>
  <si>
    <t>CE30A</t>
  </si>
  <si>
    <t>CN51A</t>
  </si>
  <si>
    <t>CE31A1</t>
  </si>
  <si>
    <t>CN17A</t>
  </si>
  <si>
    <t>CE07A</t>
  </si>
  <si>
    <t>CA02C</t>
  </si>
  <si>
    <t>CC01A</t>
  </si>
  <si>
    <t>CC01B</t>
  </si>
  <si>
    <t>08-03-526-1</t>
  </si>
  <si>
    <t>08-01-081-2</t>
  </si>
  <si>
    <t>10-08-002-04</t>
  </si>
  <si>
    <t>08-03-594-1</t>
  </si>
  <si>
    <t>08-02-144-1</t>
  </si>
  <si>
    <t>08-02-402-1</t>
  </si>
  <si>
    <t>08-02-412-3</t>
  </si>
  <si>
    <t>08-02-471-4</t>
  </si>
  <si>
    <t>08-02-472-1</t>
  </si>
  <si>
    <t>08-02-472-9</t>
  </si>
  <si>
    <t>08-02-472-6</t>
  </si>
  <si>
    <t>08-03-603-1</t>
  </si>
  <si>
    <t>08-02-409-1</t>
  </si>
  <si>
    <t>08-02-390-1</t>
  </si>
  <si>
    <t>08-03-575-1</t>
  </si>
  <si>
    <t>08-03-573-4</t>
  </si>
  <si>
    <t>08-02-302-1</t>
  </si>
  <si>
    <t>08-02-152-6</t>
  </si>
  <si>
    <t>08-03-591-4</t>
  </si>
  <si>
    <t>08-03-591-8</t>
  </si>
  <si>
    <t xml:space="preserve"> </t>
  </si>
  <si>
    <t>TsA16B1</t>
  </si>
  <si>
    <t>TsD04B</t>
  </si>
  <si>
    <t>100 m</t>
  </si>
  <si>
    <t>ID04C</t>
  </si>
  <si>
    <t>ID04A</t>
  </si>
  <si>
    <t>ID04B</t>
  </si>
  <si>
    <t>ID03A</t>
  </si>
  <si>
    <t>IzJ13A</t>
  </si>
  <si>
    <t>IC11C</t>
  </si>
  <si>
    <t>IC11F</t>
  </si>
  <si>
    <t>IC12A</t>
  </si>
  <si>
    <t>IC12C</t>
  </si>
  <si>
    <t>IC11E</t>
  </si>
  <si>
    <t>IE03A</t>
  </si>
  <si>
    <t>IE03B</t>
  </si>
  <si>
    <t>IE04B</t>
  </si>
  <si>
    <t>IE03C</t>
  </si>
  <si>
    <t>IzA08A</t>
  </si>
  <si>
    <t>IzA08B</t>
  </si>
  <si>
    <t>IzH07A</t>
  </si>
  <si>
    <t>IzI07A1</t>
  </si>
  <si>
    <t>IzI07A2</t>
  </si>
  <si>
    <t>IA23A</t>
  </si>
  <si>
    <t>IA20A</t>
  </si>
  <si>
    <t>ID06A</t>
  </si>
  <si>
    <t>ID05B</t>
  </si>
  <si>
    <t>VC24A</t>
  </si>
  <si>
    <t>IC35B</t>
  </si>
  <si>
    <t>IC11D</t>
  </si>
  <si>
    <t>IE04A</t>
  </si>
  <si>
    <t>IE04C</t>
  </si>
  <si>
    <t>CL20A</t>
  </si>
  <si>
    <t>AcA25B</t>
  </si>
  <si>
    <t>AcA31C</t>
  </si>
  <si>
    <t>CR03A</t>
  </si>
  <si>
    <t>м3</t>
  </si>
  <si>
    <t>IA13A</t>
  </si>
  <si>
    <t>IA38A</t>
  </si>
  <si>
    <t>ID03C</t>
  </si>
  <si>
    <t>IA27A</t>
  </si>
  <si>
    <t>IA32A</t>
  </si>
  <si>
    <t>SE53A</t>
  </si>
  <si>
    <t>IA25B</t>
  </si>
  <si>
    <t>Deaerator 551006D1</t>
  </si>
  <si>
    <t>10-08-001-02</t>
  </si>
  <si>
    <t>08-01-080-1</t>
  </si>
  <si>
    <t>10-08-002-02</t>
  </si>
  <si>
    <t>10-04-066-05</t>
  </si>
  <si>
    <t>10-01-051-33</t>
  </si>
  <si>
    <t>08-02-406-1</t>
  </si>
  <si>
    <t>IC12E</t>
  </si>
  <si>
    <t>IC12I</t>
  </si>
  <si>
    <t>IC12K</t>
  </si>
  <si>
    <t>VA02E</t>
  </si>
  <si>
    <t>IB01A</t>
  </si>
  <si>
    <t>IB20A</t>
  </si>
  <si>
    <t>IzA08C</t>
  </si>
  <si>
    <t>IC40A</t>
  </si>
  <si>
    <t>VC04A</t>
  </si>
  <si>
    <t>11-06-001-02</t>
  </si>
  <si>
    <t>11-03-001-01</t>
  </si>
  <si>
    <t>11-08-001-04</t>
  </si>
  <si>
    <t>11-06-002-01</t>
  </si>
  <si>
    <t>11-02-001-01</t>
  </si>
  <si>
    <t>11-06-001-01</t>
  </si>
  <si>
    <t>08-01-081-1</t>
  </si>
  <si>
    <t>08-03-532-4</t>
  </si>
  <si>
    <t>08-02-412-2</t>
  </si>
  <si>
    <t>08-02-158-4</t>
  </si>
  <si>
    <t>08-02-158-5</t>
  </si>
  <si>
    <t>08-02-411-1</t>
  </si>
  <si>
    <t>11-06-002-04</t>
  </si>
  <si>
    <t>08-02-407-1</t>
  </si>
  <si>
    <t>IA18J</t>
  </si>
  <si>
    <t>AcA25A</t>
  </si>
  <si>
    <t>SA04E</t>
  </si>
  <si>
    <t>SA04B</t>
  </si>
  <si>
    <t>SA04A</t>
  </si>
  <si>
    <t>IC11B</t>
  </si>
  <si>
    <t>IC11A</t>
  </si>
  <si>
    <t>IC35A</t>
  </si>
  <si>
    <t>IC40B</t>
  </si>
  <si>
    <t>IC42A</t>
  </si>
  <si>
    <t>IA17C</t>
  </si>
  <si>
    <t>IC46D</t>
  </si>
  <si>
    <t>11-02-001-02</t>
  </si>
  <si>
    <t>11-02-022-01</t>
  </si>
  <si>
    <t>ID05C</t>
  </si>
  <si>
    <t>IC12B</t>
  </si>
  <si>
    <t>IA18A</t>
  </si>
  <si>
    <t>IA18B</t>
  </si>
  <si>
    <t>IA41A</t>
  </si>
  <si>
    <t>IA25C</t>
  </si>
  <si>
    <t>78a</t>
  </si>
  <si>
    <t>26a</t>
  </si>
  <si>
    <t>м2</t>
  </si>
  <si>
    <t>454A</t>
  </si>
  <si>
    <t>Q= 100 kW**</t>
  </si>
  <si>
    <t>DA06B2</t>
  </si>
  <si>
    <t>DA06B1</t>
  </si>
  <si>
    <t>CG22A</t>
  </si>
  <si>
    <t>DE11A</t>
  </si>
  <si>
    <t>CO06A4</t>
  </si>
  <si>
    <t>18A</t>
  </si>
  <si>
    <t>unit</t>
  </si>
  <si>
    <t>unit.</t>
  </si>
  <si>
    <t>10 unit</t>
  </si>
  <si>
    <t>100 unit</t>
  </si>
  <si>
    <t xml:space="preserve">Consolidated price list </t>
  </si>
  <si>
    <t xml:space="preserve">Estimated amount in USD, 0 rate VAT </t>
  </si>
  <si>
    <t>Thermomechanics</t>
  </si>
  <si>
    <t xml:space="preserve">Solar hot water system </t>
  </si>
  <si>
    <t xml:space="preserve">Heating and ventilation </t>
  </si>
  <si>
    <t>General construction works</t>
  </si>
  <si>
    <t xml:space="preserve">Electricity and lighting </t>
  </si>
  <si>
    <t xml:space="preserve">Water supply and sewage </t>
  </si>
  <si>
    <t>Fire safety system</t>
  </si>
  <si>
    <t xml:space="preserve">Fuel supply system </t>
  </si>
  <si>
    <t xml:space="preserve">Commissioning </t>
  </si>
  <si>
    <t>Service and Maintenance works for 3-years of operation</t>
  </si>
  <si>
    <t>Total price of works</t>
  </si>
  <si>
    <t>Annual heat consumption</t>
  </si>
  <si>
    <t>Boiler efficiency at nominal output</t>
  </si>
  <si>
    <t>Net calorific value of the test fuel</t>
  </si>
  <si>
    <t>Annual fuel consumption</t>
  </si>
  <si>
    <t>Estimated fuel price</t>
  </si>
  <si>
    <t>Annual fuel cost</t>
  </si>
  <si>
    <t>Discount rate</t>
  </si>
  <si>
    <t>Expected lifetime of the boiler</t>
  </si>
  <si>
    <t>Total life-cycle cost (PW + VC fuel cost)</t>
  </si>
  <si>
    <t>%</t>
  </si>
  <si>
    <t>MJ/ton</t>
  </si>
  <si>
    <t>MWh/ton</t>
  </si>
  <si>
    <t>USD/ton</t>
  </si>
  <si>
    <t>years</t>
  </si>
  <si>
    <t>Bidder:</t>
  </si>
  <si>
    <t>Signature</t>
  </si>
  <si>
    <t xml:space="preserve">No changes to the initial structure of this document are allowed. Any modifications made in the document, may result in Bidder's disqualification. </t>
  </si>
  <si>
    <t>No.</t>
  </si>
  <si>
    <t>Ref. code</t>
  </si>
  <si>
    <t xml:space="preserve">Description of works </t>
  </si>
  <si>
    <t>Unit of Measure</t>
  </si>
  <si>
    <t>Quantity</t>
  </si>
  <si>
    <t>Unit Price
USD (wage inclusive)</t>
  </si>
  <si>
    <t>Total 
USD (col.5 x col.6)</t>
  </si>
  <si>
    <t>price</t>
  </si>
  <si>
    <t>Platform for containers</t>
  </si>
  <si>
    <t xml:space="preserve">Precast small kerbs with section 10x15 cm to delimitate sidewalks placed on concrete base B-15, БР 100.20.8 </t>
  </si>
  <si>
    <t xml:space="preserve">Pens from wire fence with round steel frame panels fixed on precast concrete poles installed 2 m apart from interax coated with crushed stones </t>
  </si>
  <si>
    <t xml:space="preserve">Equipment </t>
  </si>
  <si>
    <t>Steel poles to fix sheets including fasteners of D 40mm</t>
  </si>
  <si>
    <t>Steel sheets Eurogard 2,5x1,5m</t>
  </si>
  <si>
    <t>Metal ash containers with lid, D = 600mm, H = 1000mm</t>
  </si>
  <si>
    <t xml:space="preserve">Wheelbarrow with steel bucket, Vbucket =0,1m3  </t>
  </si>
  <si>
    <t>Company price</t>
  </si>
  <si>
    <t>Total VAT (0 rate)</t>
  </si>
  <si>
    <t>Section:</t>
  </si>
  <si>
    <t>Plain concrete flooring, Class C 10/8 (Bc 10/B 150), 10 cm-thick, plastered, levelled, poured on-site, b=10 cm</t>
  </si>
  <si>
    <t xml:space="preserve">Chapter 1. General construction works </t>
  </si>
  <si>
    <t>Screwed in safety valve with nominal D 1/2"...1" (Safety valve D25mm, P=1.0 MPA )</t>
  </si>
  <si>
    <t>Screwed in safety valve with nominal D = 1/2"...1" (Safety valve D20mm, P=1.0 MPA )</t>
  </si>
  <si>
    <t>Elastic support of ventilator with rubber elastic support (elastic compensator for pump installation D50mm, P=1.0 MPa)</t>
  </si>
  <si>
    <t>Elastic support of ventilator with rubber elastic support (elastic compensator for pump installation D25mm, P=1.0 MPa)</t>
  </si>
  <si>
    <t>Elastic support of ventilator with rubber elastic support (elastic compensator for pump installation D20mm, P=1.0 MPa)</t>
  </si>
  <si>
    <t xml:space="preserve">Chapter 1.2. Fine precast for boiler </t>
  </si>
  <si>
    <t>Straight-way or restraint valve with sockets for central heating system with nominal D 1/2" -1" (Non-return valve  D25mm, P=1.0 MPa)</t>
  </si>
  <si>
    <t>Straight-way or restraint valve with sockets for central heating system with nominal D= 2" (Non-return valve D50mm, P=1.0 MPa)</t>
  </si>
  <si>
    <t>Straight-way or restraint valve with sockets for central heating system with nominal D= 1/2" -1" (Non-return valve D20mm, P=1.0 MPa)</t>
  </si>
  <si>
    <t>Straight-way or restraint valve with sockets for central heating system with nominal D= 1/2" -1" (Straight-way valve with sockets D20mm, P=1.0 MPa)</t>
  </si>
  <si>
    <t>Straight-way or restraint valve with sockets for central heating system with nominal D 1/2" -1" (Straight-way valve with sockets D25mm, P=1.0 MPa)</t>
  </si>
  <si>
    <t>Straight-way or restraint valve with sockets for central heating system with nominal D= 2" (Straight-way valve with sockets D50mm, P=1.0 MPa)</t>
  </si>
  <si>
    <t>Straight-way or restraint valve with sockets for central heating system with nominal 1 1/4" -1 1/2" (Straight-way valve with sockets D32mm, P=1.0 MPa)</t>
  </si>
  <si>
    <t>Air relief valve with mobile key for central heating systems with nominal D = 1/4" (automated brass venting valve/vent pipe/D15mm )</t>
  </si>
  <si>
    <t xml:space="preserve">Black longitudinally welded steel pipe for installations, mounted by welding in columns, in central heating systems for residential and social-cultural buildings, the pipe having the diameter of 45х2,5mm </t>
  </si>
  <si>
    <t>Territory development</t>
  </si>
  <si>
    <t xml:space="preserve">Black longitudinally welded steel pipe for constructions, mounted by welding in supply pipes in central heating systems for residential and social-cultural buildings, the pipe having the outer diameter and wall thickness 57х3mm  </t>
  </si>
  <si>
    <t xml:space="preserve">Black steel pipe welded longitudinally for structures, non-threaded,  mounted through welding in columns, in central heating system for residential and social-cultural buildings, the pipe having the diameter of 20х2,8mm steel </t>
  </si>
  <si>
    <t xml:space="preserve">Black steel pipe welded longitudinally for structures, non-threaded,  mounted through welding in columns, in central heating system for residential and social-cultural buildings, the pipe having the diameter of 32х2,8m </t>
  </si>
  <si>
    <t xml:space="preserve">Black steel pipe welded longitudinally for structures, non-threaded,  mounted through welding in columns, in central heating system for residential and social-cultural buildings, the pipe having the diameter of 25х2,8m  </t>
  </si>
  <si>
    <t xml:space="preserve">Black steel pipe welded longitudinally for structures, non-threaded,  mounted through welding in columns, in central heating system for residential and social-cultural buildings, the pipe having the diameter of 32х2,8mm </t>
  </si>
  <si>
    <t>Black steel pipe welded longitudinally for structures, non-threaded,  mounted through welding in columns, in central heating system for residential and social-cultural buildings, the pipe having the diameter of 40х2,8mm</t>
  </si>
  <si>
    <t>Black steel pipe welded longitudinally for structures, non-threaded,  mounted through welding in columns, in central heating system for residential and social-cultural buildings, the pipe having the diameter of 50х3,2mm</t>
  </si>
  <si>
    <t xml:space="preserve">Black steel pipe welded longitudinally for structures, non-threaded,  mounted through welding in columns, in central heating system for residential and social-cultural buildings, the pipe having the diameter of 20х2,8mm </t>
  </si>
  <si>
    <t>Manually painted pipes with oil paint with outer diameter up to 34 mm including</t>
  </si>
  <si>
    <t>Manually painted pipes with oil paint with outer diameter more than 34mm</t>
  </si>
  <si>
    <t>Leak-proof (tightness) test of feeding pipelines for heating devices (aerothermal, thermal convectors, plinth convectors, etc.) at pressure, the pipe having the diameter of 3/8" ... 1"</t>
  </si>
  <si>
    <t>Leak-proof (tightness) test of feeding pipelines for heating devices (aerothermal, thermal convectors, plinth convectors, etc.) at pressure, the pipe having the diameter of 1 1/4" ... 2"</t>
  </si>
  <si>
    <t>Leak-proof (tightness) test of feeding pipelines for heating devices (aerothermal, thermal convectors, plinth convectors, etc.) at pressure, the pipe having the diameter of 54 x 3,5 ... 83 x 3,5 mm</t>
  </si>
  <si>
    <t xml:space="preserve">Chapter 1.4. Smoke channels </t>
  </si>
  <si>
    <t>Electric welding installation of connecting parts from stainless steel sheet with diameter 125-250 mm (Double smoke chimney in izolation S=50mm D180mm L=2.8m,)</t>
  </si>
  <si>
    <t>Electric welding installation of connecting parts from stainless steel sheet, in position, having the diameter 125-250 mm (Double smoke chimney in izolation S=50mm,  D180mm,  L=1.5m)</t>
  </si>
  <si>
    <t>Electric welding installation of connecting parts from stainless steel sheet having the diameter 125-250 mm (Double smoke chimney in izolation D180, S=50mm, a=90*C, L=0.45m, )</t>
  </si>
  <si>
    <t>Electric welding installation of connecting parts from stainless steel sheet having the diameter 125-250 mm (Double smoke chimney in izolation S=50mm D=180mm, l= 1.4m)</t>
  </si>
  <si>
    <t>Manufactured ventilation grids from black sheets, with manual blinds painted and installed in masonry (Siber D180mm S=3.5mm, L=22mm)</t>
  </si>
  <si>
    <t>Manufactured ventilation grids from black sheets, with manual blinds painted and installed in masonry (Explosive valve/Safety flap/160x350mm, S=1.5mm)</t>
  </si>
  <si>
    <t>Electric welding installation of connecting parts from steel, in position, having the diameter 125-250 mm (Round lenticular compensator for smoke channels with one lenticular D180mm, S=3.5)</t>
  </si>
  <si>
    <t>Chapter 2. Assembling works</t>
  </si>
  <si>
    <t xml:space="preserve">Protection of pipe thermal insulation using 0,5 mm-thick black or zinc-coated sheets fixed with self-tapping screws with semi-round cleaved head, having the pipe circumference over the thermal insulation up to 0,35, assembling  </t>
  </si>
  <si>
    <t>Protection of pipe thermal insulation using 0,5 mm-thick black or zinc-coated sheets fixed with self-tapping screws with semi-round cleaved head, having the pipe circumference over the thermal insulation up to 0,35 m, assembling (Thin galvanized steel sheet S=0.5mm, GOST 14918-80* )</t>
  </si>
  <si>
    <t>Circulation pump (recirculation) mounted on the existing pipe by flanges, having a diameter up to 2 "(50 mm)</t>
  </si>
  <si>
    <t>Three way plug valve, with flanshes and stuffing, for central heating systems, nominal diameter 65 mm</t>
  </si>
  <si>
    <t>Expanding closed vessel with the capacity up to 500 l</t>
  </si>
  <si>
    <t>Thermal energy meter SHARKY 775</t>
  </si>
  <si>
    <t>Liquid fuel filter (DOZAPHOS К700)</t>
  </si>
  <si>
    <t>Liquid fuel filter (De-airing 551006D1)</t>
  </si>
  <si>
    <t>Liquid fuel filter (Filter Y with flanges )</t>
  </si>
  <si>
    <t>Chapter 3. Equipment</t>
  </si>
  <si>
    <t xml:space="preserve">Monobloc steel water heating boiler (hot water 90/70 degrees), with calorific power up to 70 kw </t>
  </si>
  <si>
    <t>Circulation pump of heating system G=4-12 M3/h, H=7-9.0m, N=0.236 kW (220V), А80/180Х М</t>
  </si>
  <si>
    <t>Circulation system pump  G=1-1.5 m3/h, H=21m, N=0.75kW (220V), ALP2000M</t>
  </si>
  <si>
    <t>Two way boiler recirculation pump G=1.1-2 m3/h, H=2-3m, N=0.055kW (220V), VA25/130-2</t>
  </si>
  <si>
    <t>Three way thermostatic valve D65- -D65-D50-mm</t>
  </si>
  <si>
    <t>Expansion tank, V=80 l, type R2 80 275,</t>
  </si>
  <si>
    <t xml:space="preserve">Sledge collector H=700mm, </t>
  </si>
  <si>
    <t>Chapter 1. Assembling works</t>
  </si>
  <si>
    <t>Filter Y with flanges D25</t>
  </si>
  <si>
    <t>Straight-way or restraint valve with sockets for central heating system with nominal D= 2" (D50)</t>
  </si>
  <si>
    <t>Straight-way or restraint valve with sockets for central heating system with nominal D= 1/2" -1" (D25)</t>
  </si>
  <si>
    <t>Straight-way or restraint valve with sockets for central heating system with nominal D= 1/2" -1" (D20)</t>
  </si>
  <si>
    <t>Straight-way or restraint valve with sockets for central heating system with nominal D=1 1/4" -1 1/2" (D40)</t>
  </si>
  <si>
    <t>Three way valve with gland seals for central heating systems with nominal diameter 15 mm</t>
  </si>
  <si>
    <t>Black longitudinally welded steel pipe for installations, unthreaded, mounted by welding in columns, in central heating installations for residential and social-cultural buildings, the pipe having the diameter of 25х2,5mm</t>
  </si>
  <si>
    <t>Black longitudinally welded steel pipe for installations, unthreaded, mounted by welding in columns, in central heating installations for residential and social-cultural buildings, the pipe having the diameter of 45х2,5mm</t>
  </si>
  <si>
    <t>Seamless welded or longitudinally welded steel pipe for construction, welded to distribution pipes in central heating systems for residential or social-cultural buildings, pipe having the outer diameter and wall thickness of 57х3mm  GOST  10704-91</t>
  </si>
  <si>
    <t xml:space="preserve">Seamless welded or longitudinally welded steel pipe for construction, welded to distribution pipes in central heating systems for residential or social-cultural buildings, pipe having the outer diameter and wall thickness of 76х3mm  </t>
  </si>
  <si>
    <t>Black longitudinally welded steel pipe for installations, unthreaded, mounted by welding in columns, in central heating installations for residential and social-cultural buildings, the pipe having the diameter of 40х2,8mm</t>
  </si>
  <si>
    <t>Black longitudinally welded steel pipe for installations, unthreaded, mounted by welding in columns, in central heating installations for residential and social-cultural buildings, the pipe having the diameter of 20х2,8mm</t>
  </si>
  <si>
    <t>Black longitudinally welded steel pipe for installations, unthreaded, mounted by welding in columns, in central heating installations for residential and social-cultural buildings, the pipe having the diameter of 65х3,2mm</t>
  </si>
  <si>
    <t>Dilatation and contraction and functioning test of feeding pipelines for heating devices (aerothermal, thermal convectors, plinth convectors, etc.), pipe having the diameter of 1 1/4" ... 2"</t>
  </si>
  <si>
    <t>Dilatation and contraction and functioning test of feeding pipelines for heating devices (aerothermal, thermal convectors, plinth convectors, etc.), pipe having the diameter of 54 x 3,5 ... 83 x 3,5 mm</t>
  </si>
  <si>
    <t xml:space="preserve">Installing manual valves, balancing and launching the internal heating system based on newly assembled heating system </t>
  </si>
  <si>
    <t>Manually painted pipes with oil paint with outer diameter more than 34 mm</t>
  </si>
  <si>
    <t>Protection of pipe thermal insulation using 0,5 mm-thick black or zinc-coated sheets fixed with self-tapping screws with semi-round cleaved head, having the pipe circumference over the thermal insulation up to 0,35 m, assembling (Thin galvanized steel sheet S=0.5mm)</t>
  </si>
  <si>
    <t>Protection of pipe thermal insulation using 0,5 mm-thick black or zinc-coated sheets fixed with self-tapping screws with semi-round cleaved head, having the pipe circumference over the thermal insulation up to 0,35 m, assembling</t>
  </si>
  <si>
    <t>Fixators and support for pipelines, boilers, devices and recipients, with the weight up to 2 kg / unit</t>
  </si>
  <si>
    <t>Liquid fuel filter (D80)</t>
  </si>
  <si>
    <t xml:space="preserve">Fine fittings for central heating boilers: hydrometer or manometer with control valve </t>
  </si>
  <si>
    <t>Sludge filter for pipelines for central heating system, with nominal diameter 250 - 350 mm (Sludge collector)</t>
  </si>
  <si>
    <t>Filter Y with flange D80</t>
  </si>
  <si>
    <t>Thermometer 0...150С,   L=260mm</t>
  </si>
  <si>
    <t>Manometer P=0.01-5-6MPa</t>
  </si>
  <si>
    <t xml:space="preserve">Automatic thermostatic valve with sockets D25  DANFOSS, with 2 copper impulse pipes D10 set,  ASV-PV/  ASV-M or similar </t>
  </si>
  <si>
    <t>Automatic thermostatic valve with sockets D50 DANFOSS, with 2 copper impulse pipes D10 set,  ASV-PV/  ASV-M or similar</t>
  </si>
  <si>
    <t>Automatic thermostatic valve with sockets D40 DANFOSS, with 2 copper impulse pipes D10 set,  ASV-PV/  ASV-M or similar</t>
  </si>
  <si>
    <t xml:space="preserve">Sludge collector H=700mm  D350 </t>
  </si>
  <si>
    <t>Total VAT 0 rate</t>
  </si>
  <si>
    <t>system</t>
  </si>
  <si>
    <t>Wood panel made of the crushing of roundwood-shaving and wood-shaving rulers for rural constructions, executed in walls (Support under the tank 0.5 m3, wood 150x200x650mm, 2 unit)</t>
  </si>
  <si>
    <t xml:space="preserve">Chapter 1.5. Insulation </t>
  </si>
  <si>
    <t xml:space="preserve">Black longitudinally welded steel pipe for installations, unthreaded, mounted by welding in columns, in central heating installations for residential and social-cultural buildings, the pipe having the diameter of  50х3,2mm </t>
  </si>
  <si>
    <t>Lockable screw down valve with drawer, with flange for central heating systems, with nominal D= 50...65 mm (Flange Straight-way valve D50mm, P=1.0 MPa)</t>
  </si>
  <si>
    <t>Three way plug valve, with flanges and stuffing, for central heating installations, nominal diameter 15  mm (three way Straight-way valve for manometer, D10mm, P=1.0 MPa)</t>
  </si>
  <si>
    <t>Three way plug valve, with flanges and stuffing, for central heating installations, nominal diameter 15  mm (three way Straight-way valve for manometer D15mm, P=1.0 MPa)</t>
  </si>
  <si>
    <t>Chapter 1.3. Pipelines</t>
  </si>
  <si>
    <t>High-density polypropylene casted pipe installed to connect the heating bodies or devices in central heating systems with outer diameter 20x2,2 mm  PE with frills</t>
  </si>
  <si>
    <t>Manufactured ventilation grids from black sheets, with manual blinds painted and installed in masonry (ash evacuation flap D100mm, S=4.0mm, stainless steel)</t>
  </si>
  <si>
    <t>Electric welding installation of connecting parts from steel, in position, having the diameter 125-250 mm (Flange D180- - -D280mm, S=4mm)</t>
  </si>
  <si>
    <t>Electric welding installation of flanges or connecting parts, from steel, at the end of pipes, having the diameter 300-400 mm (Flange D250- - -D360mm, S=2mm of thermo-insulation protection)</t>
  </si>
  <si>
    <t>Manually painted pipes with oil paint having the diameter more than 34 mm (cos)</t>
  </si>
  <si>
    <t>Sealing sheet panels connected with roving ROMTIX thermo-insulating tubes D 76, S=25mm, ARMOFLEX</t>
  </si>
  <si>
    <t>Sealing sheet panels connected with roving ROMTIX thermo-insulating tubes D 57, S=25mm, ARMOFLEX</t>
  </si>
  <si>
    <t>Sealing sheet panels connected with roving ROMTIX thermo-insulating tubes D 45, S=25mm, ARMOFLEX</t>
  </si>
  <si>
    <t>Sealing sheet panels connected with roving ROMTIX thermo-insulating tubes D 38, S=25mm, ARMOFLEX</t>
  </si>
  <si>
    <t>Sealing sheet panels connected with roving ROMTIX thermo-insulating tubes D 32, S=25mm, ARMOFLEX</t>
  </si>
  <si>
    <t>Sealing sheet panels connected with roving ROMTIX thermo-insulating tubes D 25, S=25mm, ARMOFLEX</t>
  </si>
  <si>
    <t>Insulation of pipes with mineral wool or glass mats SPS 1 type, ready-made, sewed with zinc steel wire on wire mesh on one side, thickness 20; 30; 40, 50 or 60 mm, to the pipes with a circumference over thermo insulation below 35 cm, inclusive (Glass wool mats covered with metal mesh (two-sided mesh N12-1.2, brand 125))  0.1912m3 b=40mm</t>
  </si>
  <si>
    <t xml:space="preserve">Source water reservoir, V=0.5 m3 ,  б=1,5mm </t>
  </si>
  <si>
    <t>Multi jet water meter with humid mechanism, G=1.5 m3/h,</t>
  </si>
  <si>
    <t>Proportional/anti-calcar dosing filter, DOSAPHOS 700</t>
  </si>
  <si>
    <t>Heat meter SHARKY 775</t>
  </si>
  <si>
    <t>Lockable screw-down valve with drawer, with flange for central heating systems, with nominal D= 80...100mm (Flange Straight-way valve D80mm) equipment</t>
  </si>
  <si>
    <t>Fine fittings for central heating boilers: control nozzles for fittings (nozzle D15mm for manometer)</t>
  </si>
  <si>
    <t>Fine fittings for central heating boilers: control nozzles for fittings (nozzle D15mm for thermometer)</t>
  </si>
  <si>
    <t>Insulation of pipes with mineral wool or glass mats SPS 1 type, ready-made, sewed with zinc steel wire on wire mesh on one side, thickness 20; 30; 40, 50 or 60 mm, to the pipes with a circumference over thermo insulation below 35 cm, inclusive (Glass wool mats covered with metal mesh (two-sided mesh N12-1.2, brand 125) b=40mm, 0,3622м3</t>
  </si>
  <si>
    <t xml:space="preserve">Fine fittings for central heating boilers: thermometer (straight and corner) with protection or thermometer with round scale </t>
  </si>
  <si>
    <t>Round valve with flange D80</t>
  </si>
  <si>
    <t>junction 160x350mm on smoke chimney D180mm, S=3.5mm. H=0.12m</t>
  </si>
  <si>
    <t>junction 500x200mm - -D250mm, S=3.5mm, L=0.3m,</t>
  </si>
  <si>
    <t>Pellet-based water meter with Dutch junction</t>
  </si>
  <si>
    <t xml:space="preserve">Pressure releaser for central heating systems with junctions of 50 or 65 mm (Automated balancing valve)  </t>
  </si>
  <si>
    <t>Chapter 2. Construction works</t>
  </si>
  <si>
    <t>Chapter 2.1. Roofing</t>
  </si>
  <si>
    <t>Fireproofing of wood; fixtures, arks balks, rails, wall plates</t>
  </si>
  <si>
    <t>Chapter 2.2. Solar collector frame Кр1</t>
  </si>
  <si>
    <t>Chapter 3. Assembling works</t>
  </si>
  <si>
    <t xml:space="preserve">Chapter 3.1. Electric equipment </t>
  </si>
  <si>
    <t xml:space="preserve">Dissembled device or unit before transportation </t>
  </si>
  <si>
    <t>Chapter 3.2. Wires</t>
  </si>
  <si>
    <t>Ground conductors: earth leakage socket, horizontal, from round steel, diameter 20 mm</t>
  </si>
  <si>
    <t>Ground conductor, open, on construction support, round steel, diameter 20 mm</t>
  </si>
  <si>
    <t>Transformer box (ЯТП-0,25,  220/12В)</t>
  </si>
  <si>
    <t>Plastic box  У409М</t>
  </si>
  <si>
    <t>Plastic channels with the width up to 40 mm (Mini channel ТМК1020)</t>
  </si>
  <si>
    <t>PVC channel (Mini channel ТМК1020)</t>
  </si>
  <si>
    <t>External corner of the mini channel ТМК-YН1020 5401</t>
  </si>
  <si>
    <t>PVH pipe D=16mm corrugated tube</t>
  </si>
  <si>
    <t>Steel pipe in constructions installed on walls, fixed with staples, diameter less than 25 mm</t>
  </si>
  <si>
    <t xml:space="preserve">Steel pipe D=20х2,5mm </t>
  </si>
  <si>
    <t>Metal articles</t>
  </si>
  <si>
    <t>Open plug for open installation,  10А, IP44 with earth contact, with safety screen</t>
  </si>
  <si>
    <t>Open plug for open installation, 380В, 16А, IP44 with earth contact, with safety screen</t>
  </si>
  <si>
    <t xml:space="preserve">Chapter 4. General construction works </t>
  </si>
  <si>
    <t xml:space="preserve">Scatter loose soil with paddle, in uniform layers of 10-30 cm thickness in a scatter of up to 3 m from piles, including crushing the soil balls and soil from average ground </t>
  </si>
  <si>
    <t xml:space="preserve">Manual punning of piles made in horizontal or inclined digging at 1/4, including watering each soil layer in part with 10 cm thickness of cohesive soil </t>
  </si>
  <si>
    <t xml:space="preserve">Chapter 5. Equipment </t>
  </si>
  <si>
    <t>Automatic one pole switcher ВА47-29/1Р/ В5</t>
  </si>
  <si>
    <t>Manual load shifting switch, three poles, 25А for 2 positions, СОМО-С-3-25</t>
  </si>
  <si>
    <t>Zero Bar 8/2</t>
  </si>
  <si>
    <t>company price</t>
  </si>
  <si>
    <t>Chapter 6. Pipe joints</t>
  </si>
  <si>
    <t xml:space="preserve">Black steel pipe welded longitudinally for structures, non-threaded,  mounted through welding in columns, in central heating system for residential and social-cultural buildings, the pipe having the diameter of 25х2,8mm </t>
  </si>
  <si>
    <t xml:space="preserve">Black steel pipe welded longitudinally for structures, non-threaded,  mounted through welding in columns, in central heating system for residential and social-cultural buildings, the pipe having the diameter of 15х2,8mm </t>
  </si>
  <si>
    <t>Black steel pipe welded longitudinally for structures, non-threaded,  mounted through welding in columns, in central heating system for residential and social-cultural buildings, the pipe having the diameter of 16х2,0 mm  metalloplastics</t>
  </si>
  <si>
    <t>High-density polypropylene casted pipe installed to connect the heating bodies or devices in central heating systems with outer diameter 20х2,2 mm metalloplastics</t>
  </si>
  <si>
    <t>Support and fixing devices for pipes, boilers, devices and recipients with weight lower than 2 kg / unit</t>
  </si>
  <si>
    <t>Internal or external paint applied on metallic carpentry with enamel varnish in 2 layers including primer</t>
  </si>
  <si>
    <t>Vertically mounted boiler with capacity 1000...2000 l</t>
  </si>
  <si>
    <t xml:space="preserve">Circulation pump (recirculation) mounted on the existing pipe by flanges, having a diameter up to 2 "(50 mm) including </t>
  </si>
  <si>
    <t>Liquid fuel filter (Automatic deaerator)</t>
  </si>
  <si>
    <t>Membrane expanding closed vessel with the capacity up to 500 l (expanding vessel)</t>
  </si>
  <si>
    <t>Pellet-based water meter with Dutch junction, with diameter 20-30 mm (cold water meter)</t>
  </si>
  <si>
    <t>Device installed on threaded joints, mass, kg, up to: 1,5 (manometer)</t>
  </si>
  <si>
    <t>Liquid fuel filter (filters)</t>
  </si>
  <si>
    <t xml:space="preserve">Chapter 3. Equipment </t>
  </si>
  <si>
    <t>Bivalent boiler with capacity 1000/220 L  Sunsystem, KSC-2   1000/220 or similar</t>
  </si>
  <si>
    <t xml:space="preserve">Pumping block for solar heat collector, Q=0.5-3m3/h, Р=0,7-0,8mm.c.a with electric motor  N=0.23kW,  Solar-3, REHAU SOLEI or similar   </t>
  </si>
  <si>
    <t xml:space="preserve">Circulation pump for ACM system, Q=0.8-3m3/h,Р=2-6mm c.a., electric motor N=0,08кW,  U=220W,  </t>
  </si>
  <si>
    <t>Expanding vessel V=12l, Р=0,8МРа  EXTRAVAREM or similar</t>
  </si>
  <si>
    <t xml:space="preserve">Selective area solar collector S= 1,8 m2 , RENAU SOLEСT KOMBI RK 4D,  REHAU SOLEСT or similar </t>
  </si>
  <si>
    <t>REHAU Controller or similar</t>
  </si>
  <si>
    <t xml:space="preserve">VARIO regulator or similar </t>
  </si>
  <si>
    <t>Temperature regulator of heating and hot water with protection system against overheating with integrated pump, REНAU SOLEСT -SС100  or similar</t>
  </si>
  <si>
    <t>Anti-freezing analyser, REНAU SOLEСT or similar</t>
  </si>
  <si>
    <t>Manometer 0-0,5 МPа</t>
  </si>
  <si>
    <t xml:space="preserve">Thermometer with measuring area 0 -150 Celsius degrees </t>
  </si>
  <si>
    <t>Support for thermometer</t>
  </si>
  <si>
    <t>Round steel F20mm</t>
  </si>
  <si>
    <t>Sealing sheet panels connected with roving ROMTIX thermo-insulating tubes S-15mm, F16mm</t>
  </si>
  <si>
    <t>Sealing sheet panels connected with roving ROMTIX thermo-insulating tubes S-15mm, F20mm</t>
  </si>
  <si>
    <t>Brackets to fix steel pipes for central heating or gas heating systems, mounted by pins 1" including, PVS pins on brick walls (buckle F25)</t>
  </si>
  <si>
    <t>Drilling brick walls of 26 -50 cm thickness to install pipes (Wall drill F40)</t>
  </si>
  <si>
    <t>Mechanic filter for water cleaning F20mm REHAU SOLEСT or similar</t>
  </si>
  <si>
    <t>Mechanic filter for water cleaning,  F25mm</t>
  </si>
  <si>
    <t>Mechanic filter for water cleaning, F20mm</t>
  </si>
  <si>
    <t>Seamless welded or longitudinally welded steel pipe for construction, welded to distribution pipes in central heating systems for residential or social-cultural buildings, pipe having the outer diameter and wall thickness of 95 x 3,5 mm ... 108 x 4 mm (joggle F108x4   L=2.0m with 8 nozzles,   2units )</t>
  </si>
  <si>
    <t>Sealing sheet panels connected with roving ROMTIX thermo-insulating tubes S-25mm, F108mm</t>
  </si>
  <si>
    <t>Sealing sheet panels connected with roving ROMTIX thermo-insulating tubes S-25mm, F57mm</t>
  </si>
  <si>
    <t>Sealing sheet panels connected with roving ROMTIX thermo-insulating tubes  S-25mm, F45mm</t>
  </si>
  <si>
    <t>Sealing sheet panels connected with roving ROMTIX thermo-insulating tubes S-25mm, F32mm</t>
  </si>
  <si>
    <t>Chapter 3.3. Different materials</t>
  </si>
  <si>
    <t>Vertical ground socket, round steel diameter 20 mm</t>
  </si>
  <si>
    <t>Conductor PVC 2х0,75 mm2</t>
  </si>
  <si>
    <t>Conductor PVC  3х1,0 mm2</t>
  </si>
  <si>
    <t>Conductor PVC 4х1,0 mm2</t>
  </si>
  <si>
    <t>Straight-way or restraint valve with sockets for central heating system with nominal 1 1/4" -1 1/2" (three valve F32)</t>
  </si>
  <si>
    <t>Air relief valve with mobile key for central heating systems with nominal D=10 mm)</t>
  </si>
  <si>
    <t>Straight-way or restraint valve with sockets for central heating system with nominal D= 1/2" -1" (Straight-way valve with sockets D20mm, P=1.0 MPa)REHAU SOLEСT</t>
  </si>
  <si>
    <t>Wood panel made of the crushing of roundwood-shaving and wood-shaving rulers for rural constructions, executed in walls (wood beam 200х150х1000mm, 2units)</t>
  </si>
  <si>
    <t>Fine fittings for central heating boilers: control nozzles for fittings (build-in parts for thermometer ZKT-1-87)</t>
  </si>
  <si>
    <t>Fine fittings for central heating boilers: control nozzles for fittings (build-in parts for manometer ZKT-275.00.90   )</t>
  </si>
  <si>
    <t>Three way valve with gland seals for central heating systems with nominal diameter 15 - 20 mm (three way valve for manometer Italy)</t>
  </si>
  <si>
    <t>Chapter 8. Pipelines</t>
  </si>
  <si>
    <t>Electric welding installation of connecting steel parts in position with the diameter 50-100 mm (Cover panel F40mm)</t>
  </si>
  <si>
    <t>Assembling supporting rails with antiseptic treatment</t>
  </si>
  <si>
    <t>Different metallic articles from laminate, sheet, striated sheet, poles for roof or support totally or partly inserted in concrete (position 1,2 )</t>
  </si>
  <si>
    <t>Different metallic articles from laminate, sheet, striated sheet, poles for roof or support totally or partly inserted in concrete (position 3,4 )</t>
  </si>
  <si>
    <t>Different metallic articles from laminate, sheet, striated sheet, poles for roof or support totally or partly inserted in concrete ( МС1 and МС2 )</t>
  </si>
  <si>
    <t>Automated mono-, bi-, tripolar, mounted on constructions on wall or column, power up to 25 A  (VA)</t>
  </si>
  <si>
    <t>Cable for mounted constructions and gutters by mounting the switchboard with 2-4 wires in normal environment rooms, wire section up to 10 mm2</t>
  </si>
  <si>
    <t>Power cable VVGng-LS  3х1.5mm2</t>
  </si>
  <si>
    <t>Power cable VVGng-LS  4х1.5mm2</t>
  </si>
  <si>
    <t>Power cable VVGng-LS  5х1.5mm2</t>
  </si>
  <si>
    <t>Power cable VVGng-LS  5х2.5mm2</t>
  </si>
  <si>
    <t>Insert the conductors into pipes and posed metallic hoses: first mono wire or multi wire conductor in joint plait, summary section up to 16 mm2</t>
  </si>
  <si>
    <t>Vinyl plast pipe on installed constructions, walls and columns, fixed with staples, diameter 16 mm</t>
  </si>
  <si>
    <t xml:space="preserve">Chapter 3.4. Electrical products </t>
  </si>
  <si>
    <t>Manual digging in limited spaces, in tranches up to 4 m depth, for high tension electrical cables in ground with natural humidity without support, widths &lt; 1 m, deepness &lt; 1,5 m , average ground</t>
  </si>
  <si>
    <t>Board SMP-2-0 74U2 -  board with mounting panel 500x400x220, IP54</t>
  </si>
  <si>
    <t>Automatic three pole switcher VA47-29/3Р/ С13</t>
  </si>
  <si>
    <t>Automatic one pole switcher VA47-29/1Р/ С10</t>
  </si>
  <si>
    <t>Automatic one pole switcher VA47-29/1Р/ С5</t>
  </si>
  <si>
    <t>Differentiated switcher  АD 14/4Р/10/10,10А 10mА</t>
  </si>
  <si>
    <t>Differentiated switcher АD 12М/2Р/10/30, 10А 30mА</t>
  </si>
  <si>
    <t>Modular block terminal BZ 24</t>
  </si>
  <si>
    <t>Automatic three polar switcher VA47-29/3Р/ С16</t>
  </si>
  <si>
    <t>Suspended cabinet (panel), height, widths and length, mm, not exceeding 600х600х350 (ЩMP-2)</t>
  </si>
  <si>
    <t>Straight-way or restraint valve with sockets for central heating system with nominal D 1 1/4" -1 1/2" (Brass ball valveF32, Р=1MPа)</t>
  </si>
  <si>
    <t>Straight-way or restraint valve with sockets for central heating system with nominal D 1/2" -1" (Brass ball valve F25, Р=1MPа)</t>
  </si>
  <si>
    <t>Straight-way or restraint valve with sockets for central heating system with nominal D 1/2" -1" (Brass ball valve F20, Р=1MPа)</t>
  </si>
  <si>
    <t>Expanding vessel V=60l,Р=0,6 MPа F=380mm, Н=730mm  R2 060 271Р</t>
  </si>
  <si>
    <t xml:space="preserve">Expanding vessel V=60l,Р=0,6 MPа F=380mm, Н=730mm   Solar  REHAU SOLEСT  </t>
  </si>
  <si>
    <t>Straight-way or restraint valve with sockets for central heating system with nominal D 15  ( Brass ball valve F15 Ru=1,0 )</t>
  </si>
  <si>
    <t>Straight-way or restraint valve with sockets for central heating system with nominal DN 15  ( Brass ball valve F15 Ru=1,0 ) REHAU SOLEСT</t>
  </si>
  <si>
    <t>Straight-way or restraint valve with sockets for central heating system with nominal D 2" (Brass ball valve F50 Ru=1,0 )</t>
  </si>
  <si>
    <t>Straight-way or restraint valve with sockets for central heating system with nominal DN 10  ( Brass ball valve F10 Ru=1,0 )</t>
  </si>
  <si>
    <t>Straight-way or restraint valve with sockets for central heating system with nominal D 1/2" -1" (brass check valve D=25 mm Ru=1MPа)</t>
  </si>
  <si>
    <t>Straight-way or restraint valve with sockets for central heating system with nominal D 1/2" -1" (brass check valve D=20 mm Ru=1MPа) REHAU SOLEСT</t>
  </si>
  <si>
    <t>Straight-way or restraint valve with sockets for central heating system with nominal D 2" (brass check valve D=50 mm Ru=1MPа)</t>
  </si>
  <si>
    <t>Straight-way or restraint valve with sockets for central heating system with nominal D 1/2" -1" (brass check valve D=20 mm Ru=1MPа)</t>
  </si>
  <si>
    <t>Screwed in safety valve with nominal D 1/2"...1" (brass spring safety valve D=15 mm Ru=1MPа  )</t>
  </si>
  <si>
    <t>Screwed in safety valve with nominal D 1/2"...1" (brass spring safety valve D=20 mm Ru=1MPа  Italy) REHAU SOLEСT</t>
  </si>
  <si>
    <t>Elastic support of ventilator with rubber support (flexible for pump Du20)</t>
  </si>
  <si>
    <t>Elastic support of ventilator with rubber support (flexible for pump Du20) REHAU SOLEСT</t>
  </si>
  <si>
    <t>Chapter 7. Build-in parts for installation KIPandА</t>
  </si>
  <si>
    <t>Hose - flexible pipe D 20 rubber, 3х10м</t>
  </si>
  <si>
    <t>Zinc treated steel pipe for constructions mounted in distribution pipelines in residential and social-cultural buildings having the diameter 1 1/2" , d = 40х2mm</t>
  </si>
  <si>
    <t>Zinc treated steel pipe for constructions mounted in distribution pipelines in residential and social-cultural buildings having the diameter 3/4",  F20х2mm</t>
  </si>
  <si>
    <t>Zinc treated steel pipe for constructions mounted in distribution pipelines in residential and social-cultural buildings having the diameter 1/2" , F16х2mm</t>
  </si>
  <si>
    <t>Pump block, mass, kg up to: 50 (Pumping unit for solar heat collector)</t>
  </si>
  <si>
    <t>Brackets to fix steel pipes for central heating or gas heating systems, mounted by pin 1 1/4" - 2", PVS pins on brick walls (pipe hooks , TP-5)</t>
  </si>
  <si>
    <t>Distributor - collector for points and heating systems mounted on readymade support (Solar heat collector )</t>
  </si>
  <si>
    <t>Devices installed on metallic construction, panels and boards: device, mass, kg, up to: 5 (RENO Controller)</t>
  </si>
  <si>
    <t>Device installed on threaded joints, mass, kg, up to: 1,5 (electrical)</t>
  </si>
  <si>
    <t>Device installed on threaded joints, mass, kg, up to: 5 (Temperature controller, REНAU SOLEСT -SС100)</t>
  </si>
  <si>
    <t>Devices indicated primary convertors (running), installed on technological pipeline: freezing analyser, REНAU SOLEСT</t>
  </si>
  <si>
    <t>Automatic deaerator code 551006D1</t>
  </si>
  <si>
    <t>Water meter (cold water meter) F20mm</t>
  </si>
  <si>
    <t>Electric resistance with thermal regulator, 5кW,   220V</t>
  </si>
  <si>
    <t>Black sheet ready-to-use louvered grilles, with manually adjustable blinds, painted and embedded in walls (ventilation grille P200)</t>
  </si>
  <si>
    <t>Black sheet ready-to-use louvered grilles, with manually adjustable blinds, painted and embedded in walls (ventilation grille STD 5288)</t>
  </si>
  <si>
    <t>Seamless welded or longitudinally welded steel pipe for construction, welded to distribution pipes in central heating systems for residential or social-cultural buildings, pipe having the outer diameter and wall thickness of 108 x 4 mm GOST 10704-91</t>
  </si>
  <si>
    <t>Seamless welded or longitudinally welded steel pipe for construction, welded to distribution pipes in central heating systems for residential or social-cultural buildings, pipe having the outer diameter and wall thickness of 219 x 6 mm  GOST 10704-91</t>
  </si>
  <si>
    <t>Manufacturing and installing straight ventilation channels from zinc or aluminium sheet of thickness 1.0 mm, with circular section perimeter of 250 - 700 mm ( air vent D125 GOST  19903-91)</t>
  </si>
  <si>
    <t>Sealing sheet panels connected with roving (thermo-insulating tubes Dinter 108,  S=25mm., ARMOFLEX)</t>
  </si>
  <si>
    <t>Sealing sheet panels connected with roving (thermo-insulating tubes Dinter 125,  S=25mm., ARMOFLEX)</t>
  </si>
  <si>
    <t>Sealing sheet panels connected with roving (thermo-insulating tubes Dinter 159,  S=25mm., ARMOFLEX)</t>
  </si>
  <si>
    <t>Sealing sheet panels connected with roving (thermo-insulating tubes Dinter 219,  S=25mm., ARMOFLEX)</t>
  </si>
  <si>
    <t>Chapter 1.2. Heating</t>
  </si>
  <si>
    <t xml:space="preserve">Cast-iron radiators with free columns and circular cross-section or with connected columns and elliptical cross-section </t>
  </si>
  <si>
    <t>Manually painted radiators with oil paint</t>
  </si>
  <si>
    <t>Dilatation and contraction and functioning test of feeding pipelines for heating devices (aerothermal, thermal convectors, plinth convectors, etc.), pipe having the diameter of  3/8" ... 1"</t>
  </si>
  <si>
    <t>Black steel pipe welded longitudinally for structures, non-threaded,  mounted through welding in columns, in central heating system for residential and social-cultural buildings, the pipe having the diameter of 20х2,8mm GOST  3262-91</t>
  </si>
  <si>
    <t xml:space="preserve">Brackets to fix steel pipes for central heating or gas heating systems, mounted by pins 1" including, PVS pins on brick walls </t>
  </si>
  <si>
    <t>Straight-way or restraint valve with sockets for central heating system with nominal D= 1/2" -1" (Straight-way valve with sockets D20mm )</t>
  </si>
  <si>
    <t>Straight-way or restraint valve with sockets for central heating system with nominal D= 1/2" -1" (Straight-way valve with sockets D10mm )</t>
  </si>
  <si>
    <t>Air relief valve with mobile key for central heating systems with nominal D = 1/4" (automated brass venting valve/vent pipe/D6mm)</t>
  </si>
  <si>
    <t xml:space="preserve">Company price </t>
  </si>
  <si>
    <t xml:space="preserve">Cooling ventilator D125 N=0,047kW, AIRCAPPA-125   Tekno-Point-Air or similar </t>
  </si>
  <si>
    <t>Total VAT rate 0</t>
  </si>
  <si>
    <t>Seamless welded or longitudinally welded steel pipe for construction, welded to distribution pipes in central heating systems for residential or social-cultural buildings, pipe having the outer diameter and wall thickness of 159 x 4,5 mm  GOST 10704-91</t>
  </si>
  <si>
    <t xml:space="preserve">Chapter 1.1. Ventilation </t>
  </si>
  <si>
    <t>Manual painting of pipes with oil paint, outer diameter exceeding 34 mm</t>
  </si>
  <si>
    <t>Fastening for heating body, mounted on brick wall.</t>
  </si>
  <si>
    <t>Straight-way or restraint valve with sockets for central heating system with nominal D 1/2" -1" (thermostatic valve with sockets D20mm, with lidded thermostatic cap)</t>
  </si>
  <si>
    <t xml:space="preserve">Installing mono-vacuum, anti-explosive ventilators directly with coupling device with debit 660-2.700 mc/h with electric motor of 0,8 kw </t>
  </si>
  <si>
    <t>Chapter 1. Dismantling works</t>
  </si>
  <si>
    <t>Chapter 1. Dismantling Works</t>
  </si>
  <si>
    <t xml:space="preserve">Dismantling roof elements - roofing sheet, asbestos-cement, PVC, cardboard, canvas, including removing of recovering sheet (Coverage slate)  </t>
  </si>
  <si>
    <t>Dismantling wood structure at waterproofing covering of stores, barracks, sheds, etc. manufactured from sawn wood ( K=0.5 carpentry)</t>
  </si>
  <si>
    <t xml:space="preserve">Masonry demolition through breaking by creating holes in walls </t>
  </si>
  <si>
    <t xml:space="preserve">Mechanical demolition of walls by creating holes in the walls </t>
  </si>
  <si>
    <t>Manual demolition of old concrete (dismantling of concrete foundation  b= 100 mm manually)</t>
  </si>
  <si>
    <t>Mechanical demolition of old concrete (dismantling of concrete foundation  b= 100 mm manually)</t>
  </si>
  <si>
    <t>Unpacking of interior or exterior plaster on walls or ceiling. Removing plaster from walls</t>
  </si>
  <si>
    <t>Unpacking of interior or exterior plaster on walls or ceilings. Removing plaster from ceilings</t>
  </si>
  <si>
    <t>Chapter 2.1.1. Windows</t>
  </si>
  <si>
    <t>Wood windowsills up to 30 cm widths installed in wood windows</t>
  </si>
  <si>
    <t>Chapter 2.1.2. Doors</t>
  </si>
  <si>
    <t>Chapter 2.2. Treating the door cavity</t>
  </si>
  <si>
    <t>Performing perforation for pipelines or drilling in brick walls of 26 -50 cm thickness (bearing-out masonry )</t>
  </si>
  <si>
    <t>Mechanical drilling of 5 cm diameter holes in concrete of 25 cm thickness ( k=0,24 )</t>
  </si>
  <si>
    <t>Different metallic articles from laminate, sheet, striated sheet, poles for roof or support totally or partly inserted in concrete (installing the beam position 1)</t>
  </si>
  <si>
    <t>Adhesive layers, made with cement priming in one layer</t>
  </si>
  <si>
    <t>Various metallic structures made of laminated profiles, sheet, striated sheet, concrete, supporting or covering pipes, fully or partially embedded in concrete (L-steel p. 2,3 )</t>
  </si>
  <si>
    <t>Mounting of welded nets at heights less than or equal to 35 m, in walls and diaphragms, weighing more than 3 kg / m (p 4)</t>
  </si>
  <si>
    <t>Single brick masonry, format 250 x 120 x 65 for external walls of 4 m height</t>
  </si>
  <si>
    <t>Various metallic structures made of laminated profiles, sheet, striated sheet, concrete, supporting or covering pipes, fully or partially embedded in concrete (slabs p.9)</t>
  </si>
  <si>
    <t>Chapter 2.3. Brick fitting in the existing cavity</t>
  </si>
  <si>
    <t xml:space="preserve">Chapter 2.4. Flooring   </t>
  </si>
  <si>
    <t>Foundation made of gravel, gr.40 mm</t>
  </si>
  <si>
    <t>Concrete flooring class C 10/8 (Bc 10/B 150) of 10 cm thickness,  in a continuous field, scrubbed, cast in place, in rooms with a surface of more than 16 sq.m.  (Support layer of B7.5. gr. 170mm  )</t>
  </si>
  <si>
    <t>Ceramic sheet flooring including support layer of adhesive mortar made on surfaces more than 16 m2</t>
  </si>
  <si>
    <t>Simple painting with whitewash made on support surface in two layers of whitewash (ceilings)</t>
  </si>
  <si>
    <t>Simple painting with whitewash made on support surface in two layers of whitewash (walls with reveals)</t>
  </si>
  <si>
    <t xml:space="preserve">Chapter 2.6. Platform for equipment </t>
  </si>
  <si>
    <t>Encasements made out of reusable panels with boarding made out of short and sub-short soft timber to pour concrete in bearings, glass-shaped foundations and equipment foundations, including supports</t>
  </si>
  <si>
    <t xml:space="preserve">Scattering with the spade the loose soil, in uniform layers of 10-30 cm thick for a scattering of up to 3 m prom piles, including by breaking the balled roots from the middle soil </t>
  </si>
  <si>
    <t xml:space="preserve">Chapter 2.7. Smoke chimney </t>
  </si>
  <si>
    <t>Scattering with the spade the loose soil, in uniform layers of 10-30 cm thick for a scattering of up to 3 m prom piles, including by breaking the balled roots from the middle soil (manual scattering of extra prime)</t>
  </si>
  <si>
    <t>Metallic elements (pillars, beams, farms) ready-made, delivered completely assembled, mounted on the construction site, in the structure of light construction (stack saddle)</t>
  </si>
  <si>
    <t>Interior or exterior painting applied in 2-layer alkyd-metallic metalworking including primer</t>
  </si>
  <si>
    <t>set</t>
  </si>
  <si>
    <t>Manual digging in limited spaces smaller than 1,00 m or more than 1,00 m width, made without support, with vertical banks, on foundations, channels, basements, drainage channels, twinning steps, in non-cohesive or slightly cohesive soil at the depth of  &lt; 0,75 m middle soil</t>
  </si>
  <si>
    <t xml:space="preserve">Reinforced concrete poured in foundations, footings, retaining walls, walls below zero-level, manufactured by concrete plants or ready-made concrete as per Item CA01, poured with classical means, reinforced concrete of Class... В 15 </t>
  </si>
  <si>
    <t>Mechanical excavation with an excavator of 0,40-0,70 mc, with internal combustion engine and hydraulic control, in ground with natural humidity, discharge into land category II (soil excavation, loading into vehicles)</t>
  </si>
  <si>
    <t>Manual digging, on slopes, following the mechanical excavation or scraper digging, to complete the digging at the slope profile, in middle-level ground (manual fine digging of 10% of total volume due to existing close by building)</t>
  </si>
  <si>
    <t xml:space="preserve">Transporting the load with trucks up to 1 km distance </t>
  </si>
  <si>
    <t>Scattering with the spade the loose soil, in uniform layers of 10-30 cm thick for a scattering of up to 3 m prom piles, including by breaking the balled roots from the middle soil (manual back fill)</t>
  </si>
  <si>
    <t>Sand layer foundation (sand cushion, thickness 100mm)</t>
  </si>
  <si>
    <t xml:space="preserve">Prefabricated reinforced cast elements of drainage chimneys, circulating (ring) with diameter 1.0 m, for sewage on site without underground water </t>
  </si>
  <si>
    <t>Simple concrete flooring of Class C 10/8 (Bc 7.5/B 150), 10 cm thick, in jointless field, levelled, cast in place, in premises with surface area larger than 16 m2 (thickness - 8 cm) (concrete class В10, thickness 260mm, K=2,6 )</t>
  </si>
  <si>
    <t>Manufacture, mounting, and cementing the protection pipelines through walls, pipe with diameter 1" -2" (pressure seal Du=150mm, L=200mm)</t>
  </si>
  <si>
    <t>Various metallic structures made of laminated profiles, sheet, striated sheet, concrete, supporting or covering pipes, all or partially embedded in concrete</t>
  </si>
  <si>
    <t>Mechanic digging of holes of 5 cm diameter in concrete with thickness up to 20 cm  ( h-om =0.5 )</t>
  </si>
  <si>
    <t xml:space="preserve">Chapter 2.9. Additional works   </t>
  </si>
  <si>
    <t xml:space="preserve">Chapter 2.9.1. Dome  К-1      </t>
  </si>
  <si>
    <t>Various metallic accessories made out of rolled tubes, plates, dashed plates, reinforced concrete, support or cover tubes, totally or partially embedded in concrete (Dome construction К-1)</t>
  </si>
  <si>
    <t xml:space="preserve">Internal and external painting with oil paint on metallic carpentry in 3 layers </t>
  </si>
  <si>
    <t>Antiseptic treatment of wood on hidden surfaces with antiseptic pills: pillars, arcs, beams. (timber treatment)</t>
  </si>
  <si>
    <t>Timber fireproofing; pillars, arcs, beams, rails, plates. (fireproofing)</t>
  </si>
  <si>
    <t xml:space="preserve">
Sheet metal roofing tiles (Lindab type)</t>
  </si>
  <si>
    <t>Chapter 2.9.2. КР-1 and ramp</t>
  </si>
  <si>
    <t xml:space="preserve">Gravel layer foundation </t>
  </si>
  <si>
    <t>Ordinary concrete poured in foundations, footings, retaining walls, walls below zero-level, manufactured by concrete plants or ready-made concrete as per Item CA01, poured with classical means, reinforced В 15</t>
  </si>
  <si>
    <t>Manual punning of horizontal or 1/4 inclined digging, including watering each soil layer in part with 10 cm thick uncohesive soil</t>
  </si>
  <si>
    <t>Various metallic accessories made out of rolled tubes, plates, dashed plates, reinforced concrete, support or cover tubes, totally or partially embedded in concrete railing ОG1</t>
  </si>
  <si>
    <t>Various metallic accessories made out of rolled tubes, plates, dashed plates, reinforced concrete, support or cover tubes, totally or partially embedded in concrete railing ОG2</t>
  </si>
  <si>
    <t>Various metallic accessories made out of rolled tubes, plates, dashed plates, reinforced concrete, support or cover tubes, totally or partially embedded in concrete railing ОG3</t>
  </si>
  <si>
    <t>Dismantling: wood carpentry  -   doors, 2 units</t>
  </si>
  <si>
    <t>Dismantling: wood carpentry -   window, 1 unit</t>
  </si>
  <si>
    <t>Mechanical dissembling of old concrete, simple concrete. Mechanical dissembling of old concrete foundations</t>
  </si>
  <si>
    <t xml:space="preserve">Manual dissembling of old concrete, foundations and elevations with concrete dosage over 50 kg/mc. Manual dissembling of concrete foundation   </t>
  </si>
  <si>
    <t xml:space="preserve">Chapter 2.1. Gaps      </t>
  </si>
  <si>
    <t>Plastic windows with one or more wings in constructions of up to 35 m height, with area frame between 1,00 and 2,5  mp inclusive</t>
  </si>
  <si>
    <t>Metallic doors manufactured from laminated steel, cold fastened steel profiles, including the fittings and accessories necessary for doors installed in masonry of any type construction with a height of 35 m inclusive, in a wing, with frame area of up to 7 mp inclusive (thermo insulating metallic door)</t>
  </si>
  <si>
    <t>Concrete reinforced fittings OB 37 shaped in site workshops, with bar diameter over 8 mm, inclusively, and embedded in beams and poles at height less or equal to 35 m, excluding constructions made with sliding formwork (reinforced fittings p. 5,6,7,8)</t>
  </si>
  <si>
    <t>Concrete reinforced fittings OB 37 shaped in site workshops, with bar diameter over 8 mm inclusively, and embedded in beams and poles at height less or equal to 35 m, excluding constructions made with sliding formwork</t>
  </si>
  <si>
    <t>Concrete reinforced fittings OB 37 shaped in site workshops, with bar diameter over 8 mm, inclusively</t>
  </si>
  <si>
    <t>Zinc steel sills and blinds of 0,5 mm thickness on a bitumen cardboard installed on a balancing lice-cement mortar platform M 100-T, fastened on brick walls for smaller or equal then 2 m, width 16 - 30 cm</t>
  </si>
  <si>
    <t xml:space="preserve">Support flooring layer made of cement mortar M 150-T of 3 cm thickness with finely plastered surface </t>
  </si>
  <si>
    <t>Chapter 2.5. Internal finishing</t>
  </si>
  <si>
    <t>Finishing with internal plastering of 3 mm thickness made with plaster paste (ceilings)</t>
  </si>
  <si>
    <t>Internal plastering of 2 cm thickness, manually evened on walls and poles, plane surfaces with lime-cement mortar M 100-T for spritzer, prime, and visible layer on brick masonry or small concrete blocks (with reveals )</t>
  </si>
  <si>
    <t>Mounting welded net at height smaller or equal to 35 m, on walls and diaphrgmas with weight of nets less than 3 kg/mp per net</t>
  </si>
  <si>
    <t>Preparation and pouring of concrete class C25/20 (Bc 25/ B 330) or C 30/25 (Bc 30/ B 400) in subpouring of 20 mm thickness for technological equipment and metallic poles (pouring concrete under metallic support  М200, k=2,5)</t>
  </si>
  <si>
    <t>Brackets to fix steel pipes to install central or gas heating systems, mounting through shooting, pipe having the diameter 1/2" - 4"  screws М16</t>
  </si>
  <si>
    <t xml:space="preserve">Double sided chimney, stainless steel sheet, insulation S = 50mm of density mineral wool 185kg/m3,  inner diameter 300mm, H=14m, </t>
  </si>
  <si>
    <t>Ordinary concrete poured in leveling, slopes at heights of up to 35 m inclusive, manufactured by concrete plants or ready-made concrete as per Item CA01, poured with classical means C 10/8 (Bc 7,5 )</t>
  </si>
  <si>
    <t xml:space="preserve">Steel-reinforced concrete OB 37 shaped at on-site workshops, with bar diameter up to 8mm inclusive mounted in walls and diaphragms at height less or equal to 35 m, excluding the constructions executed with reusable panels </t>
  </si>
  <si>
    <t xml:space="preserve">Steel-reinforced concrete OB 37 shaped at on-site workshops, with bar diameter more than 8mm mounted in walls and diaphragms, excluding the constructions executed with reusable panels </t>
  </si>
  <si>
    <t>Steel-reinforced concrete OB 37 shaped at on-site workshops, with bar diameter more than 8mm mounted in beams and poles at heights smaller or equal to 35 m, excluding the constructions executed with reusable panels (wall dowel А1)</t>
  </si>
  <si>
    <t>Manual punning of horizontal or 1/4 inclined digging, including watering each soil layer in part with 10 cm thick uncohesive soil (packing )</t>
  </si>
  <si>
    <t>Manual punning of horizontal or 1/4 inclined digging, including watering each soil layer in part with 10 cm thick uncohesive soil (hand punned)</t>
  </si>
  <si>
    <t>Natural road reparation and maintenance after soil transportation for each 0,5 km, soil category II  (road reparation and maintenance for 1 km к=2)</t>
  </si>
  <si>
    <t>Mounting iron or cast iron lids without support part to drainage channels of water and sewage installations, outside road type I  (cast iron lid )</t>
  </si>
  <si>
    <t>Equalisation support layer or insulation protection layer, including related mouldings executed with ready made mortar cement M100-T without lime, plastered on horizontal or inclined surfaces up to 40 %, applied as a 2 cm layer (trowel finish of inside with concrete with plastering)</t>
  </si>
  <si>
    <t>Horizontal layer executed inside for terraces, roofs or foundations and radiation in soils without ground waters including slopes and dips in a current hydro insulation of inclined areas of 40% or vertical planes or curbs with bitumen or bitumen with rubber addition, applied with the brush or rubber gauge (purlin) (bitumen side hydro insulation 2 times</t>
  </si>
  <si>
    <t>Shaped boards for gutter or fronton made of sanded boards (trimming )</t>
  </si>
  <si>
    <t>Painting with enamel and alkyd resins-based paints applied on wood carpentry in 2 layers of alkyd enamel including prime (painting of lining)</t>
  </si>
  <si>
    <t>Ordinary concrete poured in foundations, footings, retaining walls, walls at 35 m height, manufactured by concrete mixture as per Item CA01, poured with classical means, В 7.5  b=200 mm (for foundation)</t>
  </si>
  <si>
    <t>Cement concrete flooring support layer M 150-T of 3 cm thickness finely plastered</t>
  </si>
  <si>
    <t>Chapter 1.1. Electrical equipment</t>
  </si>
  <si>
    <t xml:space="preserve">Automated mono-, bi-, tripolar, mounted on constructions on wall or column, power up to 25 A </t>
  </si>
  <si>
    <t xml:space="preserve">Chapter 1.2. Illumination equipment </t>
  </si>
  <si>
    <t>Light source with  luminescent tubes, mounted  separately on pivot points, number of tubes in the light source, 1</t>
  </si>
  <si>
    <t>Light source, ЛCП44- 1х18 -002 IP65</t>
  </si>
  <si>
    <t>Starter 80C-220</t>
  </si>
  <si>
    <t>Light bulbs  8Вт T5 G5 1х8</t>
  </si>
  <si>
    <t>Battery operated flash</t>
  </si>
  <si>
    <t>Connecting the wires or cables to clamps, section up to 2,5 mm2 (emergency power unit BAP AWEx LE 58/3)</t>
  </si>
  <si>
    <t>Emergency power unit BAP AWEx LE 58/3</t>
  </si>
  <si>
    <t>Chapter 1.3. Cable</t>
  </si>
  <si>
    <t xml:space="preserve">Introduce the cable in pipes and posed metallic hoses: first mono- or multi-wire conductor in common joint plait, summary section up to 16 mm2, </t>
  </si>
  <si>
    <t>Power cable VVGng-LS 4х1.5mm2</t>
  </si>
  <si>
    <t>Power cable VVGng-LS 5х1.5mm2</t>
  </si>
  <si>
    <t>Power cable VVGng-LS 5х2.5mm2</t>
  </si>
  <si>
    <t>Chapter 1.4. Other materials</t>
  </si>
  <si>
    <t>Ground conductor, open, on construction support, sheet steel, section 100 mm2 (flat steel  25*4mm )</t>
  </si>
  <si>
    <t>Connection box У409М</t>
  </si>
  <si>
    <t>External corner channel ТМК-YН1020 5401</t>
  </si>
  <si>
    <t xml:space="preserve">Dismantled device or equipment prior to transportation   </t>
  </si>
  <si>
    <t>Suspended cabinet (deskstand), height, width and depth, mm, (transfer box 600х600х350 (main grounding bus SZ-Z-30УХЛ3/ГЗШ-8/ cabinet 250х350х170mm)</t>
  </si>
  <si>
    <t>Steel cable transformer length up to 30 m</t>
  </si>
  <si>
    <t xml:space="preserve">Zinc cable, Ф8,3mm </t>
  </si>
  <si>
    <t>Metallic construction weighing less than 4 kg (tubular mast К987У3)</t>
  </si>
  <si>
    <t>Tension packing (stretching socket) К804У3</t>
  </si>
  <si>
    <t>Cable support parts (cable bracket)</t>
  </si>
  <si>
    <t>Metallic articles</t>
  </si>
  <si>
    <t>Chapter 1.5. Electrical products</t>
  </si>
  <si>
    <t>Two button switch in open installation 16А, 220А IP44</t>
  </si>
  <si>
    <t xml:space="preserve">Open socket in open installations , 220В, 16А, IP44 with earth connection </t>
  </si>
  <si>
    <t>Chapter 2. General construction works</t>
  </si>
  <si>
    <t>Manual digging in limited spaces, in tranches up to 4 m depth, for high tension electrical cables in ground with natural humidity without support, widths &lt; 1 m, deepness &lt; 1,5 m , middle soil</t>
  </si>
  <si>
    <t>Scatter loose soil with paddle, in uniform layers of 10-30 cm thickness in a scatter of up to 3 m from piles, including crushing the soil balls and soil from middle soil</t>
  </si>
  <si>
    <t xml:space="preserve">Speed regulator for vacuum ventilator, RVN </t>
  </si>
  <si>
    <t>Movement sensor with timer 5...480c), ~230В, IP44   DD-009</t>
  </si>
  <si>
    <t>Automatic three pole switch ВА47-29/3Р/ С16</t>
  </si>
  <si>
    <t xml:space="preserve">Electricity generator with DIESEL motor, capacity 2,9kVA, 220V/50Hz, equipped with automatic connection block to power  </t>
  </si>
  <si>
    <t>Control and signalling device (button, control key, electromagnetic blocking lock, acoustic signal, signalling lamp) quantities connected to 6 (speed controller)</t>
  </si>
  <si>
    <t>Automatic OS warning devices: contact, magnetic contact when opening the windows, doors (Sensor controller  DD-009)</t>
  </si>
  <si>
    <t>Light source  ЛБО 054 Econom 1x18-112</t>
  </si>
  <si>
    <t>Ground connection (main grounded bus ШЗ-3-30УХЛ3/ГЗШ-8/ cabinet 250х350х170mm, 8 clamps for 275А)</t>
  </si>
  <si>
    <t>100 units</t>
  </si>
  <si>
    <t>Panel, mass, kg, up to: 100 (Switchboard and alarm ЩУС- board type ЩМП-4 )</t>
  </si>
  <si>
    <t>Joining electrical grids to devices by soldering</t>
  </si>
  <si>
    <t>Devices installed on metallic constructions, panels and desk stands: device, mass, kg up to: 5 (brand equipment inserted in board ЩУС  )</t>
  </si>
  <si>
    <t>Dismantled device or fitting prior to transportation (installing the equipment of EL brand in the board ЩУС)</t>
  </si>
  <si>
    <t>Electrical grids in boards and desk stands: cabinet and board (wiring PV1 1х1,5)</t>
  </si>
  <si>
    <t>Electrical grids in boards and desk stands: cabinet and board (wiring PV3 1х1,5)</t>
  </si>
  <si>
    <t>Panel ЩМП-4 - board 800х650х250, IP54</t>
  </si>
  <si>
    <t>Universal switch (number written on plug -23).  УП5312-С86</t>
  </si>
  <si>
    <t>SwitchALCLR-22-3</t>
  </si>
  <si>
    <t>Control key 'mushroom', AЕА -22</t>
  </si>
  <si>
    <t>Time switch РКВ11-33-11УХЛ4, 220V</t>
  </si>
  <si>
    <t>Light signal fitting АD-22DS</t>
  </si>
  <si>
    <t>Bell ZD-47</t>
  </si>
  <si>
    <t>Three pole switch VN-32/3/20</t>
  </si>
  <si>
    <t>Automatic 1 button switch ВА47-29/1Р/ С5</t>
  </si>
  <si>
    <t>Automatic 1 button switchВА47-29/1Р/ С8</t>
  </si>
  <si>
    <t>Automatic 1 button switch ВА47-29/1Р/ В5</t>
  </si>
  <si>
    <t>Differentiated switch АД 12М/2Р/10/30, 10А 30мА</t>
  </si>
  <si>
    <t>Small scale switch 230V, 9А, КМИ -10910</t>
  </si>
  <si>
    <t>Contact add-on adapter ПКИ-40</t>
  </si>
  <si>
    <t>Light indicator, 380V</t>
  </si>
  <si>
    <t>Outdoor socket with ground contact 220V  10А</t>
  </si>
  <si>
    <t>Zero bus 8/2</t>
  </si>
  <si>
    <t>Clamp block BZ 24</t>
  </si>
  <si>
    <t xml:space="preserve">Chapter 1.1. Automatic equipment </t>
  </si>
  <si>
    <t>Chapter 2. Equipment</t>
  </si>
  <si>
    <t>Chapter 1.1. Panels</t>
  </si>
  <si>
    <t>Device installed by a junction of flanges, weight, in kg, up to: 1,5 (thermometer)</t>
  </si>
  <si>
    <t>Device installed by a junction of flanges, weight, in kg, up to: 1,5 (heat converter ТС )</t>
  </si>
  <si>
    <t>Panel, mass, kg up to: 50 (indicator regulator with PID legal regulation, switchboard)</t>
  </si>
  <si>
    <t>Device installed by a junction of flanges, weight, in kg, up to: 1,5 (Manometer DM2010Сг)</t>
  </si>
  <si>
    <t>Device installed by a junction of flanges, weight, in kg, up to: 1,5 (Manometer)</t>
  </si>
  <si>
    <t>Devices installed on metallic constructions, panels and desk stands: device, mass, kg up to: 5 (relay sensors of level ROS-301)</t>
  </si>
  <si>
    <t xml:space="preserve">Chapter 1.2. Electrical equipment </t>
  </si>
  <si>
    <t>Dismantled device or fitting prior to transportation</t>
  </si>
  <si>
    <t>Chapter 1.3. Pipe joints</t>
  </si>
  <si>
    <t>Straight-way or restraint valve with sockets for central heating system with nominal diameter 1/2" (Three valve, 14М1-16 )</t>
  </si>
  <si>
    <t xml:space="preserve">Chapter 1.4. Cables and wires </t>
  </si>
  <si>
    <t>Cable in constructions embedded and drainpipes embedded in switchboards with 2-4 wires, in rooms with normal environment, wire section up to 10 mm2</t>
  </si>
  <si>
    <t>Control cable KVVGng- LSLTx  4х1,0mm2</t>
  </si>
  <si>
    <t>Control cable KVVGng- LSLTx  5х1,0mm2</t>
  </si>
  <si>
    <t>Control cable KVVGng- LSLTx  7х1,0mm2</t>
  </si>
  <si>
    <t>Dry control end cap, section of conductor up to 2,5 mm2, quantity of conductors up to: 4 (cable end sealing)</t>
  </si>
  <si>
    <t>Dry control end cap, section of conductor up to 2,5 mm2, quantity of conductors up to: 7</t>
  </si>
  <si>
    <t>Metallic hose, outer diameter up to 48 mm, flexible (flexible water hose Du15, РЗ-ЦХ-Ш)</t>
  </si>
  <si>
    <t>Chapter 1.5. Protection</t>
  </si>
  <si>
    <t>Chapter 1.6. Impulse</t>
  </si>
  <si>
    <t>Electrical grids through tubes in switchboards and desk stands: steel tubes</t>
  </si>
  <si>
    <t>Steel pipe D=18х1,2mm GOST10704-91</t>
  </si>
  <si>
    <t>Chapter 1.7. Additional materials</t>
  </si>
  <si>
    <t>Plastic channels of up to 40 mm widths (Mini-channels ТМК1020)</t>
  </si>
  <si>
    <t>PVC channel (mini-channel ТМК 1020)</t>
  </si>
  <si>
    <t>PVC channel (mini-channel ТМК 1720)</t>
  </si>
  <si>
    <t>Connecting cassette ТМК-AD70 5402</t>
  </si>
  <si>
    <t xml:space="preserve">Metallic constructions </t>
  </si>
  <si>
    <t xml:space="preserve">Chapter 2. Equipment </t>
  </si>
  <si>
    <t>Thermometer  0...120С</t>
  </si>
  <si>
    <t>Manometer measuring 0...0,25MPа</t>
  </si>
  <si>
    <t>Manometer measuring 0...0,4MPа</t>
  </si>
  <si>
    <t>Gas alarm (СО)). Seitron RGD CO</t>
  </si>
  <si>
    <t>Control key Start, Stop.  SB-7</t>
  </si>
  <si>
    <t>Key case КП102</t>
  </si>
  <si>
    <t>Intermediate relay, 220V  ПЭ37-44У3</t>
  </si>
  <si>
    <t>Intermediate relay, 220V,  ПЭ37-62У3</t>
  </si>
  <si>
    <t>Level sensor relay with 2 levels,   РОС-301</t>
  </si>
  <si>
    <t>Diode D226B</t>
  </si>
  <si>
    <t>Commutator (shunt trip), РН47</t>
  </si>
  <si>
    <t>Electro-thermic relay RTI -1302</t>
  </si>
  <si>
    <t>Electro-thermic relay RTI -1306</t>
  </si>
  <si>
    <t>Electro-thermic relay RTI -1308</t>
  </si>
  <si>
    <t>Control and signalling device (button, control key, electromagnetic blocking lock, acoustic signal, signalling lamp), quantity of connected units up to 2 (gas contamination alarm (СО). Seitron RGD CO)</t>
  </si>
  <si>
    <t>Desk switch with buttons of general use installed on wall or column, quantity of switch elements not more than 3</t>
  </si>
  <si>
    <t>Insert conductors in metallic pipes and hoses posed: mono- or multi-wire conductor in joint net, Summary section of 6 mm2</t>
  </si>
  <si>
    <t>Thermal resistance (thermoelement -50...+150'C., length 26mm, with extra cable 5m), ТС 034-50М.B3.26/5    "OVEN"</t>
  </si>
  <si>
    <t>Device to measure - regulate for -50...+200*С, 50М  switchboard), OVEN ТРМ12А-Щ1-ТС-0,25-К</t>
  </si>
  <si>
    <t>Automatic fire detector "ПС": reception, control and launch. Concentrator: main block for 20 rayons (Fire alarm control unit "Варта-1/832")</t>
  </si>
  <si>
    <t>Device to measure and protection, number of connectors up to 2 (Relay RM1  )</t>
  </si>
  <si>
    <t>Wall devices: warning and light alarm, 12В  SA-913F</t>
  </si>
  <si>
    <t>Power cable КВВГнг- LSLTx  4х1,0mm2</t>
  </si>
  <si>
    <t xml:space="preserve">Fastening and connection of cables and conductors: mono pair cable or conductor: high or low frequency on screen </t>
  </si>
  <si>
    <t>Plastic channels of 40 mm width (mini-channels ТМК1020)</t>
  </si>
  <si>
    <t>Metallic constructions (hardware</t>
  </si>
  <si>
    <t>Fire receipt and control equipment with build-in accumulator (EN-54)) "Варта-1/2GSM"</t>
  </si>
  <si>
    <t>Intermediate relay 12V, 5А  RM -1</t>
  </si>
  <si>
    <t>Fire detector (smoke detector), ИП-9</t>
  </si>
  <si>
    <t>Fire detector (smoke detector), ИП-8</t>
  </si>
  <si>
    <t>Fire detector (manual smoke detector) , ИПР-1</t>
  </si>
  <si>
    <t>Motor pump to extinguish the fires with hose length 36 m3/h, including the water hose d=50mm and 60m length (3x20m) and aspiration hose of 6m length</t>
  </si>
  <si>
    <t>CO2 extinguisher V=5 lit., OY-5CO2</t>
  </si>
  <si>
    <t>Automatic fire detector "ПС": smoke, photoelectric, radioisotope, light in normal operation (ИП)</t>
  </si>
  <si>
    <t>Automatic fire detector "ПС": smoke, photoelectric, radioisotope, light in normal operation (ИПР)</t>
  </si>
  <si>
    <t>Cable КПСЭнг-FRLS  2х2х0,2 mm2</t>
  </si>
  <si>
    <t>Acoustic alarm with intermittent lights,  SA-913F</t>
  </si>
  <si>
    <t xml:space="preserve">Training of operators </t>
  </si>
  <si>
    <t>Measure the emissions</t>
  </si>
  <si>
    <t>course</t>
  </si>
  <si>
    <t>Measure performance indicators</t>
  </si>
  <si>
    <t>Total excluding VAT :</t>
  </si>
  <si>
    <t xml:space="preserve">Commissioning integral system </t>
  </si>
  <si>
    <t>Description of works</t>
  </si>
  <si>
    <t xml:space="preserve">Quantity </t>
  </si>
  <si>
    <t>Description of item</t>
  </si>
  <si>
    <t xml:space="preserve">Periodicity  </t>
  </si>
  <si>
    <t>Quantity for 3 years</t>
  </si>
  <si>
    <t>annual</t>
  </si>
  <si>
    <t>case</t>
  </si>
  <si>
    <t xml:space="preserve">Maintenance works and commissioning of heating system at the beginning of heating season </t>
  </si>
  <si>
    <t xml:space="preserve">Intervention and reparation of equipment in case of emergency </t>
  </si>
  <si>
    <t xml:space="preserve">Telephonic assistance in using the system </t>
  </si>
  <si>
    <t xml:space="preserve">Minimum specifications of boiler </t>
  </si>
  <si>
    <t>Requirements</t>
  </si>
  <si>
    <t xml:space="preserve">Suggested requirements </t>
  </si>
  <si>
    <t>Unit price
USD</t>
  </si>
  <si>
    <t xml:space="preserve">Boiler </t>
  </si>
  <si>
    <t>Boiler model:</t>
  </si>
  <si>
    <t>Fuel type: agro-briquettes, type E, EN 14961-6 (according to Technical Specifications description) *</t>
  </si>
  <si>
    <t>Limits of emission: EN 303-5:2012   Class 3</t>
  </si>
  <si>
    <t>Productivity: minimum 80% ****</t>
  </si>
  <si>
    <t>Work pressure: ≥1.5 bar</t>
  </si>
  <si>
    <t>Power tension: 230V/50Hz</t>
  </si>
  <si>
    <t>Warranty for active components: 3 years</t>
  </si>
  <si>
    <t>Warranty for passive components: 5 years</t>
  </si>
  <si>
    <t>Burner cleaning: automatic cleaning system of burner through mechanical means</t>
  </si>
  <si>
    <t xml:space="preserve">Diameter of smoke chimney  200mm***: </t>
  </si>
  <si>
    <t xml:space="preserve">Capacity of fuel tank: </t>
  </si>
  <si>
    <t>Boiler assembling scheme in existing boiler room in accordance with the normative in force *****</t>
  </si>
  <si>
    <t>Total  excluding VAT :</t>
  </si>
  <si>
    <t xml:space="preserve">* Specify type of fuel in accordance with the producer's recommendation </t>
  </si>
  <si>
    <t xml:space="preserve">** Based on E type biofuel in accordance with Technical Specifications Description. </t>
  </si>
  <si>
    <t>**** Specify only numerical value. Do not include text</t>
  </si>
  <si>
    <t>Maximum admitted temperature at operation: ≥85 °C</t>
  </si>
  <si>
    <t xml:space="preserve">***** The bidder will include an illustration to show the location of boilers in the boiler room by indicating main dimensions </t>
  </si>
  <si>
    <t>Cost Composition / Section</t>
  </si>
  <si>
    <t xml:space="preserve">Automated control and regulation system </t>
  </si>
  <si>
    <t>Installation of biomass heating system and solar hot water production system in the kindergarten of Copceac village, Stefan Voda district</t>
  </si>
  <si>
    <t>Fuel demand</t>
  </si>
  <si>
    <t xml:space="preserve">Current value (VC) of fuel </t>
  </si>
  <si>
    <t xml:space="preserve">Layer of cylindrical natural aggregates having the function of filtering, ventilation, anti-freezing and anti-cracking proof, mechanically laid, with sand </t>
  </si>
  <si>
    <t xml:space="preserve">Layer of cylindrical natural aggregates having the function of filtering, ventilation, anti-freezing and anti-cracking proof, mechanically laid, with ballast </t>
  </si>
  <si>
    <t>Dilatation and contraction and functioning test of feeding pipelines for heating devices (aerothermal, thermal convectors, plinth convectors, etc.) at pressure, the pipe having the diameter of 3/8" ... 1"</t>
  </si>
  <si>
    <t>Electric welding installation of connecting parts from stainless steel sheet with the diameter 125-250 mm (Double smoke chimney in izolation S=50mm D180mm l=2,5m)</t>
  </si>
  <si>
    <t xml:space="preserve">Condensation reservoir, mounted on a base, with the capacity of 0,5m3 </t>
  </si>
  <si>
    <t>Sludge separator for pipes in central heating system having the input nominal diameter 150 mm (mud collector)</t>
  </si>
  <si>
    <t>Manually painted pipes with oil paint with outer diameter up to 34 mm inclusive</t>
  </si>
  <si>
    <t>Device installed on threaded joints, mass, kg, up to: 1,5 thermometer)</t>
  </si>
  <si>
    <t>Black steel pipe welded longitudinally for structures, non-threaded,  mounted through welding in columns, in central heating system for residential and social-cultural buildings, the pipe having the diameter of 25х2,5mm GOST  10704-91</t>
  </si>
  <si>
    <t>Manually painted pipes with oil paint, with outer diameter 34 mm inclusive</t>
  </si>
  <si>
    <t xml:space="preserve">Masonry demolition through breaking by creating holes in the walls </t>
  </si>
  <si>
    <t>Manual soil digging in limited spaces under 1,00 m or over 1,00 m widths, executing without support on vertical banks at foundations, channels, basements, drainage, combining steps, in uncohesive or slightly cohesive soil at the depth of &lt; 0,75 m middle soil</t>
  </si>
  <si>
    <t xml:space="preserve">Concrete poured in foundations, basements, support walls, prepared by site concrete-mixer and poured with classical means of concrete procured from stations according to. art. CA01 and poured with classical means, concrete of type ....  B15 </t>
  </si>
  <si>
    <t>Chapter 2.7.2. Smoke chimney  foundation</t>
  </si>
  <si>
    <t xml:space="preserve">Chapter 2.8. Drainage  </t>
  </si>
  <si>
    <t>Prefabricated sewer chimney Dn 1,0 m, on site without underground waters (drainage well D=1,0 m.)</t>
  </si>
  <si>
    <t>Domes on roofs or tile coverage, eternal type plates, etc. of raw wood boards (24 mm thickness), in regular constructions. Resource norms with 0 (zero) value are taken in accordance with the project. (roof boarding)</t>
  </si>
  <si>
    <t xml:space="preserve">Connecting the power grids to devices by means of adhesion/soldering </t>
  </si>
  <si>
    <t>The bidder is responsible for any item that was not attributed a unit price and will be provided without additional costs for the UNDP</t>
  </si>
  <si>
    <t xml:space="preserve">Periodic maintenance works at the end of the heating season </t>
  </si>
  <si>
    <t xml:space="preserve">*** The bidder may suggest a boiler with higher or lower diameter than specified in project documentation, provided that the smoke chimney is compatible with the boiler and ensures its optimal operation, and the costs are adjusted accordingly in the financial offer. </t>
  </si>
  <si>
    <t xml:space="preserve">Seamless or longitudinally welded steel pipe for structures, mounted through welding in distribution pipelines, in central heating systems for residential and social-cultural buildings, the pipe having the outer diameter and wall thickness of 76х3mm </t>
  </si>
  <si>
    <t>Vertical, solid biomass (briquettes) steel heating boiler with capacity Q= 100 kW, N=0.900 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</si>
</sst>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5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scheme val="minor"/>
    </font>
    <font>
      <sz val="10"/>
      <color theme="1"/>
      <name val="Calibri"/>
      <family val="2"/>
      <scheme val="minor"/>
    </font>
    <font>
      <sz val="11"/>
      <name val="Calibri"/>
      <family val="2"/>
      <charset val="204"/>
      <scheme val="minor"/>
    </font>
    <font>
      <sz val="11"/>
      <color rgb="FF000000"/>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ck">
        <color auto="1"/>
      </top>
      <bottom style="thick">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6">
    <xf numFmtId="0" fontId="0" fillId="0" borderId="0"/>
    <xf numFmtId="0" fontId="21" fillId="5" borderId="7" applyNumberFormat="0" applyAlignment="0" applyProtection="0"/>
    <xf numFmtId="165" fontId="10" fillId="0" borderId="0" applyFont="0" applyFill="0" applyBorder="0" applyAlignment="0" applyProtection="0"/>
    <xf numFmtId="0" fontId="22" fillId="0" borderId="8" applyNumberFormat="0" applyFill="0" applyAlignment="0" applyProtection="0"/>
    <xf numFmtId="0" fontId="25" fillId="7" borderId="1">
      <alignment vertical="center"/>
    </xf>
    <xf numFmtId="4" fontId="31" fillId="2" borderId="1" applyFont="0" applyFill="0" applyBorder="0">
      <alignment horizontal="center" vertical="center" wrapText="1"/>
    </xf>
    <xf numFmtId="0" fontId="24" fillId="5" borderId="1" applyNumberFormat="0" applyFill="0" applyAlignment="0">
      <alignment horizontal="center" wrapText="1"/>
    </xf>
    <xf numFmtId="0" fontId="34" fillId="8" borderId="9" applyNumberFormat="0" applyAlignment="0" applyProtection="0"/>
    <xf numFmtId="0" fontId="35" fillId="9" borderId="0" applyNumberFormat="0" applyBorder="0" applyAlignment="0" applyProtection="0"/>
    <xf numFmtId="0" fontId="33" fillId="10" borderId="0" applyNumberFormat="0" applyBorder="0" applyAlignment="0" applyProtection="0"/>
    <xf numFmtId="0" fontId="35" fillId="11" borderId="0" applyNumberFormat="0" applyBorder="0" applyAlignment="0" applyProtection="0"/>
    <xf numFmtId="9" fontId="33" fillId="0" borderId="0" applyFont="0" applyFill="0" applyBorder="0" applyAlignment="0" applyProtection="0"/>
    <xf numFmtId="0" fontId="27" fillId="15" borderId="16" applyNumberFormat="0">
      <alignment vertical="center"/>
    </xf>
    <xf numFmtId="0" fontId="28" fillId="16" borderId="1" applyAlignment="0">
      <alignment horizontal="center"/>
    </xf>
    <xf numFmtId="0" fontId="29" fillId="17" borderId="16" applyNumberFormat="0">
      <alignment vertical="center"/>
    </xf>
    <xf numFmtId="4" fontId="31" fillId="2" borderId="1" applyFont="0" applyFill="0" applyBorder="0">
      <alignment horizontal="center" vertical="center" wrapText="1"/>
    </xf>
  </cellStyleXfs>
  <cellXfs count="194">
    <xf numFmtId="0" fontId="0" fillId="0" borderId="0" xfId="0"/>
    <xf numFmtId="4" fontId="29" fillId="17" borderId="16" xfId="14" applyNumberFormat="1">
      <alignment vertical="center"/>
    </xf>
    <xf numFmtId="0" fontId="6" fillId="0" borderId="0" xfId="0" applyFont="1" applyAlignment="1">
      <alignment vertical="center"/>
    </xf>
    <xf numFmtId="0" fontId="11" fillId="0" borderId="0" xfId="0" applyFont="1"/>
    <xf numFmtId="0" fontId="12" fillId="0" borderId="0" xfId="3" applyNumberFormat="1" applyFont="1" applyBorder="1" applyAlignment="1">
      <alignment vertical="top" wrapText="1" readingOrder="1"/>
    </xf>
    <xf numFmtId="0" fontId="0" fillId="0" borderId="0" xfId="0" applyBorder="1"/>
    <xf numFmtId="0" fontId="24" fillId="6" borderId="1" xfId="6" applyFill="1" applyBorder="1" applyAlignment="1" applyProtection="1">
      <alignment horizontal="center" vertical="center" wrapText="1"/>
    </xf>
    <xf numFmtId="0" fontId="24" fillId="0" borderId="1" xfId="6" applyFill="1" applyAlignment="1" applyProtection="1">
      <alignment vertical="center" wrapText="1"/>
    </xf>
    <xf numFmtId="0" fontId="24" fillId="6" borderId="1" xfId="6" applyFill="1" applyAlignment="1" applyProtection="1">
      <alignment horizontal="center" vertical="center" wrapText="1"/>
    </xf>
    <xf numFmtId="0" fontId="24" fillId="6" borderId="5" xfId="6" applyFill="1" applyBorder="1" applyAlignment="1" applyProtection="1">
      <alignment horizontal="center" vertical="center" wrapText="1"/>
    </xf>
    <xf numFmtId="0" fontId="25" fillId="7" borderId="2" xfId="4" applyBorder="1" applyAlignment="1" applyProtection="1">
      <alignment vertical="center"/>
    </xf>
    <xf numFmtId="0" fontId="25" fillId="7" borderId="4" xfId="4" applyBorder="1" applyAlignment="1" applyProtection="1">
      <alignment vertical="center"/>
    </xf>
    <xf numFmtId="0" fontId="25" fillId="7" borderId="6" xfId="4" applyBorder="1" applyAlignment="1" applyProtection="1">
      <alignment vertical="center"/>
    </xf>
    <xf numFmtId="0" fontId="40" fillId="0" borderId="0" xfId="0" applyFont="1" applyAlignment="1" applyProtection="1">
      <alignment horizontal="left" vertical="top"/>
    </xf>
    <xf numFmtId="0" fontId="29" fillId="17" borderId="16" xfId="14">
      <alignment vertical="center"/>
    </xf>
    <xf numFmtId="0" fontId="24" fillId="0" borderId="1" xfId="6" applyFill="1" applyBorder="1" applyAlignment="1" applyProtection="1">
      <alignment horizontal="center" vertical="center" wrapText="1"/>
      <protection locked="0"/>
    </xf>
    <xf numFmtId="0" fontId="24" fillId="0" borderId="1" xfId="6" applyFont="1" applyFill="1" applyBorder="1" applyAlignment="1" applyProtection="1">
      <alignment vertical="center" wrapText="1"/>
    </xf>
    <xf numFmtId="166" fontId="24" fillId="0" borderId="1" xfId="11" applyNumberFormat="1" applyFont="1" applyFill="1" applyBorder="1" applyAlignment="1" applyProtection="1">
      <alignment horizontal="center" vertical="center" wrapText="1"/>
      <protection locked="0"/>
    </xf>
    <xf numFmtId="4" fontId="11" fillId="0" borderId="1" xfId="5" applyFont="1" applyFill="1" applyBorder="1">
      <alignment horizontal="center" vertical="center" wrapText="1"/>
    </xf>
    <xf numFmtId="4" fontId="24" fillId="0" borderId="1" xfId="5" applyFont="1" applyFill="1">
      <alignment horizontal="center" vertical="center" wrapText="1"/>
    </xf>
    <xf numFmtId="4" fontId="24" fillId="0" borderId="1" xfId="5" applyFont="1" applyFill="1" applyProtection="1">
      <alignment horizontal="center" vertical="center" wrapText="1"/>
      <protection locked="0"/>
    </xf>
    <xf numFmtId="2" fontId="38" fillId="0" borderId="1" xfId="0" applyNumberFormat="1" applyFont="1" applyFill="1" applyBorder="1" applyAlignment="1" applyProtection="1">
      <alignment horizontal="center" vertical="center"/>
      <protection locked="0"/>
    </xf>
    <xf numFmtId="0" fontId="0" fillId="0" borderId="0" xfId="0" applyProtection="1"/>
    <xf numFmtId="0" fontId="6" fillId="0" borderId="0" xfId="0" applyFont="1" applyAlignment="1" applyProtection="1">
      <alignment vertical="center"/>
    </xf>
    <xf numFmtId="4" fontId="11"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32" fillId="5" borderId="1" xfId="1" applyFont="1" applyBorder="1" applyAlignment="1" applyProtection="1">
      <alignment horizontal="center" wrapText="1"/>
    </xf>
    <xf numFmtId="0" fontId="26" fillId="0" borderId="1" xfId="1" applyFont="1" applyFill="1" applyBorder="1" applyAlignment="1" applyProtection="1">
      <alignment horizontal="center" wrapText="1"/>
    </xf>
    <xf numFmtId="0" fontId="0" fillId="0" borderId="0" xfId="0" applyAlignment="1" applyProtection="1"/>
    <xf numFmtId="0" fontId="25" fillId="7" borderId="2" xfId="4" applyBorder="1" applyAlignment="1" applyProtection="1">
      <alignment vertical="center" wrapText="1"/>
    </xf>
    <xf numFmtId="0" fontId="25" fillId="7" borderId="4" xfId="4" applyBorder="1" applyAlignment="1" applyProtection="1">
      <alignment vertical="center" wrapText="1"/>
    </xf>
    <xf numFmtId="0" fontId="25" fillId="7" borderId="6" xfId="4" applyBorder="1" applyAlignment="1" applyProtection="1">
      <alignment vertical="center" wrapText="1"/>
    </xf>
    <xf numFmtId="0" fontId="37" fillId="0" borderId="0" xfId="0" applyFont="1" applyAlignment="1" applyProtection="1"/>
    <xf numFmtId="0" fontId="23" fillId="0" borderId="0" xfId="0" applyFont="1" applyAlignment="1" applyProtection="1">
      <alignment horizontal="center" wrapText="1"/>
    </xf>
    <xf numFmtId="0" fontId="23" fillId="0" borderId="0" xfId="0" applyFont="1" applyAlignment="1" applyProtection="1">
      <alignment wrapText="1"/>
    </xf>
    <xf numFmtId="0" fontId="0" fillId="0" borderId="0" xfId="0" applyAlignment="1" applyProtection="1">
      <alignment horizontal="center" wrapText="1"/>
    </xf>
    <xf numFmtId="0" fontId="36" fillId="0" borderId="1" xfId="0" applyFont="1" applyBorder="1" applyAlignment="1">
      <alignment wrapText="1"/>
    </xf>
    <xf numFmtId="0" fontId="24" fillId="0" borderId="1" xfId="6" applyFont="1" applyFill="1" applyBorder="1" applyAlignment="1" applyProtection="1">
      <alignment vertical="center" wrapText="1"/>
      <protection locked="0"/>
    </xf>
    <xf numFmtId="0" fontId="23" fillId="0" borderId="0" xfId="0" applyFont="1" applyAlignment="1" applyProtection="1">
      <alignment horizontal="center" vertical="center" wrapText="1"/>
    </xf>
    <xf numFmtId="0" fontId="23" fillId="0" borderId="0" xfId="0" applyFont="1" applyAlignment="1" applyProtection="1">
      <alignment horizontal="left" vertical="top" wrapText="1"/>
    </xf>
    <xf numFmtId="0" fontId="45" fillId="0" borderId="0" xfId="0" applyFont="1" applyAlignment="1" applyProtection="1">
      <alignment horizontal="left" vertical="top"/>
    </xf>
    <xf numFmtId="0" fontId="45" fillId="0" borderId="0" xfId="0" applyFont="1" applyAlignment="1" applyProtection="1">
      <alignment wrapText="1"/>
    </xf>
    <xf numFmtId="4" fontId="45" fillId="0" borderId="0" xfId="0" applyNumberFormat="1" applyFont="1" applyFill="1" applyBorder="1" applyAlignment="1" applyProtection="1">
      <alignment horizontal="center" vertical="center" wrapText="1"/>
    </xf>
    <xf numFmtId="4" fontId="23" fillId="0" borderId="0" xfId="5" applyFont="1" applyFill="1" applyBorder="1" applyProtection="1">
      <alignment horizontal="center" vertical="center" wrapText="1"/>
      <protection locked="0"/>
    </xf>
    <xf numFmtId="4" fontId="23" fillId="0" borderId="0" xfId="5" applyFont="1" applyFill="1" applyBorder="1" applyProtection="1">
      <alignment horizontal="center" vertical="center" wrapText="1"/>
    </xf>
    <xf numFmtId="0" fontId="0" fillId="0" borderId="0" xfId="0" applyProtection="1">
      <protection locked="0"/>
    </xf>
    <xf numFmtId="0" fontId="23" fillId="0" borderId="0" xfId="0" applyFont="1" applyAlignment="1" applyProtection="1">
      <alignment horizontal="center" wrapText="1"/>
      <protection locked="0"/>
    </xf>
    <xf numFmtId="0" fontId="23" fillId="0" borderId="0" xfId="0" applyFont="1" applyAlignment="1" applyProtection="1">
      <alignment wrapText="1"/>
      <protection locked="0"/>
    </xf>
    <xf numFmtId="0" fontId="8" fillId="0" borderId="1" xfId="0" applyFont="1" applyBorder="1" applyAlignment="1" applyProtection="1">
      <alignment vertical="center" wrapText="1"/>
    </xf>
    <xf numFmtId="0" fontId="24" fillId="0" borderId="1" xfId="6" applyFill="1" applyAlignment="1" applyProtection="1">
      <alignment horizontal="center" vertical="center" wrapText="1"/>
    </xf>
    <xf numFmtId="4" fontId="24" fillId="0" borderId="1" xfId="5" applyFont="1" applyFill="1" applyProtection="1">
      <alignment horizontal="center" vertical="center" wrapText="1"/>
    </xf>
    <xf numFmtId="0" fontId="8" fillId="0" borderId="1" xfId="0" applyFont="1" applyFill="1" applyBorder="1" applyAlignment="1" applyProtection="1">
      <alignment horizontal="right" vertical="center" wrapText="1"/>
    </xf>
    <xf numFmtId="0" fontId="8" fillId="0" borderId="1" xfId="0" applyFont="1" applyFill="1" applyBorder="1" applyAlignment="1" applyProtection="1">
      <alignment vertical="center" wrapText="1"/>
    </xf>
    <xf numFmtId="0" fontId="8" fillId="0" borderId="1" xfId="0" applyFont="1" applyFill="1" applyBorder="1" applyAlignment="1" applyProtection="1">
      <alignment horizontal="left" vertical="top" wrapText="1"/>
    </xf>
    <xf numFmtId="0" fontId="8" fillId="0" borderId="1" xfId="0" applyFont="1" applyFill="1" applyBorder="1" applyAlignment="1" applyProtection="1">
      <alignment horizontal="center" vertical="center" wrapText="1"/>
    </xf>
    <xf numFmtId="4" fontId="8" fillId="0" borderId="1" xfId="5" applyFont="1" applyFill="1" applyBorder="1" applyAlignment="1" applyProtection="1">
      <alignment horizontal="center" vertical="center" wrapText="1"/>
    </xf>
    <xf numFmtId="0" fontId="8" fillId="0" borderId="1" xfId="0" applyFont="1" applyBorder="1" applyAlignment="1" applyProtection="1">
      <alignment horizontal="left" vertical="top" wrapText="1"/>
    </xf>
    <xf numFmtId="0" fontId="8" fillId="0" borderId="1" xfId="0" applyFont="1" applyBorder="1" applyAlignment="1" applyProtection="1">
      <alignment horizontal="center" vertical="center" wrapText="1"/>
    </xf>
    <xf numFmtId="0" fontId="37" fillId="0" borderId="0" xfId="0" applyFont="1" applyProtection="1">
      <protection hidden="1"/>
    </xf>
    <xf numFmtId="0" fontId="37" fillId="0" borderId="0" xfId="0" applyFont="1" applyProtection="1">
      <protection locked="0" hidden="1"/>
    </xf>
    <xf numFmtId="0" fontId="0" fillId="0" borderId="0" xfId="0" applyProtection="1">
      <protection hidden="1"/>
    </xf>
    <xf numFmtId="0" fontId="13" fillId="14" borderId="1" xfId="1" applyFont="1" applyFill="1" applyBorder="1" applyAlignment="1" applyProtection="1">
      <alignment horizontal="center" vertical="center"/>
      <protection hidden="1"/>
    </xf>
    <xf numFmtId="0" fontId="14" fillId="0" borderId="1" xfId="1" applyFont="1" applyFill="1" applyBorder="1" applyAlignment="1" applyProtection="1">
      <alignment horizontal="center" vertical="center"/>
      <protection hidden="1"/>
    </xf>
    <xf numFmtId="0" fontId="7"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8" fillId="0" borderId="1" xfId="0" applyNumberFormat="1" applyFont="1" applyBorder="1" applyAlignment="1" applyProtection="1">
      <alignment vertical="center" wrapText="1"/>
      <protection hidden="1"/>
    </xf>
    <xf numFmtId="165" fontId="8" fillId="0" borderId="1" xfId="2" applyFont="1" applyBorder="1" applyAlignment="1" applyProtection="1">
      <alignment vertical="center" wrapText="1"/>
      <protection hidden="1"/>
    </xf>
    <xf numFmtId="0" fontId="18" fillId="14" borderId="1" xfId="0" applyFont="1" applyFill="1" applyBorder="1" applyAlignment="1" applyProtection="1">
      <alignment vertical="center" wrapText="1"/>
      <protection hidden="1"/>
    </xf>
    <xf numFmtId="165" fontId="19" fillId="14" borderId="1" xfId="2" applyFont="1" applyFill="1" applyBorder="1" applyAlignment="1" applyProtection="1">
      <alignment vertical="center" wrapText="1"/>
      <protection hidden="1"/>
    </xf>
    <xf numFmtId="0" fontId="36"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33" fillId="13" borderId="1" xfId="9" applyFill="1" applyBorder="1" applyAlignment="1" applyProtection="1">
      <alignment horizontal="center" vertical="center"/>
      <protection hidden="1"/>
    </xf>
    <xf numFmtId="0" fontId="37" fillId="13" borderId="1" xfId="9" applyFont="1" applyFill="1" applyBorder="1" applyAlignment="1" applyProtection="1">
      <alignment horizontal="center" vertical="center"/>
      <protection hidden="1"/>
    </xf>
    <xf numFmtId="0" fontId="39" fillId="14" borderId="1" xfId="10" applyFont="1" applyFill="1" applyBorder="1" applyAlignment="1" applyProtection="1">
      <alignment horizontal="center"/>
      <protection hidden="1"/>
    </xf>
    <xf numFmtId="0" fontId="44" fillId="0" borderId="0" xfId="0" applyFont="1" applyBorder="1" applyAlignment="1" applyProtection="1">
      <alignment wrapText="1"/>
      <protection locked="0" hidden="1"/>
    </xf>
    <xf numFmtId="0" fontId="43" fillId="0" borderId="0" xfId="0" applyFont="1" applyBorder="1" applyAlignment="1" applyProtection="1">
      <protection hidden="1"/>
    </xf>
    <xf numFmtId="0" fontId="0" fillId="0" borderId="14" xfId="0" applyBorder="1" applyAlignment="1" applyProtection="1">
      <protection hidden="1"/>
    </xf>
    <xf numFmtId="10" fontId="34"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33"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7" fillId="13" borderId="1" xfId="9" applyNumberFormat="1" applyFont="1" applyFill="1" applyBorder="1" applyAlignment="1" applyProtection="1">
      <alignment vertical="center"/>
    </xf>
    <xf numFmtId="165" fontId="39" fillId="14" borderId="1" xfId="2" applyFont="1" applyFill="1" applyBorder="1" applyProtection="1"/>
    <xf numFmtId="0" fontId="36" fillId="0" borderId="1" xfId="0" applyFont="1" applyBorder="1" applyAlignment="1" applyProtection="1">
      <alignment wrapText="1"/>
      <protection locked="0"/>
    </xf>
    <xf numFmtId="4" fontId="45" fillId="0" borderId="0" xfId="2" applyNumberFormat="1" applyFont="1" applyFill="1" applyBorder="1" applyAlignment="1" applyProtection="1">
      <alignment horizontal="center" vertical="center" wrapText="1"/>
    </xf>
    <xf numFmtId="4" fontId="23" fillId="0" borderId="0" xfId="2" applyNumberFormat="1" applyFont="1" applyFill="1" applyBorder="1" applyAlignment="1" applyProtection="1">
      <alignment horizontal="center" vertical="center" wrapText="1"/>
    </xf>
    <xf numFmtId="4" fontId="23" fillId="0" borderId="0" xfId="5" applyNumberFormat="1" applyFont="1" applyFill="1" applyBorder="1" applyProtection="1">
      <alignment horizontal="center" vertical="center" wrapText="1"/>
    </xf>
    <xf numFmtId="4" fontId="5" fillId="0" borderId="0" xfId="5" applyFont="1" applyFill="1" applyBorder="1" applyProtection="1">
      <alignment horizontal="center" vertical="center" wrapText="1"/>
      <protection locked="0"/>
    </xf>
    <xf numFmtId="4" fontId="5" fillId="0" borderId="0" xfId="2" applyNumberFormat="1" applyFont="1" applyAlignment="1" applyProtection="1">
      <alignment wrapText="1"/>
    </xf>
    <xf numFmtId="4" fontId="5" fillId="0" borderId="0" xfId="2" applyNumberFormat="1" applyFont="1" applyFill="1" applyBorder="1" applyAlignment="1" applyProtection="1">
      <alignment horizontal="center" vertical="center" wrapText="1"/>
    </xf>
    <xf numFmtId="10" fontId="45" fillId="0" borderId="0" xfId="0" applyNumberFormat="1" applyFont="1" applyAlignment="1" applyProtection="1">
      <alignment wrapText="1"/>
    </xf>
    <xf numFmtId="0" fontId="5" fillId="6" borderId="0" xfId="6" applyFont="1" applyFill="1" applyBorder="1" applyAlignment="1" applyProtection="1">
      <alignment horizontal="center" vertical="center" wrapText="1"/>
    </xf>
    <xf numFmtId="4" fontId="5" fillId="6" borderId="0" xfId="5" applyFont="1" applyFill="1" applyBorder="1" applyProtection="1">
      <alignment horizontal="center" vertical="center" wrapText="1"/>
    </xf>
    <xf numFmtId="4" fontId="5" fillId="6" borderId="0" xfId="5" applyFont="1" applyFill="1" applyBorder="1" applyProtection="1">
      <alignment horizontal="center" vertical="center" wrapText="1"/>
      <protection locked="0"/>
    </xf>
    <xf numFmtId="4" fontId="5" fillId="6" borderId="0" xfId="2" applyNumberFormat="1" applyFont="1" applyFill="1" applyBorder="1" applyAlignment="1" applyProtection="1">
      <alignment horizontal="center" vertical="center" wrapText="1"/>
    </xf>
    <xf numFmtId="0" fontId="5" fillId="0" borderId="0" xfId="0" applyFont="1" applyAlignment="1" applyProtection="1">
      <alignment horizontal="left" vertical="top"/>
    </xf>
    <xf numFmtId="0" fontId="5" fillId="0" borderId="0" xfId="0" applyFont="1" applyAlignment="1" applyProtection="1">
      <alignment wrapText="1"/>
    </xf>
    <xf numFmtId="4" fontId="5" fillId="0" borderId="0" xfId="0" applyNumberFormat="1" applyFont="1" applyFill="1" applyBorder="1" applyAlignment="1" applyProtection="1">
      <alignment horizontal="center" vertical="center" wrapText="1"/>
    </xf>
    <xf numFmtId="4" fontId="4" fillId="0" borderId="0" xfId="5" applyFont="1" applyFill="1" applyBorder="1" applyProtection="1">
      <alignment horizontal="center" vertical="center" wrapText="1"/>
      <protection locked="0"/>
    </xf>
    <xf numFmtId="4" fontId="4" fillId="0" borderId="0" xfId="2" applyNumberFormat="1" applyFont="1" applyAlignment="1" applyProtection="1">
      <alignment wrapText="1"/>
    </xf>
    <xf numFmtId="4" fontId="4" fillId="0" borderId="0" xfId="2" applyNumberFormat="1" applyFont="1" applyFill="1" applyBorder="1" applyAlignment="1" applyProtection="1">
      <alignment horizontal="center" vertical="center" wrapText="1"/>
    </xf>
    <xf numFmtId="0" fontId="4" fillId="0" borderId="0" xfId="0" applyFont="1" applyAlignment="1" applyProtection="1">
      <alignment horizontal="left" vertical="top"/>
    </xf>
    <xf numFmtId="0" fontId="4" fillId="0" borderId="0" xfId="0" applyFont="1" applyAlignment="1" applyProtection="1">
      <alignment wrapText="1"/>
    </xf>
    <xf numFmtId="4" fontId="4" fillId="0" borderId="0" xfId="0" applyNumberFormat="1" applyFont="1" applyFill="1" applyBorder="1" applyAlignment="1" applyProtection="1">
      <alignment horizontal="center" vertical="center" wrapText="1"/>
    </xf>
    <xf numFmtId="0" fontId="4" fillId="0" borderId="0" xfId="0" applyFont="1" applyAlignment="1" applyProtection="1">
      <alignment horizontal="center" vertical="center" wrapText="1"/>
    </xf>
    <xf numFmtId="4" fontId="4" fillId="0" borderId="0" xfId="5" applyFont="1" applyFill="1" applyBorder="1" applyProtection="1">
      <alignment horizontal="center" vertical="center" wrapText="1"/>
    </xf>
    <xf numFmtId="0" fontId="46" fillId="0" borderId="0" xfId="0" applyFont="1" applyAlignment="1" applyProtection="1">
      <alignment horizontal="center" vertical="center" wrapText="1"/>
    </xf>
    <xf numFmtId="4" fontId="46" fillId="0" borderId="0" xfId="5" applyFont="1" applyFill="1" applyBorder="1" applyProtection="1">
      <alignment horizontal="center" vertical="center" wrapText="1"/>
    </xf>
    <xf numFmtId="4" fontId="46" fillId="0" borderId="0" xfId="5" applyFont="1" applyFill="1" applyBorder="1" applyProtection="1">
      <alignment horizontal="center" vertical="center" wrapText="1"/>
      <protection locked="0"/>
    </xf>
    <xf numFmtId="4" fontId="46" fillId="0" borderId="0" xfId="2" applyNumberFormat="1" applyFont="1" applyFill="1" applyBorder="1" applyAlignment="1" applyProtection="1">
      <alignment horizontal="center" vertical="center" wrapText="1"/>
    </xf>
    <xf numFmtId="0" fontId="46" fillId="0" borderId="0" xfId="0" applyFont="1" applyAlignment="1" applyProtection="1">
      <alignment horizontal="left" vertical="top"/>
    </xf>
    <xf numFmtId="0" fontId="46" fillId="0" borderId="0" xfId="0" applyFont="1" applyAlignment="1" applyProtection="1">
      <alignment wrapText="1"/>
    </xf>
    <xf numFmtId="4" fontId="46" fillId="0" borderId="0" xfId="0" applyNumberFormat="1" applyFont="1" applyFill="1" applyBorder="1" applyAlignment="1" applyProtection="1">
      <alignment horizontal="center" vertical="center" wrapText="1"/>
    </xf>
    <xf numFmtId="4" fontId="3" fillId="0" borderId="0" xfId="5" applyFont="1" applyFill="1" applyBorder="1" applyProtection="1">
      <alignment horizontal="center" vertical="center" wrapText="1"/>
      <protection locked="0"/>
    </xf>
    <xf numFmtId="4" fontId="3" fillId="0" borderId="0" xfId="2" applyNumberFormat="1" applyFont="1" applyAlignment="1" applyProtection="1">
      <alignment wrapText="1"/>
    </xf>
    <xf numFmtId="4" fontId="3" fillId="0" borderId="0" xfId="2" applyNumberFormat="1" applyFont="1" applyFill="1" applyBorder="1" applyAlignment="1" applyProtection="1">
      <alignment horizontal="center" vertical="center" wrapText="1"/>
    </xf>
    <xf numFmtId="0" fontId="3" fillId="0" borderId="0" xfId="0" applyFont="1" applyAlignment="1" applyProtection="1">
      <alignment horizontal="center" vertical="center" wrapText="1"/>
    </xf>
    <xf numFmtId="4" fontId="3" fillId="0" borderId="0" xfId="5" applyFont="1" applyFill="1" applyBorder="1" applyProtection="1">
      <alignment horizontal="center" vertical="center" wrapText="1"/>
    </xf>
    <xf numFmtId="4" fontId="23" fillId="0" borderId="0" xfId="5" applyFont="1" applyFill="1" applyBorder="1">
      <alignment horizontal="center" vertical="center" wrapText="1"/>
    </xf>
    <xf numFmtId="4" fontId="45" fillId="0" borderId="0" xfId="5" applyFont="1" applyFill="1" applyBorder="1">
      <alignment horizontal="center" vertical="center" wrapText="1"/>
    </xf>
    <xf numFmtId="4" fontId="2" fillId="0" borderId="0" xfId="2" applyNumberFormat="1" applyFont="1" applyFill="1" applyAlignment="1" applyProtection="1">
      <alignment horizontal="center" vertical="center" wrapText="1"/>
    </xf>
    <xf numFmtId="0" fontId="1" fillId="0" borderId="0" xfId="0" applyFont="1" applyAlignment="1" applyProtection="1">
      <alignment horizontal="left" vertical="top" wrapText="1"/>
    </xf>
    <xf numFmtId="0" fontId="1" fillId="0" borderId="0" xfId="0" applyFont="1" applyAlignment="1" applyProtection="1">
      <alignment wrapText="1"/>
    </xf>
    <xf numFmtId="0" fontId="23" fillId="0" borderId="0" xfId="0" applyFont="1" applyAlignment="1" applyProtection="1">
      <alignment horizontal="left" vertical="center" wrapText="1"/>
    </xf>
    <xf numFmtId="0" fontId="23" fillId="0" borderId="0" xfId="0" applyFont="1" applyAlignment="1" applyProtection="1">
      <alignment horizontal="left" wrapText="1"/>
      <protection locked="0"/>
    </xf>
    <xf numFmtId="0" fontId="45" fillId="0" borderId="0" xfId="0" applyFont="1" applyAlignment="1" applyProtection="1">
      <alignment horizontal="left" wrapText="1"/>
    </xf>
    <xf numFmtId="0" fontId="23" fillId="0" borderId="0" xfId="0" applyFont="1" applyAlignment="1" applyProtection="1">
      <alignment vertical="center" wrapText="1"/>
    </xf>
    <xf numFmtId="0" fontId="0" fillId="0" borderId="0" xfId="0" applyFont="1" applyAlignment="1" applyProtection="1">
      <alignment horizontal="left" vertical="top"/>
    </xf>
    <xf numFmtId="0" fontId="1" fillId="6" borderId="0" xfId="6" applyFont="1" applyFill="1" applyBorder="1" applyAlignment="1" applyProtection="1">
      <alignment horizontal="left" vertical="top" wrapText="1"/>
    </xf>
    <xf numFmtId="0" fontId="45" fillId="0" borderId="0" xfId="0" applyFont="1" applyFill="1" applyAlignment="1" applyProtection="1">
      <alignment wrapText="1"/>
    </xf>
    <xf numFmtId="0" fontId="1" fillId="0" borderId="0" xfId="0" applyFont="1" applyFill="1" applyAlignment="1" applyProtection="1">
      <alignment wrapText="1"/>
    </xf>
    <xf numFmtId="0" fontId="0" fillId="0" borderId="0" xfId="0" applyFont="1" applyAlignment="1" applyProtection="1">
      <alignment horizontal="center" vertical="center" wrapText="1"/>
    </xf>
    <xf numFmtId="0" fontId="0" fillId="0" borderId="0" xfId="0" applyFont="1" applyAlignment="1" applyProtection="1">
      <alignment horizontal="left" vertical="top" wrapText="1"/>
    </xf>
    <xf numFmtId="0" fontId="0" fillId="0" borderId="0" xfId="0" applyFont="1" applyAlignment="1" applyProtection="1">
      <alignment wrapText="1"/>
    </xf>
    <xf numFmtId="4" fontId="0" fillId="0" borderId="0" xfId="0" applyNumberFormat="1" applyFont="1" applyFill="1" applyBorder="1" applyAlignment="1" applyProtection="1">
      <alignment horizontal="center" vertical="center" wrapText="1"/>
    </xf>
    <xf numFmtId="0" fontId="47" fillId="0" borderId="0" xfId="0" applyFont="1" applyAlignment="1" applyProtection="1">
      <alignment horizontal="left" vertical="center" wrapText="1"/>
    </xf>
    <xf numFmtId="0" fontId="48" fillId="0" borderId="0" xfId="0" applyFont="1" applyFill="1" applyAlignment="1" applyProtection="1">
      <alignment wrapText="1"/>
    </xf>
    <xf numFmtId="0" fontId="1" fillId="0" borderId="0" xfId="0" applyFont="1" applyAlignment="1" applyProtection="1">
      <alignment horizontal="center" vertical="center" wrapText="1"/>
    </xf>
    <xf numFmtId="0" fontId="49" fillId="0" borderId="17" xfId="0" applyFont="1" applyBorder="1" applyAlignment="1">
      <alignment vertical="center" wrapText="1"/>
    </xf>
    <xf numFmtId="0" fontId="49" fillId="0" borderId="18" xfId="0" applyFont="1" applyBorder="1" applyAlignment="1">
      <alignment vertical="center" wrapText="1"/>
    </xf>
    <xf numFmtId="0" fontId="48" fillId="0" borderId="0" xfId="0" applyFont="1" applyAlignment="1" applyProtection="1">
      <alignment wrapText="1"/>
    </xf>
    <xf numFmtId="0" fontId="49" fillId="0" borderId="0" xfId="0" applyFont="1"/>
    <xf numFmtId="4" fontId="33" fillId="0" borderId="0" xfId="0" applyNumberFormat="1" applyFont="1" applyFill="1" applyBorder="1" applyAlignment="1" applyProtection="1">
      <alignment horizontal="center" vertical="center" wrapText="1"/>
    </xf>
    <xf numFmtId="0" fontId="1" fillId="0" borderId="0" xfId="0" applyFont="1" applyAlignment="1" applyProtection="1">
      <alignment horizontal="left" vertical="top"/>
    </xf>
    <xf numFmtId="0" fontId="0" fillId="0" borderId="0" xfId="0" applyFont="1" applyAlignment="1" applyProtection="1">
      <alignment wrapText="1"/>
      <protection locked="0"/>
    </xf>
    <xf numFmtId="0" fontId="36" fillId="0" borderId="0" xfId="0" applyFont="1" applyAlignment="1" applyProtection="1">
      <alignment horizontal="left" vertical="top" wrapText="1"/>
    </xf>
    <xf numFmtId="0" fontId="36" fillId="0" borderId="0" xfId="0" applyFont="1" applyAlignment="1" applyProtection="1">
      <alignment wrapText="1"/>
    </xf>
    <xf numFmtId="0" fontId="36" fillId="0" borderId="0" xfId="0" applyFont="1" applyFill="1" applyAlignment="1" applyProtection="1">
      <alignment wrapText="1"/>
    </xf>
    <xf numFmtId="0" fontId="43" fillId="0" borderId="0" xfId="0" applyFont="1" applyAlignment="1" applyProtection="1">
      <alignment horizontal="left"/>
      <protection hidden="1"/>
    </xf>
    <xf numFmtId="0" fontId="16" fillId="14" borderId="10" xfId="3" applyNumberFormat="1" applyFont="1" applyFill="1" applyBorder="1" applyAlignment="1" applyProtection="1">
      <alignment horizontal="center" vertical="center" wrapText="1" readingOrder="1"/>
      <protection locked="0" hidden="1"/>
    </xf>
    <xf numFmtId="0" fontId="16" fillId="14" borderId="11" xfId="3" applyNumberFormat="1" applyFont="1" applyFill="1" applyBorder="1" applyAlignment="1" applyProtection="1">
      <alignment horizontal="center" vertical="center" wrapText="1" readingOrder="1"/>
      <protection locked="0" hidden="1"/>
    </xf>
    <xf numFmtId="0" fontId="16" fillId="14" borderId="12" xfId="3" applyNumberFormat="1" applyFont="1" applyFill="1" applyBorder="1" applyAlignment="1" applyProtection="1">
      <alignment horizontal="center" vertical="center" wrapText="1" readingOrder="1"/>
      <protection locked="0" hidden="1"/>
    </xf>
    <xf numFmtId="0" fontId="16" fillId="14" borderId="13" xfId="3" applyNumberFormat="1" applyFont="1" applyFill="1" applyBorder="1" applyAlignment="1" applyProtection="1">
      <alignment horizontal="center" vertical="center" wrapText="1" readingOrder="1"/>
      <protection locked="0" hidden="1"/>
    </xf>
    <xf numFmtId="0" fontId="16" fillId="14" borderId="14" xfId="3" applyNumberFormat="1" applyFont="1" applyFill="1" applyBorder="1" applyAlignment="1" applyProtection="1">
      <alignment horizontal="center" vertical="center" wrapText="1" readingOrder="1"/>
      <protection locked="0" hidden="1"/>
    </xf>
    <xf numFmtId="0" fontId="16" fillId="14" borderId="15" xfId="3" applyNumberFormat="1" applyFont="1" applyFill="1" applyBorder="1" applyAlignment="1" applyProtection="1">
      <alignment horizontal="center" vertical="center" wrapText="1" readingOrder="1"/>
      <protection locked="0"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0" fillId="13" borderId="2" xfId="9" applyFont="1" applyFill="1" applyBorder="1" applyAlignment="1" applyProtection="1">
      <alignment vertical="center"/>
      <protection hidden="1"/>
    </xf>
    <xf numFmtId="0" fontId="33" fillId="13" borderId="6" xfId="9" applyFill="1" applyBorder="1" applyAlignment="1" applyProtection="1">
      <alignment vertical="center"/>
      <protection hidden="1"/>
    </xf>
    <xf numFmtId="0" fontId="36" fillId="12" borderId="2" xfId="8" applyFont="1" applyFill="1" applyBorder="1" applyAlignment="1" applyProtection="1">
      <alignment horizontal="center"/>
      <protection hidden="1"/>
    </xf>
    <xf numFmtId="0" fontId="36" fillId="12" borderId="6" xfId="8" applyFont="1" applyFill="1" applyBorder="1" applyAlignment="1" applyProtection="1">
      <alignment horizontal="center"/>
      <protection hidden="1"/>
    </xf>
    <xf numFmtId="0" fontId="7" fillId="3" borderId="1" xfId="0" applyFont="1" applyFill="1" applyBorder="1" applyAlignment="1" applyProtection="1">
      <alignment vertical="center" wrapText="1"/>
      <protection hidden="1"/>
    </xf>
    <xf numFmtId="0" fontId="7" fillId="0" borderId="1" xfId="0" applyFont="1" applyBorder="1" applyAlignment="1" applyProtection="1">
      <alignment horizontal="left" vertical="center" wrapText="1"/>
      <protection hidden="1"/>
    </xf>
    <xf numFmtId="0" fontId="8" fillId="0" borderId="1" xfId="0" applyFont="1" applyBorder="1" applyAlignment="1" applyProtection="1">
      <alignment vertical="center" wrapText="1"/>
      <protection hidden="1"/>
    </xf>
    <xf numFmtId="0" fontId="8" fillId="0" borderId="2" xfId="0" applyFont="1" applyBorder="1" applyAlignment="1" applyProtection="1">
      <alignment horizontal="left" vertical="top" wrapText="1"/>
      <protection hidden="1"/>
    </xf>
    <xf numFmtId="0" fontId="8" fillId="0" borderId="4" xfId="0" applyFont="1" applyBorder="1" applyAlignment="1" applyProtection="1">
      <alignment horizontal="left" vertical="top" wrapText="1"/>
      <protection hidden="1"/>
    </xf>
    <xf numFmtId="0" fontId="8" fillId="0" borderId="6" xfId="0" applyFont="1" applyBorder="1" applyAlignment="1" applyProtection="1">
      <alignment horizontal="left" vertical="top" wrapText="1"/>
      <protection hidden="1"/>
    </xf>
    <xf numFmtId="0" fontId="41" fillId="0" borderId="0" xfId="0" applyFont="1" applyAlignment="1" applyProtection="1">
      <alignment horizontal="left" vertical="top" wrapText="1"/>
      <protection hidden="1"/>
    </xf>
    <xf numFmtId="0" fontId="19" fillId="14" borderId="1" xfId="0" applyFont="1" applyFill="1" applyBorder="1" applyAlignment="1" applyProtection="1">
      <alignment vertical="center" wrapText="1"/>
      <protection hidden="1"/>
    </xf>
    <xf numFmtId="0" fontId="37" fillId="13" borderId="2" xfId="9" applyFont="1" applyFill="1" applyBorder="1" applyAlignment="1" applyProtection="1">
      <alignment vertical="center"/>
      <protection hidden="1"/>
    </xf>
    <xf numFmtId="0" fontId="37" fillId="13" borderId="6" xfId="9" applyFont="1" applyFill="1" applyBorder="1" applyAlignment="1" applyProtection="1">
      <alignment vertical="center"/>
      <protection hidden="1"/>
    </xf>
    <xf numFmtId="0" fontId="39" fillId="14" borderId="2" xfId="10" applyFont="1" applyFill="1" applyBorder="1" applyAlignment="1" applyProtection="1">
      <alignment horizontal="center"/>
      <protection hidden="1"/>
    </xf>
    <xf numFmtId="0" fontId="39" fillId="14" borderId="4" xfId="10" applyFont="1" applyFill="1" applyBorder="1" applyAlignment="1" applyProtection="1">
      <alignment horizontal="center"/>
      <protection hidden="1"/>
    </xf>
    <xf numFmtId="0" fontId="39" fillId="14" borderId="6" xfId="10" applyFont="1" applyFill="1" applyBorder="1" applyAlignment="1" applyProtection="1">
      <alignment horizontal="center"/>
      <protection hidden="1"/>
    </xf>
    <xf numFmtId="0" fontId="32" fillId="4" borderId="1" xfId="0" applyFont="1" applyFill="1" applyBorder="1" applyAlignment="1" applyProtection="1">
      <alignment horizontal="center" vertical="center" wrapText="1"/>
    </xf>
    <xf numFmtId="0" fontId="42" fillId="0" borderId="2" xfId="0" applyFont="1" applyFill="1" applyBorder="1" applyAlignment="1" applyProtection="1">
      <alignment horizontal="center" vertical="center" wrapText="1"/>
    </xf>
    <xf numFmtId="0" fontId="42" fillId="0" borderId="6"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32" fillId="4" borderId="3" xfId="0" applyFont="1" applyFill="1" applyBorder="1" applyAlignment="1" applyProtection="1">
      <alignment horizontal="center" vertical="center" wrapText="1"/>
    </xf>
    <xf numFmtId="0" fontId="30" fillId="0" borderId="1" xfId="0"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0" fontId="25" fillId="7" borderId="1" xfId="4" applyBorder="1" applyProtection="1">
      <alignment vertical="center"/>
    </xf>
    <xf numFmtId="0" fontId="17" fillId="0" borderId="0" xfId="0" quotePrefix="1" applyFont="1" applyAlignment="1">
      <alignment horizontal="left" vertical="top" wrapText="1"/>
    </xf>
    <xf numFmtId="0" fontId="15" fillId="4" borderId="1" xfId="0" applyFont="1" applyFill="1" applyBorder="1" applyAlignment="1" applyProtection="1">
      <alignment horizontal="center" vertical="center" wrapText="1"/>
    </xf>
    <xf numFmtId="0" fontId="25" fillId="7" borderId="1" xfId="4">
      <alignment vertical="center"/>
    </xf>
    <xf numFmtId="4" fontId="24" fillId="0" borderId="1" xfId="5" applyFont="1" applyFill="1" applyBorder="1">
      <alignment horizontal="center" vertical="center" wrapText="1"/>
    </xf>
    <xf numFmtId="4" fontId="24" fillId="0" borderId="1" xfId="5" applyFont="1" applyFill="1" applyBorder="1" applyProtection="1">
      <alignment horizontal="center" vertical="center" wrapText="1"/>
      <protection locked="0"/>
    </xf>
    <xf numFmtId="0" fontId="24" fillId="0" borderId="1" xfId="6" applyFill="1" applyBorder="1" applyAlignment="1" applyProtection="1">
      <alignment horizontal="center" vertical="center" wrapText="1"/>
    </xf>
    <xf numFmtId="0" fontId="24" fillId="0" borderId="1" xfId="6" applyFill="1" applyBorder="1" applyAlignment="1" applyProtection="1">
      <alignment vertical="center" wrapText="1"/>
    </xf>
    <xf numFmtId="0" fontId="38" fillId="0" borderId="0" xfId="0" applyFont="1" applyAlignment="1">
      <alignment horizontal="left" vertical="top"/>
    </xf>
    <xf numFmtId="0" fontId="38" fillId="0" borderId="0" xfId="0" applyFont="1" applyAlignment="1">
      <alignment horizontal="left" vertical="top" wrapText="1"/>
    </xf>
  </cellXfs>
  <cellStyles count="16">
    <cellStyle name="1.Style Font" xfId="6"/>
    <cellStyle name="2.Compartiment" xfId="4"/>
    <cellStyle name="2.Number Style" xfId="5"/>
    <cellStyle name="3.Number Style" xfId="1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297">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font>
        <color rgb="FFFF0000"/>
      </font>
      <fill>
        <patternFill>
          <bgColor rgb="FFFFFF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296"/>
      <tableStyleElement type="headerRow" dxfId="295"/>
      <tableStyleElement type="totalRow" dxfId="294"/>
      <tableStyleElement type="lastColumn" dxfId="293"/>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 displayName="Table1" ref="A6:G18" totalsRowCount="1" headerRowDxfId="278" dataDxfId="276" totalsRowDxfId="274" headerRowBorderDxfId="277" tableBorderDxfId="275" headerRowCellStyle="1.Style Font">
  <tableColumns count="7">
    <tableColumn id="1" name="1" totalsRowLabel="Total VAT (0 rate)" totalsRowDxfId="273"/>
    <tableColumn id="2" name="2" totalsRowDxfId="272"/>
    <tableColumn id="3" name="3" totalsRowDxfId="271"/>
    <tableColumn id="4" name="4" totalsRowDxfId="270"/>
    <tableColumn id="5" name="5" totalsRowDxfId="269" dataCellStyle="2.Number Style"/>
    <tableColumn id="6" name="6" totalsRowDxfId="268" dataCellStyle="2.Number Style"/>
    <tableColumn id="7" name="7" totalsRowFunction="custom" dataDxfId="267" totalsRowDxfId="266"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30" dataDxfId="28" totalsRowDxfId="26" headerRowBorderDxfId="29" tableBorderDxfId="27" headerRowCellStyle="1.Style Font">
  <tableColumns count="7">
    <tableColumn id="1" name="1" totalsRowLabel="Total VAT 0 rate" dataDxfId="25" totalsRowDxfId="24"/>
    <tableColumn id="2" name="2" dataDxfId="23" totalsRowDxfId="22"/>
    <tableColumn id="3" name="3" dataDxfId="21" totalsRowDxfId="20"/>
    <tableColumn id="4" name="4" dataDxfId="19" totalsRowDxfId="18"/>
    <tableColumn id="5" name="5" dataDxfId="17" totalsRowDxfId="16" dataCellStyle="2.Number Style"/>
    <tableColumn id="6" name="6" dataDxfId="15" totalsRowDxfId="14" dataCellStyle="2.Number Style"/>
    <tableColumn id="7" name="7" totalsRowFunction="custom" dataDxfId="13" totalsRowDxfId="12"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147" totalsRowCount="1" headerRowDxfId="258" dataDxfId="256" totalsRowDxfId="254" headerRowBorderDxfId="257" tableBorderDxfId="255" headerRowCellStyle="1.Style Font">
  <tableColumns count="7">
    <tableColumn id="1" name="1" totalsRowLabel="Total VAT 0 rate" dataDxfId="253" totalsRowDxfId="252"/>
    <tableColumn id="2" name="2" dataDxfId="251" totalsRowDxfId="250"/>
    <tableColumn id="3" name="3" dataDxfId="249" totalsRowDxfId="248"/>
    <tableColumn id="4" name="4" dataDxfId="247" totalsRowDxfId="246"/>
    <tableColumn id="5" name="5" dataDxfId="245" totalsRowDxfId="244" dataCellStyle="2.Number Style"/>
    <tableColumn id="6" name="6" dataDxfId="243" totalsRowDxfId="242" dataCellStyle="2.Number Style"/>
    <tableColumn id="7" name="7" totalsRowFunction="custom" dataDxfId="241" totalsRowDxfId="240"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152" totalsRowCount="1" headerRowDxfId="226" dataDxfId="224" totalsRowDxfId="222" headerRowBorderDxfId="225" tableBorderDxfId="223" headerRowCellStyle="1.Style Font">
  <tableColumns count="7">
    <tableColumn id="1" name="1" totalsRowLabel="Total VAT 0 rate" dataDxfId="221" totalsRowDxfId="220"/>
    <tableColumn id="2" name="2" dataDxfId="219" totalsRowDxfId="218"/>
    <tableColumn id="3" name="3" dataDxfId="217" totalsRowDxfId="216"/>
    <tableColumn id="4" name="4" dataDxfId="215" totalsRowDxfId="214"/>
    <tableColumn id="5" name="5" dataDxfId="213" totalsRowDxfId="212" dataCellStyle="2.Number Style"/>
    <tableColumn id="6" name="6" dataDxfId="211" totalsRowDxfId="210" dataCellStyle="2.Number Style"/>
    <tableColumn id="7" name="7" totalsRowFunction="custom" dataDxfId="209" totalsRowDxfId="208"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39" totalsRowCount="1" headerRowDxfId="200" dataDxfId="198" totalsRowDxfId="196" headerRowBorderDxfId="199" tableBorderDxfId="197" headerRowCellStyle="1.Style Font">
  <tableColumns count="7">
    <tableColumn id="1" name="1" totalsRowLabel="Total VAT rate 0" dataDxfId="195" totalsRowDxfId="194"/>
    <tableColumn id="2" name="2" dataDxfId="193" totalsRowDxfId="192"/>
    <tableColumn id="3" name="3" dataDxfId="191" totalsRowDxfId="190"/>
    <tableColumn id="4" name="4" dataDxfId="189" totalsRowDxfId="188"/>
    <tableColumn id="5" name="5" dataDxfId="187" totalsRowDxfId="186" dataCellStyle="2.Number Style"/>
    <tableColumn id="6" name="6" dataDxfId="185" totalsRowDxfId="184" dataCellStyle="2.Number Style"/>
    <tableColumn id="7" name="7" totalsRowFunction="custom" dataDxfId="183" totalsRowDxfId="182"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118" totalsRowCount="1" headerRowDxfId="167" dataDxfId="165" totalsRowDxfId="163" headerRowBorderDxfId="166" tableBorderDxfId="164" headerRowCellStyle="1.Style Font">
  <tableColumns count="7">
    <tableColumn id="1" name="1" totalsRowLabel="Total VAT 0 rate" dataDxfId="162" totalsRowDxfId="161"/>
    <tableColumn id="2" name="2" dataDxfId="160" totalsRowDxfId="159"/>
    <tableColumn id="3" name="3" dataDxfId="158" totalsRowDxfId="157"/>
    <tableColumn id="4" name="4" dataDxfId="156" totalsRowDxfId="155"/>
    <tableColumn id="5" name="5" dataDxfId="154" totalsRowDxfId="153" dataCellStyle="2.Number Style"/>
    <tableColumn id="6" name="6" dataDxfId="152" totalsRowDxfId="151" dataCellStyle="2.Number Style"/>
    <tableColumn id="7" name="7" totalsRowFunction="custom" dataDxfId="150" totalsRowDxfId="149"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63" totalsRowCount="1" headerRowDxfId="141" dataDxfId="139" totalsRowDxfId="137" headerRowBorderDxfId="140" tableBorderDxfId="138" headerRowCellStyle="1.Style Font">
  <tableColumns count="7">
    <tableColumn id="1" name="1" totalsRowLabel="Total VAT 0 rate" dataDxfId="136" totalsRowDxfId="135"/>
    <tableColumn id="2" name="2" dataDxfId="134" totalsRowDxfId="133"/>
    <tableColumn id="3" name="3" dataDxfId="132" totalsRowDxfId="131"/>
    <tableColumn id="4" name="4" dataDxfId="130" totalsRowDxfId="129"/>
    <tableColumn id="5" name="5" dataDxfId="128" totalsRowDxfId="127" dataCellStyle="2.Number Style"/>
    <tableColumn id="6" name="6" dataDxfId="126" totalsRowDxfId="125" dataCellStyle="2.Number Style"/>
    <tableColumn id="7" name="7" totalsRowFunction="custom" dataDxfId="124" totalsRowDxfId="123"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86" totalsRowCount="1" headerRowDxfId="115" dataDxfId="113" totalsRowDxfId="111" headerRowBorderDxfId="114" tableBorderDxfId="112" headerRowCellStyle="1.Style Font">
  <tableColumns count="7">
    <tableColumn id="1" name="1" totalsRowLabel="Total VAT 0 rate" dataDxfId="110" totalsRowDxfId="109"/>
    <tableColumn id="2" name="2" dataDxfId="108" totalsRowDxfId="107"/>
    <tableColumn id="3" name="3" dataDxfId="106" totalsRowDxfId="105"/>
    <tableColumn id="4" name="4" dataDxfId="104" totalsRowDxfId="103"/>
    <tableColumn id="5" name="5" dataDxfId="102" totalsRowDxfId="101" dataCellStyle="2.Number Style"/>
    <tableColumn id="6" name="6" dataDxfId="100" totalsRowDxfId="99" dataCellStyle="2.Number Style"/>
    <tableColumn id="7" name="7" totalsRowFunction="custom" dataDxfId="98" totalsRowDxfId="97"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9" totalsRowCount="1" headerRowDxfId="89" dataDxfId="87" totalsRowDxfId="85" headerRowBorderDxfId="88" tableBorderDxfId="86" headerRowCellStyle="1.Style Font">
  <tableColumns count="7">
    <tableColumn id="1" name="1" totalsRowLabel="Total VAT 0 rate" dataDxfId="84" totalsRowDxfId="83"/>
    <tableColumn id="2" name="2" dataDxfId="82" totalsRowDxfId="81"/>
    <tableColumn id="3" name="3" dataDxfId="80" totalsRowDxfId="79"/>
    <tableColumn id="4" name="4" dataDxfId="78" totalsRowDxfId="77"/>
    <tableColumn id="5" name="5" dataDxfId="76" totalsRowDxfId="75" dataCellStyle="2.Number Style"/>
    <tableColumn id="6" name="6" dataDxfId="74" totalsRowDxfId="73" dataCellStyle="2.Number Style"/>
    <tableColumn id="7" name="7" totalsRowFunction="custom" dataDxfId="72" totalsRowDxfId="71"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29" totalsRowCount="1" headerRowDxfId="56" dataDxfId="54" totalsRowDxfId="52" headerRowBorderDxfId="55" tableBorderDxfId="53" headerRowCellStyle="1.Style Font">
  <tableColumns count="7">
    <tableColumn id="1" name="1" totalsRowLabel="Total VAT 0 rate" dataDxfId="51" totalsRowDxfId="50"/>
    <tableColumn id="2" name="2" dataDxfId="49" totalsRowDxfId="48"/>
    <tableColumn id="3" name="3" dataDxfId="47" totalsRowDxfId="46"/>
    <tableColumn id="4" name="4" dataDxfId="45" totalsRowDxfId="44"/>
    <tableColumn id="5" name="5" dataDxfId="43" totalsRowDxfId="42" dataCellStyle="2.Number Style"/>
    <tableColumn id="6" name="6" dataDxfId="41" totalsRowDxfId="40" dataCellStyle="2.Number Style"/>
    <tableColumn id="7" name="7" totalsRowFunction="custom" dataDxfId="39" totalsRowDxfId="38"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8"/>
  <sheetViews>
    <sheetView view="pageBreakPreview" topLeftCell="B1" zoomScale="115" zoomScaleSheetLayoutView="115" workbookViewId="0">
      <selection activeCell="B13" sqref="B13:D13"/>
    </sheetView>
  </sheetViews>
  <sheetFormatPr defaultColWidth="8.85546875" defaultRowHeight="15" x14ac:dyDescent="0.25"/>
  <cols>
    <col min="1" max="1" width="9.42578125" customWidth="1"/>
    <col min="2" max="2" width="7.7109375" customWidth="1"/>
    <col min="3" max="3" width="46.85546875" customWidth="1"/>
    <col min="4" max="4" width="10.42578125" customWidth="1"/>
    <col min="5" max="5" width="18" customWidth="1"/>
  </cols>
  <sheetData>
    <row r="1" spans="1:7" x14ac:dyDescent="0.25">
      <c r="A1" s="58" t="s">
        <v>11</v>
      </c>
      <c r="B1" s="59" t="s">
        <v>12</v>
      </c>
      <c r="C1" s="58"/>
      <c r="D1" s="60"/>
      <c r="E1" s="60"/>
    </row>
    <row r="2" spans="1:7" ht="30" customHeight="1" x14ac:dyDescent="0.25">
      <c r="A2" s="61" t="s">
        <v>0</v>
      </c>
      <c r="B2" s="62" t="s">
        <v>13</v>
      </c>
      <c r="C2" s="152" t="s">
        <v>837</v>
      </c>
      <c r="D2" s="153"/>
      <c r="E2" s="154"/>
      <c r="F2" s="4"/>
      <c r="G2" s="4"/>
    </row>
    <row r="3" spans="1:7" ht="30" customHeight="1" x14ac:dyDescent="0.25">
      <c r="A3" s="61" t="s">
        <v>1</v>
      </c>
      <c r="B3" s="62" t="s">
        <v>14</v>
      </c>
      <c r="C3" s="155"/>
      <c r="D3" s="156"/>
      <c r="E3" s="157"/>
      <c r="F3" s="5"/>
      <c r="G3" s="5"/>
    </row>
    <row r="4" spans="1:7" ht="45" customHeight="1" x14ac:dyDescent="0.25">
      <c r="A4" s="165" t="s">
        <v>228</v>
      </c>
      <c r="B4" s="165"/>
      <c r="C4" s="165"/>
      <c r="D4" s="165"/>
      <c r="E4" s="63" t="s">
        <v>229</v>
      </c>
    </row>
    <row r="5" spans="1:7" ht="16.5" customHeight="1" x14ac:dyDescent="0.25">
      <c r="A5" s="164" t="s">
        <v>835</v>
      </c>
      <c r="B5" s="164"/>
      <c r="C5" s="164"/>
      <c r="D5" s="164"/>
      <c r="E5" s="64"/>
    </row>
    <row r="6" spans="1:7" ht="15.75" x14ac:dyDescent="0.25">
      <c r="A6" s="65">
        <v>1</v>
      </c>
      <c r="B6" s="166" t="s">
        <v>294</v>
      </c>
      <c r="C6" s="166"/>
      <c r="D6" s="166"/>
      <c r="E6" s="66">
        <f>LOOKUP(2,1/(1-ISBLANK(TA!G:G)),TA!G:G)</f>
        <v>0</v>
      </c>
    </row>
    <row r="7" spans="1:7" ht="15.75" x14ac:dyDescent="0.25">
      <c r="A7" s="65">
        <v>2</v>
      </c>
      <c r="B7" s="166" t="s">
        <v>230</v>
      </c>
      <c r="C7" s="166"/>
      <c r="D7" s="166"/>
      <c r="E7" s="66">
        <f>LOOKUP(2,1/(1-ISBLANK(TM!G:G)),TM!G:G)</f>
        <v>0</v>
      </c>
    </row>
    <row r="8" spans="1:7" ht="15.75" x14ac:dyDescent="0.25">
      <c r="A8" s="65">
        <v>3</v>
      </c>
      <c r="B8" s="166" t="s">
        <v>231</v>
      </c>
      <c r="C8" s="166"/>
      <c r="D8" s="166"/>
      <c r="E8" s="66">
        <f>LOOKUP(2,1/(1-ISBLANK(TMS!G:G)),TMS!G:G)</f>
        <v>0</v>
      </c>
    </row>
    <row r="9" spans="1:7" ht="15.75" x14ac:dyDescent="0.25">
      <c r="A9" s="65">
        <v>4</v>
      </c>
      <c r="B9" s="166" t="s">
        <v>232</v>
      </c>
      <c r="C9" s="166"/>
      <c r="D9" s="166"/>
      <c r="E9" s="66">
        <f>LOOKUP(2,1/(1-ISBLANK(HV!G:G)),HV!G:G)</f>
        <v>0</v>
      </c>
    </row>
    <row r="10" spans="1:7" ht="15.75" x14ac:dyDescent="0.25">
      <c r="A10" s="65">
        <v>5</v>
      </c>
      <c r="B10" s="166" t="s">
        <v>233</v>
      </c>
      <c r="C10" s="166"/>
      <c r="D10" s="166"/>
      <c r="E10" s="66">
        <f>LOOKUP(2,1/(1-ISBLANK(GCW!G:G)),GCW!G:G)</f>
        <v>0</v>
      </c>
    </row>
    <row r="11" spans="1:7" ht="15.75" x14ac:dyDescent="0.25">
      <c r="A11" s="65">
        <v>6</v>
      </c>
      <c r="B11" s="166" t="s">
        <v>234</v>
      </c>
      <c r="C11" s="166"/>
      <c r="D11" s="166"/>
      <c r="E11" s="66">
        <f>LOOKUP(2,1/(1-ISBLANK(EEF!G:G)),EEF!G:G)</f>
        <v>0</v>
      </c>
    </row>
    <row r="12" spans="1:7" ht="15.75" x14ac:dyDescent="0.25">
      <c r="A12" s="65">
        <v>7</v>
      </c>
      <c r="B12" s="166" t="s">
        <v>836</v>
      </c>
      <c r="C12" s="166"/>
      <c r="D12" s="166"/>
      <c r="E12" s="66">
        <f>LOOKUP(2,1/(1-ISBLANK(ATM!G:G)),ATM!G:G)</f>
        <v>0</v>
      </c>
    </row>
    <row r="13" spans="1:7" ht="15.75" x14ac:dyDescent="0.25">
      <c r="A13" s="65">
        <v>8</v>
      </c>
      <c r="B13" s="166" t="s">
        <v>235</v>
      </c>
      <c r="C13" s="166"/>
      <c r="D13" s="166"/>
      <c r="E13" s="66">
        <f>LOOKUP(2,1/(1-ISBLANK(BK!G:G)),BK!G:G)</f>
        <v>0</v>
      </c>
    </row>
    <row r="14" spans="1:7" ht="15.75" x14ac:dyDescent="0.25">
      <c r="A14" s="65">
        <v>9</v>
      </c>
      <c r="B14" s="166" t="s">
        <v>236</v>
      </c>
      <c r="C14" s="166"/>
      <c r="D14" s="166"/>
      <c r="E14" s="66">
        <f>LOOKUP(2,1/(1-ISBLANK(SIP!G:G)),SIP!G:G)</f>
        <v>0</v>
      </c>
    </row>
    <row r="15" spans="1:7" ht="15.75" x14ac:dyDescent="0.25">
      <c r="A15" s="65">
        <v>10</v>
      </c>
      <c r="B15" s="167" t="s">
        <v>237</v>
      </c>
      <c r="C15" s="168"/>
      <c r="D15" s="169"/>
      <c r="E15" s="66">
        <f>LOOKUP(2,1/(1-ISBLANK(FSS!G:G)),FSS!G:G)</f>
        <v>0</v>
      </c>
    </row>
    <row r="16" spans="1:7" ht="15.75" x14ac:dyDescent="0.25">
      <c r="A16" s="65">
        <v>11</v>
      </c>
      <c r="B16" s="166" t="s">
        <v>238</v>
      </c>
      <c r="C16" s="166"/>
      <c r="D16" s="166"/>
      <c r="E16" s="66">
        <f>Commiss!G11</f>
        <v>0</v>
      </c>
    </row>
    <row r="17" spans="1:5" ht="15.75" x14ac:dyDescent="0.25">
      <c r="A17" s="65">
        <v>12</v>
      </c>
      <c r="B17" s="166" t="s">
        <v>239</v>
      </c>
      <c r="C17" s="166"/>
      <c r="D17" s="166"/>
      <c r="E17" s="66">
        <f>Maintenance!G11</f>
        <v>0</v>
      </c>
    </row>
    <row r="18" spans="1:5" ht="31.5" customHeight="1" x14ac:dyDescent="0.25">
      <c r="A18" s="67"/>
      <c r="B18" s="171" t="s">
        <v>240</v>
      </c>
      <c r="C18" s="171"/>
      <c r="D18" s="171"/>
      <c r="E18" s="68">
        <f>SUM(E6:E17)</f>
        <v>0</v>
      </c>
    </row>
    <row r="19" spans="1:5" x14ac:dyDescent="0.25">
      <c r="A19" s="60"/>
      <c r="B19" s="60"/>
      <c r="C19" s="60"/>
      <c r="D19" s="60"/>
      <c r="E19" s="60"/>
    </row>
    <row r="20" spans="1:5" x14ac:dyDescent="0.25">
      <c r="A20" s="60"/>
      <c r="B20" s="60"/>
      <c r="C20" s="60"/>
      <c r="D20" s="60"/>
      <c r="E20" s="60"/>
    </row>
    <row r="21" spans="1:5" x14ac:dyDescent="0.25">
      <c r="A21" s="69" t="s">
        <v>2</v>
      </c>
      <c r="B21" s="162" t="s">
        <v>3</v>
      </c>
      <c r="C21" s="163"/>
      <c r="D21" s="69" t="s">
        <v>4</v>
      </c>
      <c r="E21" s="69" t="s">
        <v>5</v>
      </c>
    </row>
    <row r="22" spans="1:5" x14ac:dyDescent="0.25">
      <c r="A22" s="70">
        <v>1</v>
      </c>
      <c r="B22" s="158" t="s">
        <v>241</v>
      </c>
      <c r="C22" s="159"/>
      <c r="D22" s="70" t="s">
        <v>6</v>
      </c>
      <c r="E22" s="21">
        <v>265.33999999999997</v>
      </c>
    </row>
    <row r="23" spans="1:5" x14ac:dyDescent="0.25">
      <c r="A23" s="70">
        <v>2</v>
      </c>
      <c r="B23" s="158" t="s">
        <v>242</v>
      </c>
      <c r="C23" s="159"/>
      <c r="D23" s="70" t="s">
        <v>250</v>
      </c>
      <c r="E23" s="77">
        <f>Boiler!D11</f>
        <v>0</v>
      </c>
    </row>
    <row r="24" spans="1:5" x14ac:dyDescent="0.25">
      <c r="A24" s="70">
        <v>3</v>
      </c>
      <c r="B24" s="158" t="s">
        <v>838</v>
      </c>
      <c r="C24" s="159"/>
      <c r="D24" s="70" t="s">
        <v>6</v>
      </c>
      <c r="E24" s="78" t="str">
        <f>IFERROR(E22/E23,"")</f>
        <v/>
      </c>
    </row>
    <row r="25" spans="1:5" x14ac:dyDescent="0.25">
      <c r="A25" s="70">
        <v>4</v>
      </c>
      <c r="B25" s="158" t="s">
        <v>243</v>
      </c>
      <c r="C25" s="159"/>
      <c r="D25" s="70" t="s">
        <v>251</v>
      </c>
      <c r="E25" s="79">
        <v>15000</v>
      </c>
    </row>
    <row r="26" spans="1:5" x14ac:dyDescent="0.25">
      <c r="A26" s="70">
        <v>5</v>
      </c>
      <c r="B26" s="158" t="s">
        <v>243</v>
      </c>
      <c r="C26" s="159"/>
      <c r="D26" s="70" t="s">
        <v>252</v>
      </c>
      <c r="E26" s="80">
        <f>E25*0.277778/1000</f>
        <v>4.1666699999999999</v>
      </c>
    </row>
    <row r="27" spans="1:5" x14ac:dyDescent="0.25">
      <c r="A27" s="70">
        <v>6</v>
      </c>
      <c r="B27" s="158" t="s">
        <v>244</v>
      </c>
      <c r="C27" s="159"/>
      <c r="D27" s="70" t="s">
        <v>8</v>
      </c>
      <c r="E27" s="80" t="str">
        <f>IFERROR(E24/E26,"")</f>
        <v/>
      </c>
    </row>
    <row r="28" spans="1:5" x14ac:dyDescent="0.25">
      <c r="A28" s="70">
        <v>7</v>
      </c>
      <c r="B28" s="158" t="s">
        <v>245</v>
      </c>
      <c r="C28" s="159"/>
      <c r="D28" s="70" t="s">
        <v>253</v>
      </c>
      <c r="E28" s="78">
        <v>110</v>
      </c>
    </row>
    <row r="29" spans="1:5" x14ac:dyDescent="0.25">
      <c r="A29" s="71">
        <v>8</v>
      </c>
      <c r="B29" s="160" t="s">
        <v>246</v>
      </c>
      <c r="C29" s="161"/>
      <c r="D29" s="71" t="s">
        <v>7</v>
      </c>
      <c r="E29" s="81" t="str">
        <f>IFERROR(E28*E27,"")</f>
        <v/>
      </c>
    </row>
    <row r="30" spans="1:5" x14ac:dyDescent="0.25">
      <c r="A30" s="70">
        <v>9</v>
      </c>
      <c r="B30" s="158" t="s">
        <v>247</v>
      </c>
      <c r="C30" s="159"/>
      <c r="D30" s="70" t="s">
        <v>250</v>
      </c>
      <c r="E30" s="82">
        <v>0.1</v>
      </c>
    </row>
    <row r="31" spans="1:5" x14ac:dyDescent="0.25">
      <c r="A31" s="70">
        <v>10</v>
      </c>
      <c r="B31" s="158" t="s">
        <v>248</v>
      </c>
      <c r="C31" s="159"/>
      <c r="D31" s="70" t="s">
        <v>254</v>
      </c>
      <c r="E31" s="83">
        <v>10</v>
      </c>
    </row>
    <row r="32" spans="1:5" x14ac:dyDescent="0.25">
      <c r="A32" s="71">
        <v>11</v>
      </c>
      <c r="B32" s="172" t="s">
        <v>839</v>
      </c>
      <c r="C32" s="173"/>
      <c r="D32" s="72" t="s">
        <v>7</v>
      </c>
      <c r="E32" s="84" t="str">
        <f>IFERROR(PV(E30,E31,E29)*(-1),"")</f>
        <v/>
      </c>
    </row>
    <row r="33" spans="1:5" ht="15.75" x14ac:dyDescent="0.25">
      <c r="A33" s="174" t="s">
        <v>249</v>
      </c>
      <c r="B33" s="175"/>
      <c r="C33" s="176"/>
      <c r="D33" s="73" t="s">
        <v>7</v>
      </c>
      <c r="E33" s="85" t="str">
        <f>IFERROR(E18+E32,"")</f>
        <v/>
      </c>
    </row>
    <row r="34" spans="1:5" x14ac:dyDescent="0.25">
      <c r="A34" s="60"/>
      <c r="B34" s="60"/>
      <c r="C34" s="60"/>
      <c r="D34" s="60"/>
      <c r="E34" s="60"/>
    </row>
    <row r="35" spans="1:5" ht="30" customHeight="1" x14ac:dyDescent="0.25">
      <c r="A35" s="151" t="s">
        <v>255</v>
      </c>
      <c r="B35" s="151"/>
      <c r="C35" s="74"/>
      <c r="D35" s="75" t="s">
        <v>256</v>
      </c>
      <c r="E35" s="76"/>
    </row>
    <row r="36" spans="1:5" x14ac:dyDescent="0.25">
      <c r="A36" s="60"/>
      <c r="B36" s="60"/>
      <c r="C36" s="60"/>
      <c r="D36" s="60"/>
      <c r="E36" s="60"/>
    </row>
    <row r="37" spans="1:5" x14ac:dyDescent="0.25">
      <c r="A37" s="170" t="s">
        <v>257</v>
      </c>
      <c r="B37" s="170"/>
      <c r="C37" s="170"/>
      <c r="D37" s="170"/>
      <c r="E37" s="170"/>
    </row>
    <row r="38" spans="1:5" x14ac:dyDescent="0.25">
      <c r="A38" s="170"/>
      <c r="B38" s="170"/>
      <c r="C38" s="170"/>
      <c r="D38" s="170"/>
      <c r="E38" s="170"/>
    </row>
  </sheetData>
  <mergeCells count="31">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s>
  <phoneticPr fontId="20" type="noConversion"/>
  <conditionalFormatting sqref="A1:E14 A16:E21 A15:B15 E15 A29:E29 A22:A28 D22:E28 A32:E1048576 A30:A31 D30:E31">
    <cfRule type="expression" dxfId="292" priority="8">
      <formula>CELL("PROTECT",A1)=0</formula>
    </cfRule>
  </conditionalFormatting>
  <conditionalFormatting sqref="C35">
    <cfRule type="containsBlanks" dxfId="291" priority="14">
      <formula>LEN(TRIM(C35))=0</formula>
    </cfRule>
  </conditionalFormatting>
  <conditionalFormatting sqref="A1:E21 A29:E29 A22:A28 D22:E28 A32:E33 A30:A31 D30:E31">
    <cfRule type="expression" dxfId="290" priority="12">
      <formula>CELL("PROTECT",A1)=0</formula>
    </cfRule>
  </conditionalFormatting>
  <conditionalFormatting sqref="B22:C28">
    <cfRule type="expression" dxfId="289" priority="4">
      <formula>CELL("PROTECT",B22)=0</formula>
    </cfRule>
  </conditionalFormatting>
  <conditionalFormatting sqref="B22:C28">
    <cfRule type="expression" dxfId="288" priority="3">
      <formula>CELL("PROTECT",B22)=0</formula>
    </cfRule>
  </conditionalFormatting>
  <conditionalFormatting sqref="B30:C31">
    <cfRule type="expression" dxfId="287" priority="2">
      <formula>CELL("PROTECT",B30)=0</formula>
    </cfRule>
  </conditionalFormatting>
  <conditionalFormatting sqref="B30:C31">
    <cfRule type="expression" dxfId="286" priority="1">
      <formula>CELL("PROTECT",B30)=0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9"/>
  <sheetViews>
    <sheetView view="pageBreakPreview" topLeftCell="A4" zoomScaleNormal="90" zoomScaleSheetLayoutView="100" zoomScalePageLayoutView="90" workbookViewId="0">
      <selection activeCell="A2" sqref="A2"/>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77" t="str">
        <f>SITE!C2</f>
        <v>Installation of biomass heating system and solar hot water production system in the kindergarten of Copceac village, Stefan Voda district</v>
      </c>
      <c r="D2" s="177"/>
      <c r="E2" s="177"/>
      <c r="F2" s="177"/>
      <c r="G2" s="177"/>
    </row>
    <row r="3" spans="1:7" s="22" customFormat="1" ht="18.75" x14ac:dyDescent="0.3">
      <c r="A3" s="26" t="str">
        <f>SITE!A3</f>
        <v>Site:</v>
      </c>
      <c r="B3" s="27" t="str">
        <f>IF(SITE!B3=0,"",SITE!B3)</f>
        <v>y</v>
      </c>
      <c r="C3" s="177"/>
      <c r="D3" s="177"/>
      <c r="E3" s="177"/>
      <c r="F3" s="177"/>
      <c r="G3" s="177"/>
    </row>
    <row r="4" spans="1:7" s="22" customFormat="1" ht="18.75" x14ac:dyDescent="0.25">
      <c r="A4" s="180" t="s">
        <v>276</v>
      </c>
      <c r="B4" s="180"/>
      <c r="C4" s="29" t="str">
        <f>SITE!B14</f>
        <v>Fire safety system</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15</v>
      </c>
      <c r="B6" s="9" t="s">
        <v>16</v>
      </c>
      <c r="C6" s="9" t="s">
        <v>17</v>
      </c>
      <c r="D6" s="9" t="s">
        <v>18</v>
      </c>
      <c r="E6" s="9" t="s">
        <v>19</v>
      </c>
      <c r="F6" s="9" t="s">
        <v>20</v>
      </c>
      <c r="G6" s="9" t="s">
        <v>21</v>
      </c>
    </row>
    <row r="7" spans="1:7" x14ac:dyDescent="0.25">
      <c r="A7" s="38"/>
      <c r="B7" s="38"/>
      <c r="C7" s="124" t="s">
        <v>334</v>
      </c>
      <c r="D7" s="38"/>
      <c r="E7" s="44"/>
      <c r="F7" s="43"/>
      <c r="G7" s="87">
        <f>Table119[5]*Table119[6]</f>
        <v>0</v>
      </c>
    </row>
    <row r="8" spans="1:7" ht="30" x14ac:dyDescent="0.25">
      <c r="A8" s="38">
        <v>1</v>
      </c>
      <c r="B8" s="38" t="s">
        <v>164</v>
      </c>
      <c r="C8" s="124" t="s">
        <v>778</v>
      </c>
      <c r="D8" s="38" t="s">
        <v>224</v>
      </c>
      <c r="E8" s="44">
        <v>1</v>
      </c>
      <c r="F8" s="43"/>
      <c r="G8" s="89">
        <f>Table119[5]*Table119[6]</f>
        <v>0</v>
      </c>
    </row>
    <row r="9" spans="1:7" ht="30" x14ac:dyDescent="0.25">
      <c r="A9" s="35">
        <v>2</v>
      </c>
      <c r="B9" s="25" t="s">
        <v>165</v>
      </c>
      <c r="C9" s="25" t="s">
        <v>779</v>
      </c>
      <c r="D9" s="25" t="s">
        <v>224</v>
      </c>
      <c r="E9" s="25">
        <v>1</v>
      </c>
      <c r="F9" s="90"/>
      <c r="G9" s="91">
        <f>Table119[5]*Table119[6]</f>
        <v>0</v>
      </c>
    </row>
    <row r="10" spans="1:7" ht="30" x14ac:dyDescent="0.25">
      <c r="A10" s="40">
        <v>3</v>
      </c>
      <c r="B10" s="41" t="s">
        <v>166</v>
      </c>
      <c r="C10" s="41" t="s">
        <v>792</v>
      </c>
      <c r="D10" s="41" t="s">
        <v>224</v>
      </c>
      <c r="E10" s="42">
        <v>6</v>
      </c>
      <c r="F10" s="90"/>
      <c r="G10" s="92">
        <f>Table119[5]*Table119[6]</f>
        <v>0</v>
      </c>
    </row>
    <row r="11" spans="1:7" ht="30" x14ac:dyDescent="0.25">
      <c r="A11" s="40">
        <v>4</v>
      </c>
      <c r="B11" s="41" t="s">
        <v>166</v>
      </c>
      <c r="C11" s="41" t="s">
        <v>793</v>
      </c>
      <c r="D11" s="41" t="s">
        <v>224</v>
      </c>
      <c r="E11" s="42">
        <v>2</v>
      </c>
      <c r="F11" s="90"/>
      <c r="G11" s="92">
        <f>Table119[5]*Table119[6]</f>
        <v>0</v>
      </c>
    </row>
    <row r="12" spans="1:7" x14ac:dyDescent="0.25">
      <c r="A12" s="40">
        <v>5</v>
      </c>
      <c r="B12" s="41" t="s">
        <v>167</v>
      </c>
      <c r="C12" s="41" t="s">
        <v>780</v>
      </c>
      <c r="D12" s="41" t="s">
        <v>224</v>
      </c>
      <c r="E12" s="42">
        <v>1</v>
      </c>
      <c r="F12" s="90"/>
      <c r="G12" s="92">
        <f>Table119[5]*Table119[6]</f>
        <v>0</v>
      </c>
    </row>
    <row r="13" spans="1:7" ht="45" x14ac:dyDescent="0.25">
      <c r="A13" s="40">
        <v>6</v>
      </c>
      <c r="B13" s="41" t="s">
        <v>104</v>
      </c>
      <c r="C13" s="41" t="s">
        <v>741</v>
      </c>
      <c r="D13" s="41" t="s">
        <v>122</v>
      </c>
      <c r="E13" s="42">
        <v>0.27</v>
      </c>
      <c r="F13" s="90"/>
      <c r="G13" s="92">
        <f>Table119[5]*Table119[6]</f>
        <v>0</v>
      </c>
    </row>
    <row r="14" spans="1:7" x14ac:dyDescent="0.25">
      <c r="A14" s="40">
        <v>7</v>
      </c>
      <c r="B14" s="41"/>
      <c r="C14" s="41" t="s">
        <v>794</v>
      </c>
      <c r="D14" s="41" t="s">
        <v>45</v>
      </c>
      <c r="E14" s="42">
        <v>15</v>
      </c>
      <c r="F14" s="90"/>
      <c r="G14" s="92">
        <f>Table119[5]*Table119[6]</f>
        <v>0</v>
      </c>
    </row>
    <row r="15" spans="1:7" x14ac:dyDescent="0.25">
      <c r="A15" s="40">
        <v>8</v>
      </c>
      <c r="B15" s="41"/>
      <c r="C15" s="41" t="s">
        <v>781</v>
      </c>
      <c r="D15" s="41" t="s">
        <v>45</v>
      </c>
      <c r="E15" s="42">
        <v>12</v>
      </c>
      <c r="F15" s="90"/>
      <c r="G15" s="92">
        <f>Table119[5]*Table119[6]</f>
        <v>0</v>
      </c>
    </row>
    <row r="16" spans="1:7" ht="30" x14ac:dyDescent="0.25">
      <c r="A16" s="40">
        <v>9</v>
      </c>
      <c r="B16" s="41" t="s">
        <v>168</v>
      </c>
      <c r="C16" s="41" t="s">
        <v>782</v>
      </c>
      <c r="D16" s="41" t="s">
        <v>226</v>
      </c>
      <c r="E16" s="42">
        <v>0.22</v>
      </c>
      <c r="F16" s="90"/>
      <c r="G16" s="92">
        <f>Table119[5]*Table119[6]</f>
        <v>0</v>
      </c>
    </row>
    <row r="17" spans="1:7" x14ac:dyDescent="0.25">
      <c r="A17" s="40">
        <v>10</v>
      </c>
      <c r="B17" s="41" t="s">
        <v>112</v>
      </c>
      <c r="C17" s="41" t="s">
        <v>783</v>
      </c>
      <c r="D17" s="41" t="s">
        <v>122</v>
      </c>
      <c r="E17" s="42">
        <v>0.22</v>
      </c>
      <c r="F17" s="90"/>
      <c r="G17" s="92">
        <f>Table119[5]*Table119[6]</f>
        <v>0</v>
      </c>
    </row>
    <row r="18" spans="1:7" x14ac:dyDescent="0.25">
      <c r="A18" s="40">
        <v>11</v>
      </c>
      <c r="B18" s="41"/>
      <c r="C18" s="41" t="s">
        <v>413</v>
      </c>
      <c r="D18" s="41" t="s">
        <v>45</v>
      </c>
      <c r="E18" s="42">
        <v>22</v>
      </c>
      <c r="F18" s="90"/>
      <c r="G18" s="92">
        <f>Table119[5]*Table119[6]</f>
        <v>0</v>
      </c>
    </row>
    <row r="19" spans="1:7" x14ac:dyDescent="0.25">
      <c r="A19" s="40">
        <v>12</v>
      </c>
      <c r="B19" s="41" t="s">
        <v>169</v>
      </c>
      <c r="C19" s="41" t="s">
        <v>784</v>
      </c>
      <c r="D19" s="41" t="s">
        <v>69</v>
      </c>
      <c r="E19" s="42">
        <v>5.0000000000000001E-3</v>
      </c>
      <c r="F19" s="90"/>
      <c r="G19" s="92">
        <f>Table119[5]*Table119[6]</f>
        <v>0</v>
      </c>
    </row>
    <row r="20" spans="1:7" x14ac:dyDescent="0.25">
      <c r="A20" s="40" t="s">
        <v>119</v>
      </c>
      <c r="B20" s="41"/>
      <c r="C20" s="41" t="s">
        <v>728</v>
      </c>
      <c r="D20" s="41"/>
      <c r="E20" s="42"/>
      <c r="F20" s="90"/>
      <c r="G20" s="92">
        <f>Table119[5]*Table119[6]</f>
        <v>0</v>
      </c>
    </row>
    <row r="21" spans="1:7" ht="30" x14ac:dyDescent="0.25">
      <c r="A21" s="40">
        <v>13</v>
      </c>
      <c r="B21" s="41" t="s">
        <v>274</v>
      </c>
      <c r="C21" s="41" t="s">
        <v>785</v>
      </c>
      <c r="D21" s="41" t="s">
        <v>224</v>
      </c>
      <c r="E21" s="42">
        <v>1</v>
      </c>
      <c r="F21" s="90"/>
      <c r="G21" s="92">
        <f>Table119[5]*Table119[6]</f>
        <v>0</v>
      </c>
    </row>
    <row r="22" spans="1:7" ht="30" x14ac:dyDescent="0.25">
      <c r="A22" s="40">
        <v>14</v>
      </c>
      <c r="B22" s="41" t="s">
        <v>274</v>
      </c>
      <c r="C22" s="41" t="s">
        <v>786</v>
      </c>
      <c r="D22" s="41" t="s">
        <v>224</v>
      </c>
      <c r="E22" s="42">
        <v>1</v>
      </c>
      <c r="F22" s="90"/>
      <c r="G22" s="92">
        <f>Table119[5]*Table119[6]</f>
        <v>0</v>
      </c>
    </row>
    <row r="23" spans="1:7" ht="30" x14ac:dyDescent="0.25">
      <c r="A23" s="40">
        <v>15</v>
      </c>
      <c r="B23" s="41" t="s">
        <v>274</v>
      </c>
      <c r="C23" s="41" t="s">
        <v>788</v>
      </c>
      <c r="D23" s="41" t="s">
        <v>224</v>
      </c>
      <c r="E23" s="42">
        <v>3</v>
      </c>
      <c r="F23" s="90"/>
      <c r="G23" s="92">
        <f>Table119[5]*Table119[6]</f>
        <v>0</v>
      </c>
    </row>
    <row r="24" spans="1:7" ht="30" x14ac:dyDescent="0.25">
      <c r="A24" s="40">
        <v>16</v>
      </c>
      <c r="B24" s="41" t="s">
        <v>274</v>
      </c>
      <c r="C24" s="41" t="s">
        <v>787</v>
      </c>
      <c r="D24" s="41" t="s">
        <v>224</v>
      </c>
      <c r="E24" s="42">
        <v>3</v>
      </c>
      <c r="F24" s="90"/>
      <c r="G24" s="92">
        <f>Table119[5]*Table119[6]</f>
        <v>0</v>
      </c>
    </row>
    <row r="25" spans="1:7" ht="30" x14ac:dyDescent="0.25">
      <c r="A25" s="40">
        <v>17</v>
      </c>
      <c r="B25" s="41" t="s">
        <v>274</v>
      </c>
      <c r="C25" s="41" t="s">
        <v>789</v>
      </c>
      <c r="D25" s="41" t="s">
        <v>224</v>
      </c>
      <c r="E25" s="42">
        <v>2</v>
      </c>
      <c r="F25" s="90"/>
      <c r="G25" s="92">
        <f>Table119[5]*Table119[6]</f>
        <v>0</v>
      </c>
    </row>
    <row r="26" spans="1:7" ht="30" x14ac:dyDescent="0.25">
      <c r="A26" s="40">
        <v>18</v>
      </c>
      <c r="B26" s="41" t="s">
        <v>274</v>
      </c>
      <c r="C26" s="41" t="s">
        <v>795</v>
      </c>
      <c r="D26" s="41" t="s">
        <v>224</v>
      </c>
      <c r="E26" s="42">
        <v>1</v>
      </c>
      <c r="F26" s="90"/>
      <c r="G26" s="92">
        <f>Table119[5]*Table119[6]</f>
        <v>0</v>
      </c>
    </row>
    <row r="27" spans="1:7" ht="45" x14ac:dyDescent="0.25">
      <c r="A27" s="109" t="s">
        <v>223</v>
      </c>
      <c r="B27" s="41" t="s">
        <v>274</v>
      </c>
      <c r="C27" s="135" t="s">
        <v>790</v>
      </c>
      <c r="D27" s="134" t="s">
        <v>601</v>
      </c>
      <c r="E27" s="110">
        <v>1</v>
      </c>
      <c r="F27" s="111"/>
      <c r="G27" s="112">
        <f>Table119[5]*Table119[6]</f>
        <v>0</v>
      </c>
    </row>
    <row r="28" spans="1:7" ht="30" x14ac:dyDescent="0.25">
      <c r="A28" s="98">
        <v>19</v>
      </c>
      <c r="B28" s="41" t="s">
        <v>274</v>
      </c>
      <c r="C28" s="125" t="s">
        <v>791</v>
      </c>
      <c r="D28" s="99" t="s">
        <v>224</v>
      </c>
      <c r="E28" s="100">
        <v>4</v>
      </c>
      <c r="F28" s="90"/>
      <c r="G28" s="92">
        <f>Table112[5]*Table112[6]</f>
        <v>0</v>
      </c>
    </row>
    <row r="29" spans="1:7" x14ac:dyDescent="0.25">
      <c r="A29" s="130" t="s">
        <v>365</v>
      </c>
      <c r="B29" s="136"/>
      <c r="C29" s="136"/>
      <c r="D29" s="136"/>
      <c r="E29" s="137"/>
      <c r="F29" s="137"/>
      <c r="G29" s="137">
        <f>SUBTOTAL(9,Table119[7])</f>
        <v>0</v>
      </c>
    </row>
  </sheetData>
  <mergeCells count="2">
    <mergeCell ref="C2:G3"/>
    <mergeCell ref="A4:B4"/>
  </mergeCells>
  <phoneticPr fontId="20" type="noConversion"/>
  <conditionalFormatting sqref="A29:G29 A7:G23 A24:A27 C24:G27 B24:B28">
    <cfRule type="expression" dxfId="70" priority="12">
      <formula>CELL("PROTECT",A7)=0</formula>
    </cfRule>
    <cfRule type="expression" dxfId="69" priority="13">
      <formula>$C7="Subtotal"</formula>
    </cfRule>
    <cfRule type="expression" priority="14" stopIfTrue="1">
      <formula>OR($C7="Subtotal",$A7="Total TVA Cota 0")</formula>
    </cfRule>
    <cfRule type="expression" dxfId="68" priority="16">
      <formula>$E7=""</formula>
    </cfRule>
  </conditionalFormatting>
  <conditionalFormatting sqref="G29 G7:G27">
    <cfRule type="expression" dxfId="67" priority="10">
      <formula>AND($C7="Subtotal",$G7="")</formula>
    </cfRule>
    <cfRule type="expression" dxfId="66" priority="11">
      <formula>AND($C7="Subtotal",_xlfn.FORMULATEXT($G7)="=[5]*[6]")</formula>
    </cfRule>
    <cfRule type="expression" dxfId="65" priority="15">
      <formula>AND($C7&lt;&gt;"Subtotal",_xlfn.FORMULATEXT($G7)&lt;&gt;"=[5]*[6]")</formula>
    </cfRule>
  </conditionalFormatting>
  <conditionalFormatting sqref="E29:G29 E7:G27">
    <cfRule type="notContainsBlanks" priority="17" stopIfTrue="1">
      <formula>LEN(TRIM(E7))&gt;0</formula>
    </cfRule>
    <cfRule type="expression" dxfId="64" priority="18">
      <formula>$E7&lt;&gt;""</formula>
    </cfRule>
  </conditionalFormatting>
  <dataValidations count="1">
    <dataValidation type="decimal" operator="greaterThan" allowBlank="1" showInputMessage="1" showErrorMessage="1" sqref="F7:F2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 id="{132BB1B6-7851-468B-B807-BB553B64479E}">
            <xm:f>AND(TM!$C34="Subtotal",TM!$G34="")</xm:f>
            <x14:dxf>
              <fill>
                <patternFill>
                  <bgColor rgb="FFC00000"/>
                </patternFill>
              </fill>
            </x14:dxf>
          </x14:cfRule>
          <x14:cfRule type="expression" priority="2" id="{868E6132-D5BB-42ED-BF7A-24913F317F6F}">
            <xm:f>AND(TM!$C34="Subtotal",_xlfn.FORMULATEXT(TM!$G34)="=[5]*[6]")</xm:f>
            <x14:dxf>
              <fill>
                <patternFill>
                  <bgColor rgb="FFFF0000"/>
                </patternFill>
              </fill>
            </x14:dxf>
          </x14:cfRule>
          <x14:cfRule type="expression" priority="6" id="{9100BB9E-42EE-4499-B2FE-F2EA79A6A272}">
            <xm:f>AND(TM!$C34&lt;&gt;"Subtotal",_xlfn.FORMULATEXT(TM!$G34)&lt;&gt;"=[5]*[6]")</xm:f>
            <x14:dxf>
              <fill>
                <patternFill>
                  <bgColor rgb="FF7030A0"/>
                </patternFill>
              </fill>
            </x14:dxf>
          </x14:cfRule>
          <xm:sqref>G28</xm:sqref>
        </x14:conditionalFormatting>
        <x14:conditionalFormatting xmlns:xm="http://schemas.microsoft.com/office/excel/2006/main">
          <x14:cfRule type="notContainsBlanks" priority="8" stopIfTrue="1" id="{AA393A75-943A-4F9C-87A8-676DFD859719}">
            <xm:f>LEN(TRIM(TM!E34))&gt;0</xm:f>
            <x14:dxf/>
          </x14:cfRule>
          <x14:cfRule type="expression" priority="9" id="{88BE056B-55F4-4E89-836F-BD7F8F26FD7F}">
            <xm:f>TM!$E34&lt;&gt;""</xm:f>
            <x14:dxf>
              <fill>
                <patternFill>
                  <bgColor rgb="FFFFC000"/>
                </patternFill>
              </fill>
            </x14:dxf>
          </x14:cfRule>
          <xm:sqref>E28:G28</xm:sqref>
        </x14:conditionalFormatting>
        <x14:conditionalFormatting xmlns:xm="http://schemas.microsoft.com/office/excel/2006/main">
          <x14:cfRule type="expression" priority="3" id="{7512F33D-9A41-40B9-A60D-363D1F7BA375}">
            <xm:f>CELL("PROTECT",TM!A34)=0</xm:f>
            <x14:dxf>
              <border>
                <left style="thin">
                  <color rgb="FFFF0000"/>
                </left>
                <right style="thin">
                  <color rgb="FFFF0000"/>
                </right>
                <top style="thin">
                  <color rgb="FFFF0000"/>
                </top>
                <bottom style="thin">
                  <color rgb="FFFF0000"/>
                </bottom>
                <vertical/>
                <horizontal/>
              </border>
            </x14:dxf>
          </x14:cfRule>
          <x14:cfRule type="expression" priority="4" id="{44DCED91-0458-42F2-B83B-33A90FDC1FAD}">
            <xm:f>TM!$C34="Subtotal"</xm:f>
            <x14:dxf>
              <font>
                <b/>
                <i val="0"/>
              </font>
              <fill>
                <patternFill>
                  <bgColor rgb="FFB4F0FF"/>
                </patternFill>
              </fill>
            </x14:dxf>
          </x14:cfRule>
          <x14:cfRule type="expression" priority="5" stopIfTrue="1" id="{7F6151FA-9AE9-4214-B172-27886CE2734A}">
            <xm:f>OR(TM!$C34="Subtotal",TM!$A34="Total TVA Cota 0")</xm:f>
            <x14:dxf/>
          </x14:cfRule>
          <x14:cfRule type="expression" priority="7" id="{6566630E-72B7-4759-8C85-76385DFCDC4A}">
            <xm:f>TM!$E34=""</xm:f>
            <x14:dxf>
              <font>
                <b/>
                <i val="0"/>
              </font>
              <fill>
                <patternFill>
                  <bgColor theme="0" tint="-0.14996795556505021"/>
                </patternFill>
              </fill>
            </x14:dxf>
          </x14:cfRule>
          <xm:sqref>A28 C28:G28</xm:sqref>
        </x14:conditionalFormatting>
      </x14:conditionalFormatting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zoomScaleNormal="90" zoomScaleSheetLayoutView="100" zoomScalePageLayoutView="90" workbookViewId="0">
      <selection activeCell="A2" sqref="A2"/>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77" t="str">
        <f>SITE!C2</f>
        <v>Installation of biomass heating system and solar hot water production system in the kindergarten of Copceac village, Stefan Voda district</v>
      </c>
      <c r="D2" s="177"/>
      <c r="E2" s="177"/>
      <c r="F2" s="177"/>
      <c r="G2" s="177"/>
    </row>
    <row r="3" spans="1:7" s="22" customFormat="1" ht="18.75" x14ac:dyDescent="0.3">
      <c r="A3" s="26" t="str">
        <f>SITE!A3</f>
        <v>Site:</v>
      </c>
      <c r="B3" s="27" t="str">
        <f>IF(SITE!B3=0,"",SITE!B3)</f>
        <v>y</v>
      </c>
      <c r="C3" s="177"/>
      <c r="D3" s="177"/>
      <c r="E3" s="177"/>
      <c r="F3" s="177"/>
      <c r="G3" s="177"/>
    </row>
    <row r="4" spans="1:7" s="22" customFormat="1" ht="18.75" x14ac:dyDescent="0.25">
      <c r="A4" s="180" t="s">
        <v>276</v>
      </c>
      <c r="B4" s="180"/>
      <c r="C4" s="29" t="str">
        <f>SITE!B15</f>
        <v xml:space="preserve">Fuel supply system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15</v>
      </c>
      <c r="B6" s="9" t="s">
        <v>16</v>
      </c>
      <c r="C6" s="9" t="s">
        <v>17</v>
      </c>
      <c r="D6" s="9" t="s">
        <v>18</v>
      </c>
      <c r="E6" s="9" t="s">
        <v>19</v>
      </c>
      <c r="F6" s="9" t="s">
        <v>20</v>
      </c>
      <c r="G6" s="9" t="s">
        <v>21</v>
      </c>
    </row>
    <row r="7" spans="1:7" x14ac:dyDescent="0.25">
      <c r="A7" s="38"/>
      <c r="B7" s="38"/>
      <c r="C7" s="39"/>
      <c r="D7" s="38"/>
      <c r="E7" s="44"/>
      <c r="F7" s="43"/>
      <c r="G7" s="87">
        <f>Table1193[5]*Table1193[6]</f>
        <v>0</v>
      </c>
    </row>
    <row r="8" spans="1:7" x14ac:dyDescent="0.25">
      <c r="A8" s="38"/>
      <c r="B8" s="38"/>
      <c r="C8" s="39"/>
      <c r="D8" s="38"/>
      <c r="E8" s="44"/>
      <c r="F8" s="43"/>
      <c r="G8" s="89">
        <f>Table1193[5]*Table1193[6]</f>
        <v>0</v>
      </c>
    </row>
    <row r="9" spans="1:7" x14ac:dyDescent="0.25">
      <c r="A9" s="40" t="s">
        <v>365</v>
      </c>
      <c r="B9" s="41"/>
      <c r="C9" s="41"/>
      <c r="D9" s="41"/>
      <c r="E9" s="42"/>
      <c r="F9" s="42"/>
      <c r="G9" s="87">
        <f>SUBTOTAL(9,Table1193[7])</f>
        <v>0</v>
      </c>
    </row>
  </sheetData>
  <mergeCells count="2">
    <mergeCell ref="C2:G3"/>
    <mergeCell ref="A4:B4"/>
  </mergeCells>
  <conditionalFormatting sqref="G7:G9">
    <cfRule type="expression" dxfId="37" priority="1">
      <formula>AND($C7="Subtotal",$G7="")</formula>
    </cfRule>
    <cfRule type="expression" dxfId="36" priority="2">
      <formula>AND($C7="Subtotal",_xlfn.FORMULATEXT($G7)="=[5]*[6]")</formula>
    </cfRule>
    <cfRule type="expression" dxfId="35" priority="6">
      <formula>AND($C7&lt;&gt;"Subtotal",_xlfn.FORMULATEXT($G7)&lt;&gt;"=[5]*[6]")</formula>
    </cfRule>
  </conditionalFormatting>
  <conditionalFormatting sqref="A7:G9">
    <cfRule type="expression" dxfId="34" priority="3">
      <formula>CELL("PROTECT",A7)=0</formula>
    </cfRule>
    <cfRule type="expression" dxfId="33" priority="4">
      <formula>$C7="Subtotal"</formula>
    </cfRule>
    <cfRule type="expression" priority="5" stopIfTrue="1">
      <formula>OR($C7="Subtotal",$A7="Total TVA Cota 0")</formula>
    </cfRule>
    <cfRule type="expression" dxfId="32" priority="7">
      <formula>$E7=""</formula>
    </cfRule>
  </conditionalFormatting>
  <conditionalFormatting sqref="E7:G9">
    <cfRule type="notContainsBlanks" priority="8" stopIfTrue="1">
      <formula>LEN(TRIM(E7))&gt;0</formula>
    </cfRule>
    <cfRule type="expression" dxfId="31"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3"/>
  <sheetViews>
    <sheetView view="pageBreakPreview" zoomScaleNormal="90" zoomScaleSheetLayoutView="100" zoomScalePageLayoutView="90" workbookViewId="0">
      <selection activeCell="J13" sqref="J13"/>
    </sheetView>
  </sheetViews>
  <sheetFormatPr defaultColWidth="8.85546875" defaultRowHeight="15" x14ac:dyDescent="0.25"/>
  <cols>
    <col min="1" max="1" width="9.42578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77" t="str">
        <f>SITE!C2</f>
        <v>Installation of biomass heating system and solar hot water production system in the kindergarten of Copceac village, Stefan Voda district</v>
      </c>
      <c r="D2" s="177"/>
      <c r="E2" s="177"/>
      <c r="F2" s="177"/>
      <c r="G2" s="177"/>
    </row>
    <row r="3" spans="1:7" ht="18.75" x14ac:dyDescent="0.3">
      <c r="A3" s="26" t="str">
        <f>SITE!A3</f>
        <v>Site:</v>
      </c>
      <c r="B3" s="27" t="str">
        <f>IF(SITE!B3=0,"",SITE!B3)</f>
        <v>y</v>
      </c>
      <c r="C3" s="177"/>
      <c r="D3" s="177"/>
      <c r="E3" s="177"/>
      <c r="F3" s="177"/>
      <c r="G3" s="177"/>
    </row>
    <row r="4" spans="1:7" ht="18.75" x14ac:dyDescent="0.25">
      <c r="A4" s="184" t="str">
        <f>SITE!B16</f>
        <v xml:space="preserve">Commissioning </v>
      </c>
      <c r="B4" s="184"/>
      <c r="C4" s="184"/>
      <c r="D4" s="184"/>
      <c r="E4" s="184"/>
      <c r="F4" s="184"/>
      <c r="G4" s="184"/>
    </row>
    <row r="5" spans="1:7" ht="47.25" x14ac:dyDescent="0.25">
      <c r="A5" s="6" t="s">
        <v>258</v>
      </c>
      <c r="B5" s="6" t="s">
        <v>9</v>
      </c>
      <c r="C5" s="6" t="s">
        <v>802</v>
      </c>
      <c r="D5" s="8" t="str">
        <f>TA!D5</f>
        <v>Unit of Measure</v>
      </c>
      <c r="E5" s="8" t="str">
        <f>TA!E5</f>
        <v>Quantity</v>
      </c>
      <c r="F5" s="8" t="str">
        <f>TA!F5</f>
        <v>Unit Price
USD (wage inclusive)</v>
      </c>
      <c r="G5" s="8" t="str">
        <f>TA!G5</f>
        <v>Total 
USD (col.5 x col.6)</v>
      </c>
    </row>
    <row r="6" spans="1:7" ht="15.75" x14ac:dyDescent="0.25">
      <c r="A6" s="6">
        <v>1</v>
      </c>
      <c r="B6" s="6">
        <v>2</v>
      </c>
      <c r="C6" s="6">
        <v>3</v>
      </c>
      <c r="D6" s="6">
        <v>4</v>
      </c>
      <c r="E6" s="6">
        <v>5</v>
      </c>
      <c r="F6" s="6">
        <v>6</v>
      </c>
      <c r="G6" s="6">
        <v>7</v>
      </c>
    </row>
    <row r="7" spans="1:7" ht="15.75" x14ac:dyDescent="0.25">
      <c r="A7" s="51">
        <v>1</v>
      </c>
      <c r="B7" s="52"/>
      <c r="C7" s="53" t="s">
        <v>796</v>
      </c>
      <c r="D7" s="54" t="s">
        <v>798</v>
      </c>
      <c r="E7" s="55">
        <v>1</v>
      </c>
      <c r="F7" s="24"/>
      <c r="G7" s="18">
        <f t="shared" ref="G7:G10" si="0">$E7*F7</f>
        <v>0</v>
      </c>
    </row>
    <row r="8" spans="1:7" ht="15.75" x14ac:dyDescent="0.25">
      <c r="A8" s="48">
        <v>2</v>
      </c>
      <c r="B8" s="48"/>
      <c r="C8" s="56" t="s">
        <v>797</v>
      </c>
      <c r="D8" s="57" t="s">
        <v>23</v>
      </c>
      <c r="E8" s="55">
        <v>1</v>
      </c>
      <c r="F8" s="24"/>
      <c r="G8" s="18">
        <f t="shared" si="0"/>
        <v>0</v>
      </c>
    </row>
    <row r="9" spans="1:7" ht="15.75" x14ac:dyDescent="0.25">
      <c r="A9" s="48">
        <v>3</v>
      </c>
      <c r="B9" s="48"/>
      <c r="C9" s="56" t="s">
        <v>799</v>
      </c>
      <c r="D9" s="57" t="s">
        <v>23</v>
      </c>
      <c r="E9" s="55">
        <v>1</v>
      </c>
      <c r="F9" s="24"/>
      <c r="G9" s="18">
        <f t="shared" si="0"/>
        <v>0</v>
      </c>
    </row>
    <row r="10" spans="1:7" ht="16.5" thickBot="1" x14ac:dyDescent="0.3">
      <c r="A10" s="48">
        <v>4</v>
      </c>
      <c r="B10" s="48"/>
      <c r="C10" s="56" t="s">
        <v>801</v>
      </c>
      <c r="D10" s="57" t="s">
        <v>366</v>
      </c>
      <c r="E10" s="55">
        <v>1</v>
      </c>
      <c r="F10" s="24"/>
      <c r="G10" s="18">
        <f t="shared" si="0"/>
        <v>0</v>
      </c>
    </row>
    <row r="11" spans="1:7" ht="20.25" thickTop="1" thickBot="1" x14ac:dyDescent="0.3">
      <c r="A11" s="14" t="s">
        <v>800</v>
      </c>
      <c r="B11" s="14"/>
      <c r="C11" s="14"/>
      <c r="D11" s="14"/>
      <c r="E11" s="14"/>
      <c r="F11" s="14"/>
      <c r="G11" s="1">
        <f>SUM(G7:G10)</f>
        <v>0</v>
      </c>
    </row>
    <row r="13" spans="1:7" x14ac:dyDescent="0.25">
      <c r="A13" s="13" t="s">
        <v>858</v>
      </c>
    </row>
  </sheetData>
  <mergeCells count="2">
    <mergeCell ref="C2:G3"/>
    <mergeCell ref="A4:G4"/>
  </mergeCells>
  <phoneticPr fontId="20" type="noConversion"/>
  <conditionalFormatting sqref="F7:F10">
    <cfRule type="containsBlanks" dxfId="11" priority="9">
      <formula>LEN(TRIM(F7))=0</formula>
    </cfRule>
  </conditionalFormatting>
  <conditionalFormatting sqref="A4:G4 C1:G3 F7:G10 A11:G13 A6:G6 A5:C5">
    <cfRule type="expression" dxfId="10" priority="8">
      <formula>CELL("PROTECT",A1)=0</formula>
    </cfRule>
  </conditionalFormatting>
  <conditionalFormatting sqref="C7:E10">
    <cfRule type="containsBlanks" dxfId="9" priority="2">
      <formula>LEN(TRIM(C7))=0</formula>
    </cfRule>
  </conditionalFormatting>
  <conditionalFormatting sqref="A7:E10">
    <cfRule type="expression" dxfId="8"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4"/>
  <sheetViews>
    <sheetView view="pageBreakPreview" zoomScaleNormal="90" zoomScaleSheetLayoutView="100" zoomScalePageLayoutView="90" workbookViewId="0">
      <selection activeCell="C8" sqref="C8"/>
    </sheetView>
  </sheetViews>
  <sheetFormatPr defaultColWidth="8.85546875" defaultRowHeight="15" x14ac:dyDescent="0.25"/>
  <cols>
    <col min="1" max="1" width="9.42578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77" t="str">
        <f>SITE!C2</f>
        <v>Installation of biomass heating system and solar hot water production system in the kindergarten of Copceac village, Stefan Voda district</v>
      </c>
      <c r="D2" s="177"/>
      <c r="E2" s="177"/>
      <c r="F2" s="177"/>
      <c r="G2" s="177"/>
    </row>
    <row r="3" spans="1:7" ht="18.75" x14ac:dyDescent="0.3">
      <c r="A3" s="26" t="str">
        <f>SITE!A3</f>
        <v>Site:</v>
      </c>
      <c r="B3" s="27" t="str">
        <f>IF(SITE!B3=0,"",SITE!B3)</f>
        <v>y</v>
      </c>
      <c r="C3" s="181"/>
      <c r="D3" s="181"/>
      <c r="E3" s="181"/>
      <c r="F3" s="181"/>
      <c r="G3" s="181"/>
    </row>
    <row r="4" spans="1:7" ht="18.75" x14ac:dyDescent="0.25">
      <c r="A4" s="10" t="str">
        <f>SITE!B17</f>
        <v>Service and Maintenance works for 3-years of operation</v>
      </c>
      <c r="B4" s="11"/>
      <c r="C4" s="11"/>
      <c r="D4" s="11"/>
      <c r="E4" s="11"/>
      <c r="F4" s="11"/>
      <c r="G4" s="12"/>
    </row>
    <row r="5" spans="1:7" ht="47.25" x14ac:dyDescent="0.25">
      <c r="A5" s="9" t="s">
        <v>2</v>
      </c>
      <c r="B5" s="9" t="s">
        <v>9</v>
      </c>
      <c r="C5" s="9" t="s">
        <v>804</v>
      </c>
      <c r="D5" s="9" t="s">
        <v>805</v>
      </c>
      <c r="E5" s="9" t="s">
        <v>806</v>
      </c>
      <c r="F5" s="8" t="str">
        <f>TA!F5</f>
        <v>Unit Price
USD (wage inclusive)</v>
      </c>
      <c r="G5" s="8" t="str">
        <f>TA!G5</f>
        <v>Total 
USD (col.5 x col.6)</v>
      </c>
    </row>
    <row r="6" spans="1:7" ht="15.75" x14ac:dyDescent="0.25">
      <c r="A6" s="6">
        <v>1</v>
      </c>
      <c r="B6" s="6">
        <v>2</v>
      </c>
      <c r="C6" s="6">
        <v>3</v>
      </c>
      <c r="D6" s="6">
        <v>4</v>
      </c>
      <c r="E6" s="6">
        <v>5</v>
      </c>
      <c r="F6" s="6">
        <v>6</v>
      </c>
      <c r="G6" s="6">
        <v>7</v>
      </c>
    </row>
    <row r="7" spans="1:7" ht="31.5" x14ac:dyDescent="0.25">
      <c r="A7" s="7">
        <v>1</v>
      </c>
      <c r="B7" s="7"/>
      <c r="C7" s="7" t="s">
        <v>809</v>
      </c>
      <c r="D7" s="49" t="s">
        <v>807</v>
      </c>
      <c r="E7" s="50">
        <v>3</v>
      </c>
      <c r="F7" s="20"/>
      <c r="G7" s="19">
        <f>$E7*F7</f>
        <v>0</v>
      </c>
    </row>
    <row r="8" spans="1:7" ht="15.75" x14ac:dyDescent="0.25">
      <c r="A8" s="7">
        <v>2</v>
      </c>
      <c r="B8" s="7"/>
      <c r="C8" s="7" t="s">
        <v>859</v>
      </c>
      <c r="D8" s="49" t="s">
        <v>807</v>
      </c>
      <c r="E8" s="50">
        <v>3</v>
      </c>
      <c r="F8" s="20"/>
      <c r="G8" s="19">
        <f t="shared" ref="G8:G10" si="0">$E8*F8</f>
        <v>0</v>
      </c>
    </row>
    <row r="9" spans="1:7" ht="15.75" x14ac:dyDescent="0.25">
      <c r="A9" s="7">
        <v>3</v>
      </c>
      <c r="B9" s="7"/>
      <c r="C9" s="7" t="s">
        <v>810</v>
      </c>
      <c r="D9" s="49" t="s">
        <v>808</v>
      </c>
      <c r="E9" s="50">
        <v>3</v>
      </c>
      <c r="F9" s="20"/>
      <c r="G9" s="19">
        <f t="shared" si="0"/>
        <v>0</v>
      </c>
    </row>
    <row r="10" spans="1:7" ht="16.5" thickBot="1" x14ac:dyDescent="0.3">
      <c r="A10" s="7">
        <v>4</v>
      </c>
      <c r="B10" s="7"/>
      <c r="C10" s="7" t="s">
        <v>811</v>
      </c>
      <c r="D10" s="49" t="s">
        <v>24</v>
      </c>
      <c r="E10" s="50">
        <v>1</v>
      </c>
      <c r="F10" s="20"/>
      <c r="G10" s="19">
        <f t="shared" si="0"/>
        <v>0</v>
      </c>
    </row>
    <row r="11" spans="1:7" ht="20.25" thickTop="1" thickBot="1" x14ac:dyDescent="0.3">
      <c r="A11" s="14" t="s">
        <v>800</v>
      </c>
      <c r="B11" s="14"/>
      <c r="C11" s="14"/>
      <c r="D11" s="14"/>
      <c r="E11" s="1"/>
      <c r="F11" s="1"/>
      <c r="G11" s="1">
        <f>SUM(G7:G10)</f>
        <v>0</v>
      </c>
    </row>
    <row r="13" spans="1:7" ht="15" customHeight="1" x14ac:dyDescent="0.25">
      <c r="A13" s="185" t="s">
        <v>10</v>
      </c>
      <c r="B13" s="185"/>
      <c r="C13" s="185"/>
      <c r="D13" s="185"/>
      <c r="E13" s="185"/>
      <c r="F13" s="185"/>
      <c r="G13" s="185"/>
    </row>
    <row r="14" spans="1:7" x14ac:dyDescent="0.25">
      <c r="A14" s="185"/>
      <c r="B14" s="185"/>
      <c r="C14" s="185"/>
      <c r="D14" s="185"/>
      <c r="E14" s="185"/>
      <c r="F14" s="185"/>
      <c r="G14" s="185"/>
    </row>
  </sheetData>
  <mergeCells count="2">
    <mergeCell ref="C2:G3"/>
    <mergeCell ref="A13:G14"/>
  </mergeCells>
  <phoneticPr fontId="20" type="noConversion"/>
  <conditionalFormatting sqref="F7:F10">
    <cfRule type="containsBlanks" dxfId="7" priority="9">
      <formula>LEN(TRIM(F7))=0</formula>
    </cfRule>
  </conditionalFormatting>
  <conditionalFormatting sqref="A4:G4 C1:G3 F7:G10 A11:G14 A6:G6 A5:E5">
    <cfRule type="expression" dxfId="6" priority="8">
      <formula>CELL("PROTECT",A1)=0</formula>
    </cfRule>
  </conditionalFormatting>
  <conditionalFormatting sqref="C7:E10">
    <cfRule type="containsBlanks" dxfId="5" priority="2">
      <formula>LEN(TRIM(C7))=0</formula>
    </cfRule>
  </conditionalFormatting>
  <conditionalFormatting sqref="A7:E10">
    <cfRule type="expression" dxfId="4"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G27"/>
  <sheetViews>
    <sheetView tabSelected="1" view="pageBreakPreview" zoomScaleSheetLayoutView="100" workbookViewId="0">
      <selection activeCell="C8" sqref="C8"/>
    </sheetView>
  </sheetViews>
  <sheetFormatPr defaultColWidth="8.85546875" defaultRowHeight="15" x14ac:dyDescent="0.25"/>
  <cols>
    <col min="1" max="1" width="9.42578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86" t="str">
        <f>SITE!C2</f>
        <v>Installation of biomass heating system and solar hot water production system in the kindergarten of Copceac village, Stefan Voda district</v>
      </c>
      <c r="D2" s="186"/>
      <c r="E2" s="186"/>
      <c r="F2" s="186"/>
      <c r="G2" s="186"/>
    </row>
    <row r="3" spans="1:7" ht="18.75" x14ac:dyDescent="0.3">
      <c r="A3" s="26" t="str">
        <f>SITE!A3</f>
        <v>Site:</v>
      </c>
      <c r="B3" s="27" t="str">
        <f>IF(SITE!B3=0,"",SITE!B3)</f>
        <v>y</v>
      </c>
      <c r="C3" s="186"/>
      <c r="D3" s="186"/>
      <c r="E3" s="186"/>
      <c r="F3" s="186"/>
      <c r="G3" s="186"/>
    </row>
    <row r="4" spans="1:7" ht="18.75" x14ac:dyDescent="0.25">
      <c r="A4" s="187" t="s">
        <v>812</v>
      </c>
      <c r="B4" s="187"/>
      <c r="C4" s="187"/>
      <c r="D4" s="187"/>
      <c r="E4" s="187"/>
      <c r="F4" s="187"/>
      <c r="G4" s="187"/>
    </row>
    <row r="5" spans="1:7" ht="31.5" x14ac:dyDescent="0.25">
      <c r="A5" s="8" t="s">
        <v>2</v>
      </c>
      <c r="B5" s="8" t="s">
        <v>9</v>
      </c>
      <c r="C5" s="8" t="s">
        <v>813</v>
      </c>
      <c r="D5" s="8" t="s">
        <v>814</v>
      </c>
      <c r="E5" s="8" t="s">
        <v>803</v>
      </c>
      <c r="F5" s="8" t="s">
        <v>815</v>
      </c>
      <c r="G5" s="8" t="s">
        <v>22</v>
      </c>
    </row>
    <row r="6" spans="1:7" ht="15.75" x14ac:dyDescent="0.25">
      <c r="A6" s="8">
        <v>1</v>
      </c>
      <c r="B6" s="8">
        <v>2</v>
      </c>
      <c r="C6" s="8">
        <v>3</v>
      </c>
      <c r="D6" s="8">
        <v>4</v>
      </c>
      <c r="E6" s="8">
        <v>5</v>
      </c>
      <c r="F6" s="8">
        <v>6</v>
      </c>
      <c r="G6" s="8">
        <v>7</v>
      </c>
    </row>
    <row r="7" spans="1:7" ht="15.75" x14ac:dyDescent="0.25">
      <c r="A7" s="190">
        <v>1</v>
      </c>
      <c r="B7" s="191" t="s">
        <v>816</v>
      </c>
      <c r="C7" s="36" t="s">
        <v>817</v>
      </c>
      <c r="D7" s="15"/>
      <c r="E7" s="188">
        <v>1</v>
      </c>
      <c r="F7" s="189">
        <v>1</v>
      </c>
      <c r="G7" s="188">
        <f>E7*F7</f>
        <v>1</v>
      </c>
    </row>
    <row r="8" spans="1:7" ht="45" x14ac:dyDescent="0.25">
      <c r="A8" s="190"/>
      <c r="B8" s="191"/>
      <c r="C8" s="86" t="s">
        <v>818</v>
      </c>
      <c r="D8" s="15"/>
      <c r="E8" s="188"/>
      <c r="F8" s="189"/>
      <c r="G8" s="188"/>
    </row>
    <row r="9" spans="1:7" ht="15.75" x14ac:dyDescent="0.25">
      <c r="A9" s="190"/>
      <c r="B9" s="191"/>
      <c r="C9" s="36" t="s">
        <v>819</v>
      </c>
      <c r="D9" s="15"/>
      <c r="E9" s="188"/>
      <c r="F9" s="189"/>
      <c r="G9" s="188"/>
    </row>
    <row r="10" spans="1:7" ht="15.75" x14ac:dyDescent="0.25">
      <c r="A10" s="190"/>
      <c r="B10" s="191"/>
      <c r="C10" s="37" t="s">
        <v>217</v>
      </c>
      <c r="D10" s="15"/>
      <c r="E10" s="188"/>
      <c r="F10" s="189"/>
      <c r="G10" s="188"/>
    </row>
    <row r="11" spans="1:7" ht="15.75" x14ac:dyDescent="0.25">
      <c r="A11" s="190"/>
      <c r="B11" s="191"/>
      <c r="C11" s="16" t="s">
        <v>820</v>
      </c>
      <c r="D11" s="17"/>
      <c r="E11" s="188"/>
      <c r="F11" s="189"/>
      <c r="G11" s="188"/>
    </row>
    <row r="12" spans="1:7" ht="15.75" x14ac:dyDescent="0.25">
      <c r="A12" s="190"/>
      <c r="B12" s="191"/>
      <c r="C12" s="16" t="s">
        <v>821</v>
      </c>
      <c r="D12" s="15"/>
      <c r="E12" s="188"/>
      <c r="F12" s="189"/>
      <c r="G12" s="188"/>
    </row>
    <row r="13" spans="1:7" ht="31.5" x14ac:dyDescent="0.25">
      <c r="A13" s="190"/>
      <c r="B13" s="191"/>
      <c r="C13" s="16" t="s">
        <v>833</v>
      </c>
      <c r="D13" s="15"/>
      <c r="E13" s="188"/>
      <c r="F13" s="189"/>
      <c r="G13" s="188"/>
    </row>
    <row r="14" spans="1:7" ht="15.75" x14ac:dyDescent="0.25">
      <c r="A14" s="190"/>
      <c r="B14" s="191"/>
      <c r="C14" s="37" t="s">
        <v>822</v>
      </c>
      <c r="D14" s="15"/>
      <c r="E14" s="188"/>
      <c r="F14" s="189"/>
      <c r="G14" s="188"/>
    </row>
    <row r="15" spans="1:7" ht="15.75" x14ac:dyDescent="0.25">
      <c r="A15" s="190"/>
      <c r="B15" s="191"/>
      <c r="C15" s="16" t="s">
        <v>823</v>
      </c>
      <c r="D15" s="15"/>
      <c r="E15" s="188"/>
      <c r="F15" s="189"/>
      <c r="G15" s="188"/>
    </row>
    <row r="16" spans="1:7" ht="15.75" x14ac:dyDescent="0.25">
      <c r="A16" s="190"/>
      <c r="B16" s="191"/>
      <c r="C16" s="16" t="s">
        <v>824</v>
      </c>
      <c r="D16" s="15"/>
      <c r="E16" s="188"/>
      <c r="F16" s="189"/>
      <c r="G16" s="188"/>
    </row>
    <row r="17" spans="1:7" ht="31.5" x14ac:dyDescent="0.25">
      <c r="A17" s="190"/>
      <c r="B17" s="191"/>
      <c r="C17" s="16" t="s">
        <v>825</v>
      </c>
      <c r="D17" s="15"/>
      <c r="E17" s="188"/>
      <c r="F17" s="189"/>
      <c r="G17" s="188"/>
    </row>
    <row r="18" spans="1:7" ht="15.75" x14ac:dyDescent="0.25">
      <c r="A18" s="190"/>
      <c r="B18" s="191"/>
      <c r="C18" s="16" t="s">
        <v>826</v>
      </c>
      <c r="D18" s="15"/>
      <c r="E18" s="188"/>
      <c r="F18" s="189"/>
      <c r="G18" s="188"/>
    </row>
    <row r="19" spans="1:7" ht="15.75" x14ac:dyDescent="0.25">
      <c r="A19" s="190"/>
      <c r="B19" s="191"/>
      <c r="C19" s="37" t="s">
        <v>827</v>
      </c>
      <c r="D19" s="15"/>
      <c r="E19" s="188"/>
      <c r="F19" s="189"/>
      <c r="G19" s="188"/>
    </row>
    <row r="20" spans="1:7" ht="48" thickBot="1" x14ac:dyDescent="0.3">
      <c r="A20" s="190"/>
      <c r="B20" s="191"/>
      <c r="C20" s="37" t="s">
        <v>828</v>
      </c>
      <c r="D20" s="15"/>
      <c r="E20" s="188"/>
      <c r="F20" s="189"/>
      <c r="G20" s="188"/>
    </row>
    <row r="21" spans="1:7" ht="19.5" customHeight="1" thickTop="1" thickBot="1" x14ac:dyDescent="0.3">
      <c r="A21" s="14" t="s">
        <v>829</v>
      </c>
      <c r="B21" s="14"/>
      <c r="C21" s="14"/>
      <c r="D21" s="14"/>
      <c r="E21" s="1"/>
      <c r="F21" s="1"/>
      <c r="G21" s="1">
        <f>SUM(G7:G20)</f>
        <v>1</v>
      </c>
    </row>
    <row r="22" spans="1:7" ht="16.5" thickTop="1" x14ac:dyDescent="0.25">
      <c r="A22" s="3"/>
      <c r="B22" s="3"/>
      <c r="C22" s="3"/>
      <c r="D22" s="3"/>
      <c r="E22" s="3"/>
      <c r="F22" s="3"/>
      <c r="G22" s="3"/>
    </row>
    <row r="23" spans="1:7" x14ac:dyDescent="0.25">
      <c r="A23" s="192" t="s">
        <v>830</v>
      </c>
      <c r="B23" s="192"/>
      <c r="C23" s="192"/>
      <c r="D23" s="192"/>
      <c r="E23" s="192"/>
      <c r="F23" s="192"/>
      <c r="G23" s="192"/>
    </row>
    <row r="24" spans="1:7" x14ac:dyDescent="0.25">
      <c r="A24" s="192" t="s">
        <v>831</v>
      </c>
      <c r="B24" s="192"/>
      <c r="C24" s="192"/>
      <c r="D24" s="192"/>
      <c r="E24" s="192"/>
      <c r="F24" s="192"/>
      <c r="G24" s="192"/>
    </row>
    <row r="25" spans="1:7" ht="31.5" customHeight="1" x14ac:dyDescent="0.25">
      <c r="A25" s="193" t="s">
        <v>860</v>
      </c>
      <c r="B25" s="193"/>
      <c r="C25" s="193"/>
      <c r="D25" s="193"/>
      <c r="E25" s="193"/>
      <c r="F25" s="193"/>
      <c r="G25" s="193"/>
    </row>
    <row r="26" spans="1:7" x14ac:dyDescent="0.25">
      <c r="A26" s="192" t="s">
        <v>832</v>
      </c>
      <c r="B26" s="192"/>
      <c r="C26" s="192"/>
      <c r="D26" s="192"/>
      <c r="E26" s="192"/>
      <c r="F26" s="192"/>
      <c r="G26" s="192"/>
    </row>
    <row r="27" spans="1:7" x14ac:dyDescent="0.25">
      <c r="A27" s="192" t="s">
        <v>834</v>
      </c>
      <c r="B27" s="192"/>
      <c r="C27" s="192"/>
      <c r="D27" s="192"/>
      <c r="E27" s="192"/>
      <c r="F27" s="192"/>
      <c r="G27" s="192"/>
    </row>
  </sheetData>
  <sheetProtection formatRows="0"/>
  <mergeCells count="12">
    <mergeCell ref="A27:G27"/>
    <mergeCell ref="A23:G23"/>
    <mergeCell ref="A24:G24"/>
    <mergeCell ref="A25:G25"/>
    <mergeCell ref="A26:G26"/>
    <mergeCell ref="C2:G3"/>
    <mergeCell ref="A4:G4"/>
    <mergeCell ref="E7:E20"/>
    <mergeCell ref="F7:F20"/>
    <mergeCell ref="G7:G20"/>
    <mergeCell ref="A7:A20"/>
    <mergeCell ref="B7:B20"/>
  </mergeCells>
  <phoneticPr fontId="20" type="noConversion"/>
  <conditionalFormatting sqref="D7:D20 F7">
    <cfRule type="containsBlanks" dxfId="3" priority="15">
      <formula>LEN(TRIM(D7))=0</formula>
    </cfRule>
  </conditionalFormatting>
  <conditionalFormatting sqref="A4:G26 C1:G3">
    <cfRule type="expression" dxfId="2" priority="8">
      <formula>CELL("PROTECT",A1)=0</formula>
    </cfRule>
  </conditionalFormatting>
  <conditionalFormatting sqref="E7:E20">
    <cfRule type="containsBlanks" dxfId="1" priority="2">
      <formula>LEN(TRIM(E7))=0</formula>
    </cfRule>
  </conditionalFormatting>
  <conditionalFormatting sqref="A27:G27">
    <cfRule type="expression" dxfId="0"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4"/>
  <sheetViews>
    <sheetView view="pageBreakPreview" zoomScaleNormal="90" zoomScaleSheetLayoutView="100" zoomScalePageLayoutView="90" workbookViewId="0">
      <selection activeCell="C12" sqref="C12"/>
    </sheetView>
  </sheetViews>
  <sheetFormatPr defaultColWidth="8.85546875" defaultRowHeight="15" x14ac:dyDescent="0.25"/>
  <cols>
    <col min="1" max="1" width="9.42578125" style="46" customWidth="1"/>
    <col min="2" max="2" width="12.28515625" style="47" customWidth="1"/>
    <col min="3" max="3" width="70.7109375" style="47" customWidth="1"/>
    <col min="4" max="4" width="13.42578125" style="47" customWidth="1"/>
    <col min="5" max="5" width="12" style="47" customWidth="1"/>
    <col min="6" max="6" width="14.7109375" style="47" customWidth="1"/>
    <col min="7" max="7" width="18.28515625" style="47"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77" t="str">
        <f>SITE!C2</f>
        <v>Installation of biomass heating system and solar hot water production system in the kindergarten of Copceac village, Stefan Voda district</v>
      </c>
      <c r="D2" s="177"/>
      <c r="E2" s="177"/>
      <c r="F2" s="177"/>
      <c r="G2" s="177"/>
    </row>
    <row r="3" spans="1:7" s="22" customFormat="1" ht="18.75" x14ac:dyDescent="0.3">
      <c r="A3" s="26" t="str">
        <f>SITE!A3</f>
        <v>Site:</v>
      </c>
      <c r="B3" s="27" t="str">
        <f>IF(SITE!B3=0,"",SITE!B3)</f>
        <v>y</v>
      </c>
      <c r="C3" s="177"/>
      <c r="D3" s="177"/>
      <c r="E3" s="177"/>
      <c r="F3" s="177"/>
      <c r="G3" s="177"/>
    </row>
    <row r="4" spans="1:7" s="22" customFormat="1" ht="18.75" x14ac:dyDescent="0.25">
      <c r="A4" s="178" t="s">
        <v>276</v>
      </c>
      <c r="B4" s="179"/>
      <c r="C4" s="29" t="str">
        <f>SITE!B6</f>
        <v>Territory development</v>
      </c>
      <c r="D4" s="30"/>
      <c r="E4" s="30"/>
      <c r="F4" s="30"/>
      <c r="G4" s="31"/>
    </row>
    <row r="5" spans="1:7" s="22" customFormat="1" ht="47.25" x14ac:dyDescent="0.25">
      <c r="A5" s="8" t="s">
        <v>258</v>
      </c>
      <c r="B5" s="8" t="s">
        <v>259</v>
      </c>
      <c r="C5" s="8" t="s">
        <v>260</v>
      </c>
      <c r="D5" s="8" t="s">
        <v>261</v>
      </c>
      <c r="E5" s="8" t="s">
        <v>262</v>
      </c>
      <c r="F5" s="9" t="s">
        <v>263</v>
      </c>
      <c r="G5" s="6" t="s">
        <v>264</v>
      </c>
    </row>
    <row r="6" spans="1:7" s="22" customFormat="1" ht="15.75" x14ac:dyDescent="0.25">
      <c r="A6" s="9" t="s">
        <v>15</v>
      </c>
      <c r="B6" s="9" t="s">
        <v>16</v>
      </c>
      <c r="C6" s="9" t="s">
        <v>17</v>
      </c>
      <c r="D6" s="9" t="s">
        <v>18</v>
      </c>
      <c r="E6" s="9" t="s">
        <v>19</v>
      </c>
      <c r="F6" s="9" t="s">
        <v>20</v>
      </c>
      <c r="G6" s="9" t="s">
        <v>21</v>
      </c>
    </row>
    <row r="7" spans="1:7" s="45" customFormat="1" x14ac:dyDescent="0.25">
      <c r="A7" s="38" t="s">
        <v>33</v>
      </c>
      <c r="B7" s="38"/>
      <c r="C7" s="124" t="s">
        <v>266</v>
      </c>
      <c r="D7" s="38"/>
      <c r="E7" s="44"/>
      <c r="F7" s="43"/>
      <c r="G7" s="87">
        <f>Table1[5]*Table1[6]</f>
        <v>0</v>
      </c>
    </row>
    <row r="8" spans="1:7" s="45" customFormat="1" ht="45" x14ac:dyDescent="0.25">
      <c r="A8" s="38">
        <v>1</v>
      </c>
      <c r="B8" s="126" t="s">
        <v>218</v>
      </c>
      <c r="C8" s="135" t="s">
        <v>840</v>
      </c>
      <c r="D8" s="129" t="s">
        <v>28</v>
      </c>
      <c r="E8" s="44">
        <v>0.7</v>
      </c>
      <c r="F8" s="43"/>
      <c r="G8" s="87">
        <f>Table1[5]*Table1[6]</f>
        <v>0</v>
      </c>
    </row>
    <row r="9" spans="1:7" ht="45" x14ac:dyDescent="0.25">
      <c r="A9" s="46">
        <v>2</v>
      </c>
      <c r="B9" s="127" t="s">
        <v>219</v>
      </c>
      <c r="C9" s="147" t="s">
        <v>841</v>
      </c>
      <c r="D9" s="47" t="s">
        <v>28</v>
      </c>
      <c r="E9" s="121">
        <v>0.7</v>
      </c>
      <c r="F9" s="121"/>
      <c r="G9" s="123">
        <f>Table1[5]*Table1[6]</f>
        <v>0</v>
      </c>
    </row>
    <row r="10" spans="1:7" ht="30" x14ac:dyDescent="0.25">
      <c r="A10" s="40">
        <v>3</v>
      </c>
      <c r="B10" s="128" t="s">
        <v>220</v>
      </c>
      <c r="C10" s="41" t="s">
        <v>277</v>
      </c>
      <c r="D10" s="41" t="s">
        <v>26</v>
      </c>
      <c r="E10" s="122">
        <v>6</v>
      </c>
      <c r="F10" s="122"/>
      <c r="G10" s="87">
        <f>Table1[5]*Table1[6]</f>
        <v>0</v>
      </c>
    </row>
    <row r="11" spans="1:7" ht="30" x14ac:dyDescent="0.25">
      <c r="A11" s="40">
        <v>4</v>
      </c>
      <c r="B11" s="128" t="s">
        <v>221</v>
      </c>
      <c r="C11" s="41" t="s">
        <v>267</v>
      </c>
      <c r="D11" s="41" t="s">
        <v>45</v>
      </c>
      <c r="E11" s="122">
        <v>24</v>
      </c>
      <c r="F11" s="122"/>
      <c r="G11" s="87">
        <f>Table1[5]*Table1[6]</f>
        <v>0</v>
      </c>
    </row>
    <row r="12" spans="1:7" ht="30" x14ac:dyDescent="0.25">
      <c r="A12" s="40"/>
      <c r="B12" s="128" t="s">
        <v>222</v>
      </c>
      <c r="C12" s="41" t="s">
        <v>268</v>
      </c>
      <c r="D12" s="41" t="s">
        <v>45</v>
      </c>
      <c r="E12" s="122">
        <v>20</v>
      </c>
      <c r="F12" s="122"/>
      <c r="G12" s="87">
        <f>Table1[5]*Table1[6]</f>
        <v>0</v>
      </c>
    </row>
    <row r="13" spans="1:7" x14ac:dyDescent="0.25">
      <c r="A13" s="40"/>
      <c r="B13" s="128" t="s">
        <v>265</v>
      </c>
      <c r="C13" s="41" t="s">
        <v>270</v>
      </c>
      <c r="D13" s="41" t="s">
        <v>224</v>
      </c>
      <c r="E13" s="122">
        <v>10</v>
      </c>
      <c r="F13" s="122"/>
      <c r="G13" s="87">
        <f>Table1[5]*Table1[6]</f>
        <v>0</v>
      </c>
    </row>
    <row r="14" spans="1:7" x14ac:dyDescent="0.25">
      <c r="A14" s="40"/>
      <c r="B14" s="128" t="s">
        <v>265</v>
      </c>
      <c r="C14" s="41" t="s">
        <v>271</v>
      </c>
      <c r="D14" s="41" t="s">
        <v>224</v>
      </c>
      <c r="E14" s="122">
        <v>8</v>
      </c>
      <c r="F14" s="122"/>
      <c r="G14" s="87">
        <f>Table1[5]*Table1[6]</f>
        <v>0</v>
      </c>
    </row>
    <row r="15" spans="1:7" x14ac:dyDescent="0.25">
      <c r="A15" s="40" t="s">
        <v>33</v>
      </c>
      <c r="B15" s="128"/>
      <c r="C15" s="41" t="s">
        <v>269</v>
      </c>
      <c r="D15" s="41"/>
      <c r="E15" s="122"/>
      <c r="F15" s="122"/>
      <c r="G15" s="87">
        <f>Table1[5]*Table1[6]</f>
        <v>0</v>
      </c>
    </row>
    <row r="16" spans="1:7" ht="30" x14ac:dyDescent="0.25">
      <c r="A16" s="40">
        <v>5</v>
      </c>
      <c r="B16" s="128" t="s">
        <v>274</v>
      </c>
      <c r="C16" s="41" t="s">
        <v>272</v>
      </c>
      <c r="D16" s="41" t="s">
        <v>224</v>
      </c>
      <c r="E16" s="122">
        <v>6</v>
      </c>
      <c r="F16" s="122"/>
      <c r="G16" s="87">
        <f>Table1[5]*Table1[6]</f>
        <v>0</v>
      </c>
    </row>
    <row r="17" spans="1:7" ht="30" x14ac:dyDescent="0.25">
      <c r="A17" s="40">
        <v>6</v>
      </c>
      <c r="B17" s="128" t="s">
        <v>274</v>
      </c>
      <c r="C17" s="41" t="s">
        <v>273</v>
      </c>
      <c r="D17" s="41" t="s">
        <v>224</v>
      </c>
      <c r="E17" s="122">
        <v>1</v>
      </c>
      <c r="F17" s="122"/>
      <c r="G17" s="87">
        <f>Table1[5]*Table1[6]</f>
        <v>0</v>
      </c>
    </row>
    <row r="18" spans="1:7" x14ac:dyDescent="0.25">
      <c r="A18" s="130" t="s">
        <v>275</v>
      </c>
      <c r="B18" s="114"/>
      <c r="C18" s="114"/>
      <c r="D18" s="114"/>
      <c r="E18" s="115"/>
      <c r="F18" s="115"/>
      <c r="G18" s="115">
        <f>SUBTOTAL(9,Table1[7])</f>
        <v>0</v>
      </c>
    </row>
    <row r="19" spans="1:7" x14ac:dyDescent="0.25">
      <c r="A19" s="33"/>
      <c r="B19" s="34"/>
      <c r="C19" s="34"/>
      <c r="D19" s="34"/>
      <c r="E19" s="34"/>
      <c r="F19" s="34"/>
      <c r="G19" s="34"/>
    </row>
    <row r="20" spans="1:7" x14ac:dyDescent="0.25">
      <c r="A20" s="33"/>
      <c r="B20" s="34"/>
      <c r="C20" s="34"/>
      <c r="D20" s="34"/>
      <c r="E20" s="34"/>
      <c r="F20" s="34"/>
      <c r="G20" s="34"/>
    </row>
    <row r="21" spans="1:7" x14ac:dyDescent="0.25">
      <c r="A21" s="33"/>
      <c r="B21" s="34"/>
      <c r="C21" s="34"/>
      <c r="D21" s="34"/>
      <c r="E21" s="34"/>
      <c r="F21" s="34"/>
      <c r="G21" s="34"/>
    </row>
    <row r="22" spans="1:7" x14ac:dyDescent="0.25">
      <c r="A22" s="33"/>
      <c r="B22" s="34"/>
      <c r="C22" s="34"/>
      <c r="D22" s="34"/>
      <c r="E22" s="34"/>
      <c r="F22" s="34"/>
      <c r="G22" s="34"/>
    </row>
    <row r="23" spans="1:7" x14ac:dyDescent="0.25">
      <c r="A23" s="33"/>
      <c r="B23" s="34"/>
      <c r="C23" s="34"/>
      <c r="D23" s="34"/>
      <c r="E23" s="34"/>
      <c r="F23" s="34"/>
      <c r="G23" s="34"/>
    </row>
    <row r="24" spans="1:7" x14ac:dyDescent="0.25">
      <c r="A24" s="33"/>
      <c r="B24" s="34"/>
      <c r="C24" s="34"/>
      <c r="D24" s="34"/>
      <c r="E24" s="34"/>
      <c r="F24" s="34"/>
      <c r="G24" s="34"/>
    </row>
    <row r="25" spans="1:7" x14ac:dyDescent="0.25">
      <c r="A25" s="33"/>
      <c r="B25" s="34"/>
      <c r="C25" s="34"/>
      <c r="D25" s="34"/>
      <c r="E25" s="34"/>
      <c r="F25" s="34"/>
      <c r="G25" s="34"/>
    </row>
    <row r="26" spans="1:7" x14ac:dyDescent="0.25">
      <c r="A26" s="33"/>
      <c r="B26" s="34"/>
      <c r="C26" s="34"/>
      <c r="D26" s="34"/>
      <c r="E26" s="34"/>
      <c r="F26" s="34"/>
      <c r="G26" s="34"/>
    </row>
    <row r="27" spans="1:7" x14ac:dyDescent="0.25">
      <c r="A27" s="33"/>
      <c r="B27" s="34"/>
      <c r="C27" s="34"/>
      <c r="D27" s="34"/>
      <c r="E27" s="34"/>
      <c r="F27" s="34"/>
      <c r="G27" s="34"/>
    </row>
    <row r="28" spans="1:7" x14ac:dyDescent="0.25">
      <c r="A28" s="33"/>
      <c r="B28" s="34"/>
      <c r="C28" s="34"/>
      <c r="D28" s="34"/>
      <c r="E28" s="34"/>
      <c r="F28" s="34"/>
      <c r="G28" s="34"/>
    </row>
    <row r="29" spans="1:7" x14ac:dyDescent="0.25">
      <c r="A29" s="33"/>
      <c r="B29" s="34"/>
      <c r="C29" s="34"/>
      <c r="D29" s="34"/>
      <c r="E29" s="34"/>
      <c r="F29" s="34"/>
      <c r="G29" s="34"/>
    </row>
    <row r="30" spans="1:7" x14ac:dyDescent="0.25">
      <c r="A30" s="33"/>
      <c r="B30" s="34"/>
      <c r="C30" s="34"/>
      <c r="D30" s="34"/>
      <c r="E30" s="34"/>
      <c r="F30" s="34"/>
      <c r="G30" s="34"/>
    </row>
    <row r="31" spans="1:7" x14ac:dyDescent="0.25">
      <c r="A31" s="33"/>
      <c r="B31" s="34"/>
      <c r="C31" s="34"/>
      <c r="D31" s="34"/>
      <c r="E31" s="34"/>
      <c r="F31" s="34"/>
      <c r="G31" s="34"/>
    </row>
    <row r="32" spans="1:7" x14ac:dyDescent="0.25">
      <c r="A32" s="33"/>
      <c r="B32" s="34"/>
      <c r="C32" s="34"/>
      <c r="D32" s="34"/>
      <c r="E32" s="34"/>
      <c r="F32" s="34"/>
      <c r="G32" s="34"/>
    </row>
    <row r="33" spans="1:7" x14ac:dyDescent="0.25">
      <c r="A33" s="33"/>
      <c r="B33" s="34"/>
      <c r="C33" s="34"/>
      <c r="D33" s="34"/>
      <c r="E33" s="34"/>
      <c r="F33" s="34"/>
      <c r="G33" s="34"/>
    </row>
    <row r="34" spans="1:7" x14ac:dyDescent="0.25">
      <c r="A34" s="33"/>
      <c r="B34" s="34"/>
      <c r="C34" s="34"/>
      <c r="D34" s="34"/>
      <c r="E34" s="34"/>
      <c r="F34" s="34"/>
      <c r="G34" s="34"/>
    </row>
  </sheetData>
  <mergeCells count="2">
    <mergeCell ref="C2:G3"/>
    <mergeCell ref="A4:B4"/>
  </mergeCells>
  <phoneticPr fontId="20" type="noConversion"/>
  <conditionalFormatting sqref="E7:G18">
    <cfRule type="notContainsBlanks" priority="8" stopIfTrue="1">
      <formula>LEN(TRIM(E7))&gt;0</formula>
    </cfRule>
    <cfRule type="expression" dxfId="285" priority="9">
      <formula>$E7&lt;&gt;""</formula>
    </cfRule>
  </conditionalFormatting>
  <conditionalFormatting sqref="G7:G18">
    <cfRule type="expression" dxfId="284" priority="1">
      <formula>AND($C7="Subtotal",$G7="")</formula>
    </cfRule>
    <cfRule type="expression" dxfId="283" priority="2">
      <formula>AND($C7="Subtotal",_xlfn.FORMULATEXT($G7)="=[5]*[6]")</formula>
    </cfRule>
    <cfRule type="expression" dxfId="282" priority="6">
      <formula>AND($C7&lt;&gt;"Subtotal",_xlfn.FORMULATEXT($G7)&lt;&gt;"=[5]*[6]")</formula>
    </cfRule>
  </conditionalFormatting>
  <conditionalFormatting sqref="A7:G18">
    <cfRule type="expression" dxfId="281" priority="3">
      <formula>CELL("PROTECT",A7)=0</formula>
    </cfRule>
    <cfRule type="expression" dxfId="280" priority="4">
      <formula>$C7="Subtotal"</formula>
    </cfRule>
    <cfRule type="expression" priority="5" stopIfTrue="1">
      <formula>OR($C7="Subtotal",$A7="Total TVA Cota 0")</formula>
    </cfRule>
    <cfRule type="expression" dxfId="279" priority="7">
      <formula>$E7=""</formula>
    </cfRule>
  </conditionalFormatting>
  <dataValidations count="1">
    <dataValidation type="decimal" operator="greaterThan" allowBlank="1" showInputMessage="1" showErrorMessage="1" sqref="F7:F1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47"/>
  <sheetViews>
    <sheetView view="pageBreakPreview" topLeftCell="A70" zoomScaleSheetLayoutView="100" workbookViewId="0">
      <selection activeCell="C84" sqref="C84"/>
    </sheetView>
  </sheetViews>
  <sheetFormatPr defaultColWidth="8.85546875" defaultRowHeight="15" x14ac:dyDescent="0.25"/>
  <cols>
    <col min="1" max="1" width="9.42578125" style="35" customWidth="1"/>
    <col min="2" max="2" width="12.710937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77" t="str">
        <f>SITE!C2</f>
        <v>Installation of biomass heating system and solar hot water production system in the kindergarten of Copceac village, Stefan Voda district</v>
      </c>
      <c r="D2" s="177"/>
      <c r="E2" s="177"/>
      <c r="F2" s="177"/>
      <c r="G2" s="177"/>
    </row>
    <row r="3" spans="1:7" s="22" customFormat="1" ht="18.75" x14ac:dyDescent="0.3">
      <c r="A3" s="26" t="str">
        <f>SITE!A3</f>
        <v>Site:</v>
      </c>
      <c r="B3" s="27" t="str">
        <f>IF(SITE!B3=0,"",SITE!B3)</f>
        <v>y</v>
      </c>
      <c r="C3" s="177"/>
      <c r="D3" s="177"/>
      <c r="E3" s="177"/>
      <c r="F3" s="177"/>
      <c r="G3" s="177"/>
    </row>
    <row r="4" spans="1:7" s="22" customFormat="1" ht="18.75" x14ac:dyDescent="0.25">
      <c r="A4" s="180" t="s">
        <v>276</v>
      </c>
      <c r="B4" s="180"/>
      <c r="C4" s="29" t="str">
        <f>SITE!B7</f>
        <v>Thermomechanics</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15</v>
      </c>
      <c r="B6" s="9" t="s">
        <v>16</v>
      </c>
      <c r="C6" s="9" t="s">
        <v>17</v>
      </c>
      <c r="D6" s="9" t="s">
        <v>18</v>
      </c>
      <c r="E6" s="9" t="s">
        <v>19</v>
      </c>
      <c r="F6" s="9" t="s">
        <v>20</v>
      </c>
      <c r="G6" s="9" t="s">
        <v>21</v>
      </c>
    </row>
    <row r="7" spans="1:7" s="22" customFormat="1" x14ac:dyDescent="0.25">
      <c r="A7" s="94"/>
      <c r="B7" s="94"/>
      <c r="C7" s="131" t="s">
        <v>278</v>
      </c>
      <c r="D7" s="94"/>
      <c r="E7" s="95"/>
      <c r="F7" s="96"/>
      <c r="G7" s="97">
        <f>Table112[5]*Table112[6]</f>
        <v>0</v>
      </c>
    </row>
    <row r="8" spans="1:7" ht="30" x14ac:dyDescent="0.25">
      <c r="A8" s="38">
        <v>1</v>
      </c>
      <c r="B8" s="140" t="s">
        <v>143</v>
      </c>
      <c r="C8" s="148" t="s">
        <v>279</v>
      </c>
      <c r="D8" s="38" t="s">
        <v>224</v>
      </c>
      <c r="E8" s="44">
        <v>2</v>
      </c>
      <c r="F8" s="43"/>
      <c r="G8" s="88">
        <f>Table112[5]*Table112[6]</f>
        <v>0</v>
      </c>
    </row>
    <row r="9" spans="1:7" ht="30" x14ac:dyDescent="0.25">
      <c r="A9" s="35">
        <v>2</v>
      </c>
      <c r="B9" s="25" t="s">
        <v>143</v>
      </c>
      <c r="C9" s="149" t="s">
        <v>280</v>
      </c>
      <c r="D9" s="25" t="s">
        <v>224</v>
      </c>
      <c r="E9" s="25">
        <v>2</v>
      </c>
      <c r="F9" s="90"/>
      <c r="G9" s="91">
        <f>Table112[5]*Table112[6]</f>
        <v>0</v>
      </c>
    </row>
    <row r="10" spans="1:7" ht="30" x14ac:dyDescent="0.25">
      <c r="A10" s="40">
        <v>3</v>
      </c>
      <c r="B10" s="41" t="s">
        <v>144</v>
      </c>
      <c r="C10" s="149" t="s">
        <v>292</v>
      </c>
      <c r="D10" s="41" t="s">
        <v>224</v>
      </c>
      <c r="E10" s="42">
        <v>4</v>
      </c>
      <c r="F10" s="90"/>
      <c r="G10" s="92">
        <f>Table112[5]*Table112[6]</f>
        <v>0</v>
      </c>
    </row>
    <row r="11" spans="1:7" ht="45" x14ac:dyDescent="0.25">
      <c r="A11" s="40">
        <v>4</v>
      </c>
      <c r="B11" s="41" t="s">
        <v>145</v>
      </c>
      <c r="C11" s="149" t="s">
        <v>370</v>
      </c>
      <c r="D11" s="41" t="s">
        <v>224</v>
      </c>
      <c r="E11" s="42">
        <v>4</v>
      </c>
      <c r="F11" s="90"/>
      <c r="G11" s="92">
        <f>Table112[5]*Table112[6]</f>
        <v>0</v>
      </c>
    </row>
    <row r="12" spans="1:7" ht="30" x14ac:dyDescent="0.25">
      <c r="A12" s="40">
        <v>5</v>
      </c>
      <c r="B12" s="41" t="s">
        <v>124</v>
      </c>
      <c r="C12" s="41" t="s">
        <v>288</v>
      </c>
      <c r="D12" s="41" t="s">
        <v>224</v>
      </c>
      <c r="E12" s="42">
        <v>7</v>
      </c>
      <c r="F12" s="90"/>
      <c r="G12" s="92">
        <f>Table112[5]*Table112[6]</f>
        <v>0</v>
      </c>
    </row>
    <row r="13" spans="1:7" ht="30" x14ac:dyDescent="0.25">
      <c r="A13" s="40">
        <v>6</v>
      </c>
      <c r="B13" s="41" t="s">
        <v>124</v>
      </c>
      <c r="C13" s="41" t="s">
        <v>289</v>
      </c>
      <c r="D13" s="41" t="s">
        <v>224</v>
      </c>
      <c r="E13" s="42">
        <v>11</v>
      </c>
      <c r="F13" s="90"/>
      <c r="G13" s="92">
        <f>Table112[5]*Table112[6]</f>
        <v>0</v>
      </c>
    </row>
    <row r="14" spans="1:7" ht="30" x14ac:dyDescent="0.25">
      <c r="A14" s="40">
        <v>7</v>
      </c>
      <c r="B14" s="41" t="s">
        <v>123</v>
      </c>
      <c r="C14" s="41" t="s">
        <v>290</v>
      </c>
      <c r="D14" s="41" t="s">
        <v>224</v>
      </c>
      <c r="E14" s="42">
        <v>6</v>
      </c>
      <c r="F14" s="90"/>
      <c r="G14" s="92">
        <f>Table112[5]*Table112[6]</f>
        <v>0</v>
      </c>
    </row>
    <row r="15" spans="1:7" ht="30" x14ac:dyDescent="0.25">
      <c r="A15" s="40">
        <v>8</v>
      </c>
      <c r="B15" s="41" t="s">
        <v>125</v>
      </c>
      <c r="C15" s="41" t="s">
        <v>291</v>
      </c>
      <c r="D15" s="41" t="s">
        <v>224</v>
      </c>
      <c r="E15" s="42">
        <v>1</v>
      </c>
      <c r="F15" s="90"/>
      <c r="G15" s="92">
        <f>Table112[5]*Table112[6]</f>
        <v>0</v>
      </c>
    </row>
    <row r="16" spans="1:7" ht="30" x14ac:dyDescent="0.25">
      <c r="A16" s="40">
        <v>9</v>
      </c>
      <c r="B16" s="41" t="s">
        <v>146</v>
      </c>
      <c r="C16" s="149" t="s">
        <v>281</v>
      </c>
      <c r="D16" s="41" t="s">
        <v>224</v>
      </c>
      <c r="E16" s="42">
        <v>4</v>
      </c>
      <c r="F16" s="90"/>
      <c r="G16" s="92">
        <f>Table112[5]*Table112[6]</f>
        <v>0</v>
      </c>
    </row>
    <row r="17" spans="1:7" ht="30" x14ac:dyDescent="0.25">
      <c r="A17" s="40">
        <v>10</v>
      </c>
      <c r="B17" s="41" t="s">
        <v>146</v>
      </c>
      <c r="C17" s="149" t="s">
        <v>282</v>
      </c>
      <c r="D17" s="41" t="s">
        <v>224</v>
      </c>
      <c r="E17" s="42">
        <v>4</v>
      </c>
      <c r="F17" s="90"/>
      <c r="G17" s="92">
        <f>Table112[5]*Table112[6]</f>
        <v>0</v>
      </c>
    </row>
    <row r="18" spans="1:7" ht="30" x14ac:dyDescent="0.25">
      <c r="A18" s="40">
        <v>11</v>
      </c>
      <c r="B18" s="41" t="s">
        <v>146</v>
      </c>
      <c r="C18" s="149" t="s">
        <v>283</v>
      </c>
      <c r="D18" s="41" t="s">
        <v>224</v>
      </c>
      <c r="E18" s="42">
        <v>2</v>
      </c>
      <c r="F18" s="90"/>
      <c r="G18" s="92">
        <f>Table112[5]*Table112[6]</f>
        <v>0</v>
      </c>
    </row>
    <row r="19" spans="1:7" ht="30" x14ac:dyDescent="0.25">
      <c r="A19" s="40">
        <v>12</v>
      </c>
      <c r="B19" s="41" t="s">
        <v>124</v>
      </c>
      <c r="C19" s="41" t="s">
        <v>285</v>
      </c>
      <c r="D19" s="41" t="s">
        <v>224</v>
      </c>
      <c r="E19" s="42">
        <v>4</v>
      </c>
      <c r="F19" s="90"/>
      <c r="G19" s="92">
        <f>Table112[5]*Table112[6]</f>
        <v>0</v>
      </c>
    </row>
    <row r="20" spans="1:7" ht="30" x14ac:dyDescent="0.25">
      <c r="A20" s="40">
        <v>13</v>
      </c>
      <c r="B20" s="41" t="s">
        <v>123</v>
      </c>
      <c r="C20" s="41" t="s">
        <v>286</v>
      </c>
      <c r="D20" s="41" t="s">
        <v>224</v>
      </c>
      <c r="E20" s="42">
        <v>2</v>
      </c>
      <c r="F20" s="90"/>
      <c r="G20" s="92">
        <f>Table112[5]*Table112[6]</f>
        <v>0</v>
      </c>
    </row>
    <row r="21" spans="1:7" ht="30" x14ac:dyDescent="0.25">
      <c r="A21" s="40">
        <v>14</v>
      </c>
      <c r="B21" s="41" t="s">
        <v>124</v>
      </c>
      <c r="C21" s="41" t="s">
        <v>287</v>
      </c>
      <c r="D21" s="41" t="s">
        <v>224</v>
      </c>
      <c r="E21" s="42">
        <v>1</v>
      </c>
      <c r="F21" s="90"/>
      <c r="G21" s="92">
        <f>Table112[5]*Table112[6]</f>
        <v>0</v>
      </c>
    </row>
    <row r="22" spans="1:7" x14ac:dyDescent="0.25">
      <c r="A22" s="40" t="s">
        <v>33</v>
      </c>
      <c r="B22" s="41"/>
      <c r="C22" s="41" t="s">
        <v>284</v>
      </c>
      <c r="D22" s="41"/>
      <c r="E22" s="42"/>
      <c r="F22" s="90"/>
      <c r="G22" s="92">
        <f>Table112[5]*Table112[6]</f>
        <v>0</v>
      </c>
    </row>
    <row r="23" spans="1:7" ht="45" x14ac:dyDescent="0.25">
      <c r="A23" s="40">
        <v>15</v>
      </c>
      <c r="B23" s="41" t="s">
        <v>126</v>
      </c>
      <c r="C23" s="41" t="s">
        <v>371</v>
      </c>
      <c r="D23" s="41" t="s">
        <v>224</v>
      </c>
      <c r="E23" s="42">
        <v>4</v>
      </c>
      <c r="F23" s="90"/>
      <c r="G23" s="92">
        <f>Table112[5]*Table112[6]</f>
        <v>0</v>
      </c>
    </row>
    <row r="24" spans="1:7" ht="45" x14ac:dyDescent="0.25">
      <c r="A24" s="40">
        <v>16</v>
      </c>
      <c r="B24" s="41" t="s">
        <v>126</v>
      </c>
      <c r="C24" s="41" t="s">
        <v>372</v>
      </c>
      <c r="D24" s="41" t="s">
        <v>224</v>
      </c>
      <c r="E24" s="42">
        <v>4</v>
      </c>
      <c r="F24" s="90"/>
      <c r="G24" s="92">
        <f>Table112[5]*Table112[6]</f>
        <v>0</v>
      </c>
    </row>
    <row r="25" spans="1:7" x14ac:dyDescent="0.25">
      <c r="A25" s="40" t="s">
        <v>33</v>
      </c>
      <c r="B25" s="41"/>
      <c r="C25" s="41" t="s">
        <v>373</v>
      </c>
      <c r="D25" s="41"/>
      <c r="E25" s="42"/>
      <c r="F25" s="90"/>
      <c r="G25" s="92">
        <f>Table112[5]*Table112[6]</f>
        <v>0</v>
      </c>
    </row>
    <row r="26" spans="1:7" ht="45" x14ac:dyDescent="0.25">
      <c r="A26" s="40">
        <v>17</v>
      </c>
      <c r="B26" s="41" t="s">
        <v>147</v>
      </c>
      <c r="C26" s="149" t="s">
        <v>374</v>
      </c>
      <c r="D26" s="41" t="s">
        <v>45</v>
      </c>
      <c r="E26" s="42">
        <v>2</v>
      </c>
      <c r="F26" s="90"/>
      <c r="G26" s="92">
        <f>Table112[5]*Table112[6]</f>
        <v>0</v>
      </c>
    </row>
    <row r="27" spans="1:7" ht="45" x14ac:dyDescent="0.25">
      <c r="A27" s="40">
        <v>18</v>
      </c>
      <c r="B27" s="41" t="s">
        <v>129</v>
      </c>
      <c r="C27" s="41" t="s">
        <v>293</v>
      </c>
      <c r="D27" s="41" t="s">
        <v>45</v>
      </c>
      <c r="E27" s="42">
        <v>6</v>
      </c>
      <c r="F27" s="90"/>
      <c r="G27" s="92">
        <f>Table112[5]*Table112[6]</f>
        <v>0</v>
      </c>
    </row>
    <row r="28" spans="1:7" ht="60" x14ac:dyDescent="0.25">
      <c r="A28" s="40">
        <v>19</v>
      </c>
      <c r="B28" s="41" t="s">
        <v>130</v>
      </c>
      <c r="C28" s="41" t="s">
        <v>295</v>
      </c>
      <c r="D28" s="41" t="s">
        <v>45</v>
      </c>
      <c r="E28" s="42">
        <v>16</v>
      </c>
      <c r="F28" s="90"/>
      <c r="G28" s="92">
        <f>Table112[5]*Table112[6]</f>
        <v>0</v>
      </c>
    </row>
    <row r="29" spans="1:7" ht="60" x14ac:dyDescent="0.25">
      <c r="A29" s="40">
        <v>20</v>
      </c>
      <c r="B29" s="41" t="s">
        <v>131</v>
      </c>
      <c r="C29" s="136" t="s">
        <v>861</v>
      </c>
      <c r="D29" s="41" t="s">
        <v>45</v>
      </c>
      <c r="E29" s="42">
        <v>27</v>
      </c>
      <c r="F29" s="90"/>
      <c r="G29" s="92">
        <f>Table112[5]*Table112[6]</f>
        <v>0</v>
      </c>
    </row>
    <row r="30" spans="1:7" ht="60" x14ac:dyDescent="0.25">
      <c r="A30" s="40">
        <v>21</v>
      </c>
      <c r="B30" s="41" t="s">
        <v>128</v>
      </c>
      <c r="C30" s="41" t="s">
        <v>296</v>
      </c>
      <c r="D30" s="41" t="s">
        <v>45</v>
      </c>
      <c r="E30" s="42">
        <v>20</v>
      </c>
      <c r="F30" s="90"/>
      <c r="G30" s="92">
        <f>Table112[5]*Table112[6]</f>
        <v>0</v>
      </c>
    </row>
    <row r="31" spans="1:7" ht="60" x14ac:dyDescent="0.25">
      <c r="A31" s="40">
        <v>22</v>
      </c>
      <c r="B31" s="41" t="s">
        <v>128</v>
      </c>
      <c r="C31" s="41" t="s">
        <v>298</v>
      </c>
      <c r="D31" s="41" t="s">
        <v>45</v>
      </c>
      <c r="E31" s="42">
        <v>12</v>
      </c>
      <c r="F31" s="90"/>
      <c r="G31" s="92">
        <f>Table112[5]*Table112[6]</f>
        <v>0</v>
      </c>
    </row>
    <row r="32" spans="1:7" ht="60" x14ac:dyDescent="0.25">
      <c r="A32" s="40">
        <v>23</v>
      </c>
      <c r="B32" s="41" t="s">
        <v>132</v>
      </c>
      <c r="C32" s="41" t="s">
        <v>297</v>
      </c>
      <c r="D32" s="41" t="s">
        <v>45</v>
      </c>
      <c r="E32" s="42">
        <v>9</v>
      </c>
      <c r="F32" s="90"/>
      <c r="G32" s="92">
        <f>Table112[5]*Table112[6]</f>
        <v>0</v>
      </c>
    </row>
    <row r="33" spans="1:7" ht="60" x14ac:dyDescent="0.25">
      <c r="A33" s="40">
        <v>24</v>
      </c>
      <c r="B33" s="41" t="s">
        <v>148</v>
      </c>
      <c r="C33" s="41" t="s">
        <v>299</v>
      </c>
      <c r="D33" s="41" t="s">
        <v>45</v>
      </c>
      <c r="E33" s="42">
        <v>6</v>
      </c>
      <c r="F33" s="90"/>
      <c r="G33" s="92">
        <f>Table112[5]*Table112[6]</f>
        <v>0</v>
      </c>
    </row>
    <row r="34" spans="1:7" ht="60" x14ac:dyDescent="0.25">
      <c r="A34" s="40">
        <v>25</v>
      </c>
      <c r="B34" s="41" t="s">
        <v>132</v>
      </c>
      <c r="C34" s="41" t="s">
        <v>300</v>
      </c>
      <c r="D34" s="41" t="s">
        <v>45</v>
      </c>
      <c r="E34" s="42">
        <v>16</v>
      </c>
      <c r="F34" s="90"/>
      <c r="G34" s="92">
        <f>Table112[5]*Table112[6]</f>
        <v>0</v>
      </c>
    </row>
    <row r="35" spans="1:7" ht="60" x14ac:dyDescent="0.25">
      <c r="A35" s="40">
        <v>26</v>
      </c>
      <c r="B35" s="41" t="s">
        <v>129</v>
      </c>
      <c r="C35" s="41" t="s">
        <v>301</v>
      </c>
      <c r="D35" s="41" t="s">
        <v>45</v>
      </c>
      <c r="E35" s="42">
        <v>16</v>
      </c>
      <c r="F35" s="90"/>
      <c r="G35" s="92">
        <f>Table112[5]*Table112[6]</f>
        <v>0</v>
      </c>
    </row>
    <row r="36" spans="1:7" ht="60" x14ac:dyDescent="0.25">
      <c r="A36" s="40">
        <v>27</v>
      </c>
      <c r="B36" s="41" t="s">
        <v>128</v>
      </c>
      <c r="C36" s="41" t="s">
        <v>302</v>
      </c>
      <c r="D36" s="41" t="s">
        <v>45</v>
      </c>
      <c r="E36" s="42">
        <v>14</v>
      </c>
      <c r="F36" s="90"/>
      <c r="G36" s="92">
        <f>Table112[5]*Table112[6]</f>
        <v>0</v>
      </c>
    </row>
    <row r="37" spans="1:7" ht="30" x14ac:dyDescent="0.25">
      <c r="A37" s="40">
        <v>28</v>
      </c>
      <c r="B37" s="41" t="s">
        <v>137</v>
      </c>
      <c r="C37" s="149" t="s">
        <v>303</v>
      </c>
      <c r="D37" s="41" t="s">
        <v>45</v>
      </c>
      <c r="E37" s="42">
        <v>21</v>
      </c>
      <c r="F37" s="90"/>
      <c r="G37" s="92">
        <f>Table112[5]*Table112[6]</f>
        <v>0</v>
      </c>
    </row>
    <row r="38" spans="1:7" x14ac:dyDescent="0.25">
      <c r="A38" s="40">
        <v>29</v>
      </c>
      <c r="B38" s="41" t="s">
        <v>138</v>
      </c>
      <c r="C38" s="149" t="s">
        <v>304</v>
      </c>
      <c r="D38" s="41" t="s">
        <v>26</v>
      </c>
      <c r="E38" s="42">
        <v>10.15</v>
      </c>
      <c r="F38" s="90"/>
      <c r="G38" s="92">
        <f>Table112[5]*Table112[6]</f>
        <v>0</v>
      </c>
    </row>
    <row r="39" spans="1:7" ht="45" x14ac:dyDescent="0.25">
      <c r="A39" s="40">
        <v>30</v>
      </c>
      <c r="B39" s="41" t="s">
        <v>133</v>
      </c>
      <c r="C39" s="132" t="s">
        <v>305</v>
      </c>
      <c r="D39" s="41" t="s">
        <v>45</v>
      </c>
      <c r="E39" s="42">
        <v>46</v>
      </c>
      <c r="F39" s="90"/>
      <c r="G39" s="92">
        <f>Table112[5]*Table112[6]</f>
        <v>0</v>
      </c>
    </row>
    <row r="40" spans="1:7" ht="45" x14ac:dyDescent="0.25">
      <c r="A40" s="40">
        <v>31</v>
      </c>
      <c r="B40" s="41" t="s">
        <v>134</v>
      </c>
      <c r="C40" s="41" t="s">
        <v>306</v>
      </c>
      <c r="D40" s="41" t="s">
        <v>45</v>
      </c>
      <c r="E40" s="42">
        <v>53</v>
      </c>
      <c r="F40" s="90"/>
      <c r="G40" s="92">
        <f>Table112[5]*Table112[6]</f>
        <v>0</v>
      </c>
    </row>
    <row r="41" spans="1:7" ht="45" x14ac:dyDescent="0.25">
      <c r="A41" s="40">
        <v>32</v>
      </c>
      <c r="B41" s="41" t="s">
        <v>136</v>
      </c>
      <c r="C41" s="41" t="s">
        <v>307</v>
      </c>
      <c r="D41" s="41" t="s">
        <v>45</v>
      </c>
      <c r="E41" s="42">
        <v>43</v>
      </c>
      <c r="F41" s="90"/>
      <c r="G41" s="92">
        <f>Table112[5]*Table112[6]</f>
        <v>0</v>
      </c>
    </row>
    <row r="42" spans="1:7" ht="45" x14ac:dyDescent="0.25">
      <c r="A42" s="40">
        <v>33</v>
      </c>
      <c r="B42" s="41" t="s">
        <v>149</v>
      </c>
      <c r="C42" s="136" t="s">
        <v>842</v>
      </c>
      <c r="D42" s="93" t="s">
        <v>45</v>
      </c>
      <c r="E42" s="42">
        <v>46</v>
      </c>
      <c r="F42" s="90"/>
      <c r="G42" s="92">
        <f>Table112[5]*Table112[6]</f>
        <v>0</v>
      </c>
    </row>
    <row r="43" spans="1:7" ht="45" x14ac:dyDescent="0.25">
      <c r="A43" s="40">
        <v>34</v>
      </c>
      <c r="B43" s="41" t="s">
        <v>135</v>
      </c>
      <c r="C43" s="150" t="s">
        <v>348</v>
      </c>
      <c r="D43" s="41" t="s">
        <v>45</v>
      </c>
      <c r="E43" s="42">
        <v>53</v>
      </c>
      <c r="F43" s="90"/>
      <c r="G43" s="92">
        <f>Table112[5]*Table112[6]</f>
        <v>0</v>
      </c>
    </row>
    <row r="44" spans="1:7" ht="45" x14ac:dyDescent="0.25">
      <c r="A44" s="40">
        <v>35</v>
      </c>
      <c r="B44" s="41" t="s">
        <v>150</v>
      </c>
      <c r="C44" s="132" t="s">
        <v>349</v>
      </c>
      <c r="D44" s="41" t="s">
        <v>45</v>
      </c>
      <c r="E44" s="42">
        <v>43</v>
      </c>
      <c r="F44" s="90"/>
      <c r="G44" s="92">
        <f>Table112[5]*Table112[6]</f>
        <v>0</v>
      </c>
    </row>
    <row r="45" spans="1:7" x14ac:dyDescent="0.25">
      <c r="A45" s="40" t="s">
        <v>33</v>
      </c>
      <c r="B45" s="41"/>
      <c r="C45" s="41" t="s">
        <v>308</v>
      </c>
      <c r="D45" s="41"/>
      <c r="E45" s="42"/>
      <c r="F45" s="90"/>
      <c r="G45" s="92">
        <f>Table112[5]*Table112[6]</f>
        <v>0</v>
      </c>
    </row>
    <row r="46" spans="1:7" ht="45" x14ac:dyDescent="0.25">
      <c r="A46" s="40">
        <v>47</v>
      </c>
      <c r="B46" s="41" t="s">
        <v>151</v>
      </c>
      <c r="C46" s="149" t="s">
        <v>375</v>
      </c>
      <c r="D46" s="41" t="s">
        <v>224</v>
      </c>
      <c r="E46" s="42">
        <v>2</v>
      </c>
      <c r="F46" s="90"/>
      <c r="G46" s="92">
        <f>Table112[5]*Table112[6]</f>
        <v>0</v>
      </c>
    </row>
    <row r="47" spans="1:7" ht="45" x14ac:dyDescent="0.25">
      <c r="A47" s="40">
        <v>48</v>
      </c>
      <c r="B47" s="41" t="s">
        <v>152</v>
      </c>
      <c r="C47" s="149" t="s">
        <v>843</v>
      </c>
      <c r="D47" s="41" t="s">
        <v>224</v>
      </c>
      <c r="E47" s="42">
        <v>1</v>
      </c>
      <c r="F47" s="90"/>
      <c r="G47" s="92">
        <f>Table112[5]*Table112[6]</f>
        <v>0</v>
      </c>
    </row>
    <row r="48" spans="1:7" ht="45" x14ac:dyDescent="0.25">
      <c r="A48" s="40">
        <v>49</v>
      </c>
      <c r="B48" s="41" t="s">
        <v>152</v>
      </c>
      <c r="C48" s="149" t="s">
        <v>309</v>
      </c>
      <c r="D48" s="41" t="s">
        <v>224</v>
      </c>
      <c r="E48" s="42">
        <v>1</v>
      </c>
      <c r="F48" s="90"/>
      <c r="G48" s="92">
        <f>Table112[5]*Table112[6]</f>
        <v>0</v>
      </c>
    </row>
    <row r="49" spans="1:7" ht="45" x14ac:dyDescent="0.25">
      <c r="A49" s="40">
        <v>50</v>
      </c>
      <c r="B49" s="41" t="s">
        <v>152</v>
      </c>
      <c r="C49" s="149" t="s">
        <v>310</v>
      </c>
      <c r="D49" s="41" t="s">
        <v>224</v>
      </c>
      <c r="E49" s="42">
        <v>4</v>
      </c>
      <c r="F49" s="90"/>
      <c r="G49" s="92">
        <f>Table112[5]*Table112[6]</f>
        <v>0</v>
      </c>
    </row>
    <row r="50" spans="1:7" ht="45" x14ac:dyDescent="0.25">
      <c r="A50" s="40">
        <v>51</v>
      </c>
      <c r="B50" s="41" t="s">
        <v>152</v>
      </c>
      <c r="C50" s="149" t="s">
        <v>311</v>
      </c>
      <c r="D50" s="41" t="s">
        <v>224</v>
      </c>
      <c r="E50" s="42">
        <v>1</v>
      </c>
      <c r="F50" s="90"/>
      <c r="G50" s="92">
        <f>Table112[5]*Table112[6]</f>
        <v>0</v>
      </c>
    </row>
    <row r="51" spans="1:7" ht="45" x14ac:dyDescent="0.25">
      <c r="A51" s="40">
        <v>52</v>
      </c>
      <c r="B51" s="41" t="s">
        <v>152</v>
      </c>
      <c r="C51" s="149" t="s">
        <v>312</v>
      </c>
      <c r="D51" s="41" t="s">
        <v>224</v>
      </c>
      <c r="E51" s="42">
        <v>1</v>
      </c>
      <c r="F51" s="90"/>
      <c r="G51" s="92">
        <f>Table112[5]*Table112[6]</f>
        <v>0</v>
      </c>
    </row>
    <row r="52" spans="1:7" ht="30" x14ac:dyDescent="0.25">
      <c r="A52" s="40">
        <v>53</v>
      </c>
      <c r="B52" s="41" t="s">
        <v>151</v>
      </c>
      <c r="C52" s="149" t="s">
        <v>313</v>
      </c>
      <c r="D52" s="41" t="s">
        <v>224</v>
      </c>
      <c r="E52" s="42">
        <v>1</v>
      </c>
      <c r="F52" s="90"/>
      <c r="G52" s="92">
        <f>Table112[5]*Table112[6]</f>
        <v>0</v>
      </c>
    </row>
    <row r="53" spans="1:7" x14ac:dyDescent="0.25">
      <c r="A53" s="40">
        <v>54</v>
      </c>
      <c r="B53" s="41"/>
      <c r="C53" s="149" t="s">
        <v>396</v>
      </c>
      <c r="D53" s="41" t="s">
        <v>224</v>
      </c>
      <c r="E53" s="42">
        <v>1</v>
      </c>
      <c r="F53" s="90"/>
      <c r="G53" s="92">
        <f>Table112[5]*Table112[6]</f>
        <v>0</v>
      </c>
    </row>
    <row r="54" spans="1:7" ht="45" x14ac:dyDescent="0.25">
      <c r="A54" s="40">
        <v>55</v>
      </c>
      <c r="B54" s="41" t="s">
        <v>151</v>
      </c>
      <c r="C54" s="149" t="s">
        <v>314</v>
      </c>
      <c r="D54" s="41" t="s">
        <v>224</v>
      </c>
      <c r="E54" s="42">
        <v>1</v>
      </c>
      <c r="F54" s="90"/>
      <c r="G54" s="92">
        <f>Table112[5]*Table112[6]</f>
        <v>0</v>
      </c>
    </row>
    <row r="55" spans="1:7" ht="45" x14ac:dyDescent="0.25">
      <c r="A55" s="40">
        <v>56</v>
      </c>
      <c r="B55" s="41" t="s">
        <v>152</v>
      </c>
      <c r="C55" s="149" t="s">
        <v>315</v>
      </c>
      <c r="D55" s="41" t="s">
        <v>224</v>
      </c>
      <c r="E55" s="42">
        <v>1</v>
      </c>
      <c r="F55" s="90"/>
      <c r="G55" s="92">
        <f>Table112[5]*Table112[6]</f>
        <v>0</v>
      </c>
    </row>
    <row r="56" spans="1:7" ht="30" x14ac:dyDescent="0.25">
      <c r="A56" s="40">
        <v>57</v>
      </c>
      <c r="B56" s="41" t="s">
        <v>152</v>
      </c>
      <c r="C56" s="149" t="s">
        <v>376</v>
      </c>
      <c r="D56" s="41" t="s">
        <v>224</v>
      </c>
      <c r="E56" s="42">
        <v>4</v>
      </c>
      <c r="F56" s="90"/>
      <c r="G56" s="92">
        <f>Table112[5]*Table112[6]</f>
        <v>0</v>
      </c>
    </row>
    <row r="57" spans="1:7" x14ac:dyDescent="0.25">
      <c r="A57" s="40">
        <v>58</v>
      </c>
      <c r="B57" s="41"/>
      <c r="C57" s="149" t="s">
        <v>397</v>
      </c>
      <c r="D57" s="41" t="s">
        <v>224</v>
      </c>
      <c r="E57" s="42">
        <v>1</v>
      </c>
      <c r="F57" s="90"/>
      <c r="G57" s="92">
        <f>Table112[5]*Table112[6]</f>
        <v>0</v>
      </c>
    </row>
    <row r="58" spans="1:7" ht="45" x14ac:dyDescent="0.25">
      <c r="A58" s="40">
        <v>59</v>
      </c>
      <c r="B58" s="41" t="s">
        <v>153</v>
      </c>
      <c r="C58" s="149" t="s">
        <v>377</v>
      </c>
      <c r="D58" s="41" t="s">
        <v>224</v>
      </c>
      <c r="E58" s="42">
        <v>1</v>
      </c>
      <c r="F58" s="90"/>
      <c r="G58" s="92">
        <f>Table112[5]*Table112[6]</f>
        <v>0</v>
      </c>
    </row>
    <row r="59" spans="1:7" ht="45" x14ac:dyDescent="0.25">
      <c r="A59" s="98">
        <v>62</v>
      </c>
      <c r="B59" s="125" t="s">
        <v>154</v>
      </c>
      <c r="C59" s="150" t="s">
        <v>367</v>
      </c>
      <c r="D59" s="99" t="s">
        <v>155</v>
      </c>
      <c r="E59" s="100">
        <v>0.04</v>
      </c>
      <c r="F59" s="90"/>
      <c r="G59" s="92">
        <f>Table112[5]*Table112[6]</f>
        <v>0</v>
      </c>
    </row>
    <row r="60" spans="1:7" ht="30" x14ac:dyDescent="0.25">
      <c r="A60" s="98">
        <v>63</v>
      </c>
      <c r="B60" s="125" t="s">
        <v>138</v>
      </c>
      <c r="C60" s="149" t="s">
        <v>378</v>
      </c>
      <c r="D60" s="99" t="s">
        <v>26</v>
      </c>
      <c r="E60" s="100">
        <v>7</v>
      </c>
      <c r="F60" s="90"/>
      <c r="G60" s="92">
        <f>Table112[5]*Table112[6]</f>
        <v>0</v>
      </c>
    </row>
    <row r="61" spans="1:7" x14ac:dyDescent="0.25">
      <c r="A61" s="98" t="s">
        <v>33</v>
      </c>
      <c r="B61" s="99"/>
      <c r="C61" s="125" t="s">
        <v>368</v>
      </c>
      <c r="D61" s="99"/>
      <c r="E61" s="100"/>
      <c r="F61" s="90"/>
      <c r="G61" s="92">
        <f>Table112[5]*Table112[6]</f>
        <v>0</v>
      </c>
    </row>
    <row r="62" spans="1:7" ht="30" x14ac:dyDescent="0.25">
      <c r="A62" s="98">
        <v>64</v>
      </c>
      <c r="B62" s="125" t="s">
        <v>127</v>
      </c>
      <c r="C62" s="150" t="s">
        <v>379</v>
      </c>
      <c r="D62" s="99" t="s">
        <v>45</v>
      </c>
      <c r="E62" s="100">
        <v>7</v>
      </c>
      <c r="F62" s="90"/>
      <c r="G62" s="92">
        <f>Table112[5]*Table112[6]</f>
        <v>0</v>
      </c>
    </row>
    <row r="63" spans="1:7" ht="30" x14ac:dyDescent="0.25">
      <c r="A63" s="98">
        <v>65</v>
      </c>
      <c r="B63" s="99" t="s">
        <v>127</v>
      </c>
      <c r="C63" s="150" t="s">
        <v>380</v>
      </c>
      <c r="D63" s="99" t="s">
        <v>45</v>
      </c>
      <c r="E63" s="100">
        <v>16</v>
      </c>
      <c r="F63" s="90"/>
      <c r="G63" s="92">
        <f>Table112[5]*Table112[6]</f>
        <v>0</v>
      </c>
    </row>
    <row r="64" spans="1:7" ht="30" x14ac:dyDescent="0.25">
      <c r="A64" s="98">
        <v>66</v>
      </c>
      <c r="B64" s="99" t="s">
        <v>127</v>
      </c>
      <c r="C64" s="150" t="s">
        <v>381</v>
      </c>
      <c r="D64" s="99" t="s">
        <v>45</v>
      </c>
      <c r="E64" s="100">
        <v>11</v>
      </c>
      <c r="F64" s="90"/>
      <c r="G64" s="92">
        <f>Table112[5]*Table112[6]</f>
        <v>0</v>
      </c>
    </row>
    <row r="65" spans="1:7" ht="30" x14ac:dyDescent="0.25">
      <c r="A65" s="98">
        <v>67</v>
      </c>
      <c r="B65" s="99" t="s">
        <v>127</v>
      </c>
      <c r="C65" s="150" t="s">
        <v>382</v>
      </c>
      <c r="D65" s="99" t="s">
        <v>45</v>
      </c>
      <c r="E65" s="100">
        <v>8</v>
      </c>
      <c r="F65" s="90"/>
      <c r="G65" s="92">
        <f>Table112[5]*Table112[6]</f>
        <v>0</v>
      </c>
    </row>
    <row r="66" spans="1:7" ht="30" x14ac:dyDescent="0.25">
      <c r="A66" s="98">
        <v>68</v>
      </c>
      <c r="B66" s="99" t="s">
        <v>127</v>
      </c>
      <c r="C66" s="150" t="s">
        <v>383</v>
      </c>
      <c r="D66" s="99" t="s">
        <v>45</v>
      </c>
      <c r="E66" s="100">
        <v>16</v>
      </c>
      <c r="F66" s="90"/>
      <c r="G66" s="92">
        <f>Table112[5]*Table112[6]</f>
        <v>0</v>
      </c>
    </row>
    <row r="67" spans="1:7" ht="30" x14ac:dyDescent="0.25">
      <c r="A67" s="98">
        <v>69</v>
      </c>
      <c r="B67" s="99" t="s">
        <v>127</v>
      </c>
      <c r="C67" s="150" t="s">
        <v>384</v>
      </c>
      <c r="D67" s="99" t="s">
        <v>45</v>
      </c>
      <c r="E67" s="100">
        <v>12</v>
      </c>
      <c r="F67" s="90"/>
      <c r="G67" s="92">
        <f>Table112[5]*Table112[6]</f>
        <v>0</v>
      </c>
    </row>
    <row r="68" spans="1:7" ht="75" x14ac:dyDescent="0.25">
      <c r="A68" s="98">
        <v>70</v>
      </c>
      <c r="B68" s="125" t="s">
        <v>139</v>
      </c>
      <c r="C68" s="133" t="s">
        <v>385</v>
      </c>
      <c r="D68" s="99" t="s">
        <v>26</v>
      </c>
      <c r="E68" s="100">
        <v>4.78</v>
      </c>
      <c r="F68" s="90"/>
      <c r="G68" s="92">
        <f>Table112[5]*Table112[6]</f>
        <v>0</v>
      </c>
    </row>
    <row r="69" spans="1:7" ht="60" x14ac:dyDescent="0.25">
      <c r="A69" s="98">
        <v>71</v>
      </c>
      <c r="B69" s="125" t="s">
        <v>140</v>
      </c>
      <c r="C69" s="133" t="s">
        <v>318</v>
      </c>
      <c r="D69" s="99" t="s">
        <v>26</v>
      </c>
      <c r="E69" s="100">
        <v>8.15</v>
      </c>
      <c r="F69" s="90"/>
      <c r="G69" s="92">
        <f>Table112[5]*Table112[6]</f>
        <v>0</v>
      </c>
    </row>
    <row r="70" spans="1:7" ht="45" x14ac:dyDescent="0.25">
      <c r="A70" s="98">
        <v>72</v>
      </c>
      <c r="B70" s="99" t="s">
        <v>141</v>
      </c>
      <c r="C70" s="133" t="s">
        <v>317</v>
      </c>
      <c r="D70" s="99" t="s">
        <v>26</v>
      </c>
      <c r="E70" s="100">
        <v>8.15</v>
      </c>
      <c r="F70" s="90"/>
      <c r="G70" s="92">
        <f>Table112[5]*Table112[6]</f>
        <v>0</v>
      </c>
    </row>
    <row r="71" spans="1:7" x14ac:dyDescent="0.25">
      <c r="A71" s="98" t="s">
        <v>119</v>
      </c>
      <c r="B71" s="99"/>
      <c r="C71" s="125" t="s">
        <v>316</v>
      </c>
      <c r="D71" s="99"/>
      <c r="E71" s="100"/>
      <c r="F71" s="90"/>
      <c r="G71" s="92">
        <f>Table112[5]*Table112[6]</f>
        <v>0</v>
      </c>
    </row>
    <row r="72" spans="1:7" ht="30" x14ac:dyDescent="0.25">
      <c r="A72" s="98">
        <v>73</v>
      </c>
      <c r="B72" s="125" t="s">
        <v>156</v>
      </c>
      <c r="C72" s="125" t="s">
        <v>327</v>
      </c>
      <c r="D72" s="99" t="s">
        <v>224</v>
      </c>
      <c r="E72" s="100">
        <v>1</v>
      </c>
      <c r="F72" s="90"/>
      <c r="G72" s="92">
        <f>Table112[5]*Table112[6]</f>
        <v>0</v>
      </c>
    </row>
    <row r="73" spans="1:7" ht="30" x14ac:dyDescent="0.25">
      <c r="A73" s="98">
        <v>74</v>
      </c>
      <c r="B73" s="99" t="s">
        <v>157</v>
      </c>
      <c r="C73" s="125" t="s">
        <v>319</v>
      </c>
      <c r="D73" s="99" t="s">
        <v>224</v>
      </c>
      <c r="E73" s="100">
        <v>5</v>
      </c>
      <c r="F73" s="90"/>
      <c r="G73" s="92">
        <f>Table112[5]*Table112[6]</f>
        <v>0</v>
      </c>
    </row>
    <row r="74" spans="1:7" ht="30" x14ac:dyDescent="0.25">
      <c r="A74" s="98">
        <v>75</v>
      </c>
      <c r="B74" s="99" t="s">
        <v>158</v>
      </c>
      <c r="C74" s="125" t="s">
        <v>320</v>
      </c>
      <c r="D74" s="99" t="s">
        <v>224</v>
      </c>
      <c r="E74" s="100">
        <v>1</v>
      </c>
      <c r="F74" s="90"/>
      <c r="G74" s="92">
        <f>Table112[5]*Table112[6]</f>
        <v>0</v>
      </c>
    </row>
    <row r="75" spans="1:7" x14ac:dyDescent="0.25">
      <c r="A75" s="98">
        <v>76</v>
      </c>
      <c r="B75" s="99" t="s">
        <v>159</v>
      </c>
      <c r="C75" s="136" t="s">
        <v>844</v>
      </c>
      <c r="D75" s="99" t="s">
        <v>224</v>
      </c>
      <c r="E75" s="100">
        <v>1</v>
      </c>
      <c r="F75" s="90"/>
      <c r="G75" s="92">
        <f>Table112[5]*Table112[6]</f>
        <v>0</v>
      </c>
    </row>
    <row r="76" spans="1:7" x14ac:dyDescent="0.25">
      <c r="A76" s="98">
        <v>77</v>
      </c>
      <c r="B76" s="99" t="s">
        <v>160</v>
      </c>
      <c r="C76" s="125" t="s">
        <v>321</v>
      </c>
      <c r="D76" s="99" t="s">
        <v>224</v>
      </c>
      <c r="E76" s="100">
        <v>1</v>
      </c>
      <c r="F76" s="90"/>
      <c r="G76" s="92">
        <f>Table112[5]*Table112[6]</f>
        <v>0</v>
      </c>
    </row>
    <row r="77" spans="1:7" x14ac:dyDescent="0.25">
      <c r="A77" s="98">
        <v>78</v>
      </c>
      <c r="B77" s="125" t="s">
        <v>161</v>
      </c>
      <c r="C77" s="136" t="s">
        <v>398</v>
      </c>
      <c r="D77" s="99" t="s">
        <v>224</v>
      </c>
      <c r="E77" s="100">
        <v>1</v>
      </c>
      <c r="F77" s="90"/>
      <c r="G77" s="92">
        <f>Table112[5]*Table112[6]</f>
        <v>0</v>
      </c>
    </row>
    <row r="78" spans="1:7" ht="30" x14ac:dyDescent="0.25">
      <c r="A78" s="109" t="s">
        <v>213</v>
      </c>
      <c r="B78" s="134" t="s">
        <v>274</v>
      </c>
      <c r="C78" s="135" t="s">
        <v>322</v>
      </c>
      <c r="D78" s="109" t="s">
        <v>225</v>
      </c>
      <c r="E78" s="110">
        <v>1</v>
      </c>
      <c r="F78" s="111"/>
      <c r="G78" s="112">
        <f>Table112[5]*Table112[6]</f>
        <v>0</v>
      </c>
    </row>
    <row r="79" spans="1:7" x14ac:dyDescent="0.25">
      <c r="A79" s="98">
        <v>79</v>
      </c>
      <c r="B79" s="99" t="s">
        <v>142</v>
      </c>
      <c r="C79" s="125" t="s">
        <v>323</v>
      </c>
      <c r="D79" s="99" t="s">
        <v>224</v>
      </c>
      <c r="E79" s="100">
        <v>1</v>
      </c>
      <c r="F79" s="90"/>
      <c r="G79" s="92">
        <f>Table112[5]*Table112[6]</f>
        <v>0</v>
      </c>
    </row>
    <row r="80" spans="1:7" x14ac:dyDescent="0.25">
      <c r="A80" s="98">
        <v>80</v>
      </c>
      <c r="B80" s="99" t="s">
        <v>142</v>
      </c>
      <c r="C80" s="125" t="s">
        <v>324</v>
      </c>
      <c r="D80" s="99" t="s">
        <v>224</v>
      </c>
      <c r="E80" s="100">
        <v>1</v>
      </c>
      <c r="F80" s="90"/>
      <c r="G80" s="92">
        <f>Table112[5]*Table112[6]</f>
        <v>0</v>
      </c>
    </row>
    <row r="81" spans="1:7" x14ac:dyDescent="0.25">
      <c r="A81" s="98">
        <v>81</v>
      </c>
      <c r="B81" s="99" t="s">
        <v>142</v>
      </c>
      <c r="C81" s="125" t="s">
        <v>325</v>
      </c>
      <c r="D81" s="99" t="s">
        <v>224</v>
      </c>
      <c r="E81" s="100">
        <v>1</v>
      </c>
      <c r="F81" s="90"/>
      <c r="G81" s="92">
        <f>Table112[5]*Table112[6]</f>
        <v>0</v>
      </c>
    </row>
    <row r="82" spans="1:7" ht="30" x14ac:dyDescent="0.25">
      <c r="A82" s="98">
        <v>82</v>
      </c>
      <c r="B82" s="125" t="s">
        <v>162</v>
      </c>
      <c r="C82" s="149" t="s">
        <v>845</v>
      </c>
      <c r="D82" s="99" t="s">
        <v>224</v>
      </c>
      <c r="E82" s="100">
        <v>1</v>
      </c>
      <c r="F82" s="90"/>
      <c r="G82" s="92">
        <f>Table112[5]*Table112[6]</f>
        <v>0</v>
      </c>
    </row>
    <row r="83" spans="1:7" x14ac:dyDescent="0.25">
      <c r="A83" s="98" t="s">
        <v>119</v>
      </c>
      <c r="B83" s="99"/>
      <c r="C83" s="149" t="s">
        <v>326</v>
      </c>
      <c r="D83" s="99"/>
      <c r="E83" s="100"/>
      <c r="F83" s="90"/>
      <c r="G83" s="92">
        <f>Table112[5]*Table112[6]</f>
        <v>0</v>
      </c>
    </row>
    <row r="84" spans="1:7" ht="30" x14ac:dyDescent="0.25">
      <c r="A84" s="98">
        <v>83</v>
      </c>
      <c r="B84" s="138" t="s">
        <v>274</v>
      </c>
      <c r="C84" s="149" t="s">
        <v>862</v>
      </c>
      <c r="D84" s="99" t="s">
        <v>224</v>
      </c>
      <c r="E84" s="100">
        <v>1</v>
      </c>
      <c r="F84" s="90"/>
      <c r="G84" s="92">
        <f>Table112[5]*Table112[6]</f>
        <v>0</v>
      </c>
    </row>
    <row r="85" spans="1:7" ht="30" x14ac:dyDescent="0.25">
      <c r="A85" s="98">
        <v>84</v>
      </c>
      <c r="B85" s="138" t="s">
        <v>274</v>
      </c>
      <c r="C85" s="149" t="s">
        <v>328</v>
      </c>
      <c r="D85" s="99" t="s">
        <v>224</v>
      </c>
      <c r="E85" s="100">
        <v>2</v>
      </c>
      <c r="F85" s="90"/>
      <c r="G85" s="92">
        <f>Table112[5]*Table112[6]</f>
        <v>0</v>
      </c>
    </row>
    <row r="86" spans="1:7" x14ac:dyDescent="0.25">
      <c r="A86" s="98">
        <v>85</v>
      </c>
      <c r="B86" s="138" t="s">
        <v>274</v>
      </c>
      <c r="C86" s="149" t="s">
        <v>329</v>
      </c>
      <c r="D86" s="99" t="s">
        <v>224</v>
      </c>
      <c r="E86" s="100">
        <v>2</v>
      </c>
      <c r="F86" s="90"/>
      <c r="G86" s="92">
        <f>Table112[5]*Table112[6]</f>
        <v>0</v>
      </c>
    </row>
    <row r="87" spans="1:7" ht="30" x14ac:dyDescent="0.25">
      <c r="A87" s="98">
        <v>86</v>
      </c>
      <c r="B87" s="138" t="s">
        <v>274</v>
      </c>
      <c r="C87" s="149" t="s">
        <v>330</v>
      </c>
      <c r="D87" s="99" t="s">
        <v>224</v>
      </c>
      <c r="E87" s="100">
        <v>2</v>
      </c>
      <c r="F87" s="90"/>
      <c r="G87" s="92">
        <f>Table112[5]*Table112[6]</f>
        <v>0</v>
      </c>
    </row>
    <row r="88" spans="1:7" x14ac:dyDescent="0.25">
      <c r="A88" s="98">
        <v>87</v>
      </c>
      <c r="B88" s="138" t="s">
        <v>274</v>
      </c>
      <c r="C88" s="125" t="s">
        <v>331</v>
      </c>
      <c r="D88" s="99" t="s">
        <v>224</v>
      </c>
      <c r="E88" s="100">
        <v>1</v>
      </c>
      <c r="F88" s="90"/>
      <c r="G88" s="92">
        <f>Table112[5]*Table112[6]</f>
        <v>0</v>
      </c>
    </row>
    <row r="89" spans="1:7" x14ac:dyDescent="0.25">
      <c r="A89" s="98">
        <v>89</v>
      </c>
      <c r="B89" s="138" t="s">
        <v>274</v>
      </c>
      <c r="C89" s="125" t="s">
        <v>386</v>
      </c>
      <c r="D89" s="99" t="s">
        <v>224</v>
      </c>
      <c r="E89" s="100">
        <v>1</v>
      </c>
      <c r="F89" s="90"/>
      <c r="G89" s="92">
        <f>Table112[5]*Table112[6]</f>
        <v>0</v>
      </c>
    </row>
    <row r="90" spans="1:7" x14ac:dyDescent="0.25">
      <c r="A90" s="98">
        <v>90</v>
      </c>
      <c r="B90" s="138" t="s">
        <v>274</v>
      </c>
      <c r="C90" s="125" t="s">
        <v>332</v>
      </c>
      <c r="D90" s="99" t="s">
        <v>224</v>
      </c>
      <c r="E90" s="100">
        <v>1</v>
      </c>
      <c r="F90" s="90"/>
      <c r="G90" s="92">
        <f>Table112[5]*Table112[6]</f>
        <v>0</v>
      </c>
    </row>
    <row r="91" spans="1:7" x14ac:dyDescent="0.25">
      <c r="A91" s="98">
        <v>91</v>
      </c>
      <c r="B91" s="138" t="s">
        <v>274</v>
      </c>
      <c r="C91" s="149" t="s">
        <v>387</v>
      </c>
      <c r="D91" s="99" t="s">
        <v>224</v>
      </c>
      <c r="E91" s="100">
        <v>1</v>
      </c>
      <c r="F91" s="90"/>
      <c r="G91" s="92">
        <f>Table112[5]*Table112[6]</f>
        <v>0</v>
      </c>
    </row>
    <row r="92" spans="1:7" x14ac:dyDescent="0.25">
      <c r="A92" s="98">
        <v>92</v>
      </c>
      <c r="B92" s="138" t="s">
        <v>274</v>
      </c>
      <c r="C92" s="149" t="s">
        <v>388</v>
      </c>
      <c r="D92" s="99" t="s">
        <v>224</v>
      </c>
      <c r="E92" s="100">
        <v>1</v>
      </c>
      <c r="F92" s="90"/>
      <c r="G92" s="92">
        <f>Table112[5]*Table112[6]</f>
        <v>0</v>
      </c>
    </row>
    <row r="93" spans="1:7" x14ac:dyDescent="0.25">
      <c r="A93" s="98">
        <v>93</v>
      </c>
      <c r="B93" s="138" t="s">
        <v>274</v>
      </c>
      <c r="C93" s="149" t="s">
        <v>163</v>
      </c>
      <c r="D93" s="99" t="s">
        <v>224</v>
      </c>
      <c r="E93" s="100">
        <v>1</v>
      </c>
      <c r="F93" s="90"/>
      <c r="G93" s="92">
        <f>Table112[5]*Table112[6]</f>
        <v>0</v>
      </c>
    </row>
    <row r="94" spans="1:7" x14ac:dyDescent="0.25">
      <c r="A94" s="98">
        <v>94</v>
      </c>
      <c r="B94" s="138" t="s">
        <v>274</v>
      </c>
      <c r="C94" s="149" t="s">
        <v>335</v>
      </c>
      <c r="D94" s="99" t="s">
        <v>224</v>
      </c>
      <c r="E94" s="100">
        <v>1</v>
      </c>
      <c r="F94" s="90"/>
      <c r="G94" s="92">
        <f>Table112[5]*Table112[6]</f>
        <v>0</v>
      </c>
    </row>
    <row r="95" spans="1:7" x14ac:dyDescent="0.25">
      <c r="A95" s="98">
        <v>95</v>
      </c>
      <c r="B95" s="138" t="s">
        <v>274</v>
      </c>
      <c r="C95" s="149" t="s">
        <v>333</v>
      </c>
      <c r="D95" s="99" t="s">
        <v>224</v>
      </c>
      <c r="E95" s="100">
        <v>1</v>
      </c>
      <c r="F95" s="90"/>
      <c r="G95" s="92">
        <f>Table112[5]*Table112[6]</f>
        <v>0</v>
      </c>
    </row>
    <row r="96" spans="1:7" ht="17.25" customHeight="1" x14ac:dyDescent="0.25">
      <c r="A96" s="119">
        <v>96</v>
      </c>
      <c r="B96" s="138" t="s">
        <v>274</v>
      </c>
      <c r="C96" s="124" t="s">
        <v>389</v>
      </c>
      <c r="D96" s="119" t="s">
        <v>224</v>
      </c>
      <c r="E96" s="120">
        <v>1</v>
      </c>
      <c r="F96" s="116"/>
      <c r="G96" s="118">
        <f>Table112[5]*Table112[6]</f>
        <v>0</v>
      </c>
    </row>
    <row r="97" spans="1:7" x14ac:dyDescent="0.25">
      <c r="A97" s="109"/>
      <c r="B97" s="109"/>
      <c r="C97" s="124" t="s">
        <v>334</v>
      </c>
      <c r="D97" s="109"/>
      <c r="E97" s="110"/>
      <c r="F97" s="111"/>
      <c r="G97" s="112">
        <f>Table112[5]*Table112[6]</f>
        <v>0</v>
      </c>
    </row>
    <row r="98" spans="1:7" ht="45" x14ac:dyDescent="0.25">
      <c r="A98" s="35">
        <v>1</v>
      </c>
      <c r="B98" s="25" t="s">
        <v>207</v>
      </c>
      <c r="C98" s="25" t="s">
        <v>390</v>
      </c>
      <c r="D98" s="25" t="s">
        <v>224</v>
      </c>
      <c r="E98" s="25">
        <v>2</v>
      </c>
      <c r="F98" s="116"/>
      <c r="G98" s="117">
        <f>Table112[5]*Table112[6]</f>
        <v>0</v>
      </c>
    </row>
    <row r="99" spans="1:7" ht="30" x14ac:dyDescent="0.25">
      <c r="A99" s="113">
        <v>2</v>
      </c>
      <c r="B99" s="114" t="s">
        <v>123</v>
      </c>
      <c r="C99" s="136" t="s">
        <v>336</v>
      </c>
      <c r="D99" s="114" t="s">
        <v>224</v>
      </c>
      <c r="E99" s="115">
        <v>2</v>
      </c>
      <c r="F99" s="116"/>
      <c r="G99" s="118">
        <f>Table112[5]*Table112[6]</f>
        <v>0</v>
      </c>
    </row>
    <row r="100" spans="1:7" ht="30" x14ac:dyDescent="0.25">
      <c r="A100" s="113">
        <v>3</v>
      </c>
      <c r="B100" s="114" t="s">
        <v>124</v>
      </c>
      <c r="C100" s="136" t="s">
        <v>337</v>
      </c>
      <c r="D100" s="114" t="s">
        <v>224</v>
      </c>
      <c r="E100" s="115">
        <v>1</v>
      </c>
      <c r="F100" s="116"/>
      <c r="G100" s="118">
        <f>Table112[5]*Table112[6]</f>
        <v>0</v>
      </c>
    </row>
    <row r="101" spans="1:7" ht="30" x14ac:dyDescent="0.25">
      <c r="A101" s="113">
        <v>4</v>
      </c>
      <c r="B101" s="114" t="s">
        <v>124</v>
      </c>
      <c r="C101" s="136" t="s">
        <v>338</v>
      </c>
      <c r="D101" s="114" t="s">
        <v>224</v>
      </c>
      <c r="E101" s="115">
        <v>10</v>
      </c>
      <c r="F101" s="116"/>
      <c r="G101" s="118">
        <f>Table112[5]*Table112[6]</f>
        <v>0</v>
      </c>
    </row>
    <row r="102" spans="1:7" ht="30" x14ac:dyDescent="0.25">
      <c r="A102" s="113">
        <v>5</v>
      </c>
      <c r="B102" s="114" t="s">
        <v>125</v>
      </c>
      <c r="C102" s="136" t="s">
        <v>339</v>
      </c>
      <c r="D102" s="114" t="s">
        <v>224</v>
      </c>
      <c r="E102" s="115">
        <v>1</v>
      </c>
      <c r="F102" s="116"/>
      <c r="G102" s="118">
        <f>Table112[5]*Table112[6]</f>
        <v>0</v>
      </c>
    </row>
    <row r="103" spans="1:7" ht="30" x14ac:dyDescent="0.25">
      <c r="A103" s="113">
        <v>6</v>
      </c>
      <c r="B103" s="136" t="s">
        <v>193</v>
      </c>
      <c r="C103" s="136" t="s">
        <v>391</v>
      </c>
      <c r="D103" s="114" t="s">
        <v>224</v>
      </c>
      <c r="E103" s="115">
        <v>8</v>
      </c>
      <c r="F103" s="116"/>
      <c r="G103" s="118">
        <f>Table112[5]*Table112[6]</f>
        <v>0</v>
      </c>
    </row>
    <row r="104" spans="1:7" ht="30" x14ac:dyDescent="0.25">
      <c r="A104" s="113">
        <v>7</v>
      </c>
      <c r="B104" s="114" t="s">
        <v>193</v>
      </c>
      <c r="C104" s="136" t="s">
        <v>392</v>
      </c>
      <c r="D104" s="114" t="s">
        <v>224</v>
      </c>
      <c r="E104" s="115">
        <v>2</v>
      </c>
      <c r="F104" s="116"/>
      <c r="G104" s="118">
        <f>Table112[5]*Table112[6]</f>
        <v>0</v>
      </c>
    </row>
    <row r="105" spans="1:7" ht="30" x14ac:dyDescent="0.25">
      <c r="A105" s="113">
        <v>8</v>
      </c>
      <c r="B105" s="114" t="s">
        <v>126</v>
      </c>
      <c r="C105" s="136" t="s">
        <v>340</v>
      </c>
      <c r="D105" s="114" t="s">
        <v>224</v>
      </c>
      <c r="E105" s="115">
        <v>2</v>
      </c>
      <c r="F105" s="116"/>
      <c r="G105" s="118">
        <f>Table112[5]*Table112[6]</f>
        <v>0</v>
      </c>
    </row>
    <row r="106" spans="1:7" ht="60" x14ac:dyDescent="0.25">
      <c r="A106" s="113">
        <v>9</v>
      </c>
      <c r="B106" s="136" t="s">
        <v>170</v>
      </c>
      <c r="C106" s="136" t="s">
        <v>464</v>
      </c>
      <c r="D106" s="114" t="s">
        <v>45</v>
      </c>
      <c r="E106" s="115">
        <v>4</v>
      </c>
      <c r="F106" s="116"/>
      <c r="G106" s="118">
        <f>Table112[5]*Table112[6]</f>
        <v>0</v>
      </c>
    </row>
    <row r="107" spans="1:7" ht="30" x14ac:dyDescent="0.25">
      <c r="A107" s="113">
        <v>10</v>
      </c>
      <c r="B107" s="114" t="s">
        <v>127</v>
      </c>
      <c r="C107" s="150" t="s">
        <v>465</v>
      </c>
      <c r="D107" s="114" t="s">
        <v>45</v>
      </c>
      <c r="E107" s="115">
        <v>6</v>
      </c>
      <c r="F107" s="116"/>
      <c r="G107" s="118">
        <f>Table112[5]*Table112[6]</f>
        <v>0</v>
      </c>
    </row>
    <row r="108" spans="1:7" ht="30" x14ac:dyDescent="0.25">
      <c r="A108" s="113">
        <v>11</v>
      </c>
      <c r="B108" s="114" t="s">
        <v>127</v>
      </c>
      <c r="C108" s="150" t="s">
        <v>379</v>
      </c>
      <c r="D108" s="114" t="s">
        <v>45</v>
      </c>
      <c r="E108" s="115">
        <v>12</v>
      </c>
      <c r="F108" s="116"/>
      <c r="G108" s="118">
        <f>Table112[5]*Table112[6]</f>
        <v>0</v>
      </c>
    </row>
    <row r="109" spans="1:7" ht="30" x14ac:dyDescent="0.25">
      <c r="A109" s="113">
        <v>12</v>
      </c>
      <c r="B109" s="114" t="s">
        <v>127</v>
      </c>
      <c r="C109" s="150" t="s">
        <v>466</v>
      </c>
      <c r="D109" s="114" t="s">
        <v>45</v>
      </c>
      <c r="E109" s="115">
        <v>6</v>
      </c>
      <c r="F109" s="116"/>
      <c r="G109" s="118">
        <f>Table112[5]*Table112[6]</f>
        <v>0</v>
      </c>
    </row>
    <row r="110" spans="1:7" ht="30" x14ac:dyDescent="0.25">
      <c r="A110" s="113">
        <v>13</v>
      </c>
      <c r="B110" s="114" t="s">
        <v>127</v>
      </c>
      <c r="C110" s="150" t="s">
        <v>467</v>
      </c>
      <c r="D110" s="114" t="s">
        <v>45</v>
      </c>
      <c r="E110" s="115">
        <v>6</v>
      </c>
      <c r="F110" s="116"/>
      <c r="G110" s="118">
        <f>Table112[5]*Table112[6]</f>
        <v>0</v>
      </c>
    </row>
    <row r="111" spans="1:7" ht="30" x14ac:dyDescent="0.25">
      <c r="A111" s="113">
        <v>14</v>
      </c>
      <c r="B111" s="114" t="s">
        <v>127</v>
      </c>
      <c r="C111" s="150" t="s">
        <v>468</v>
      </c>
      <c r="D111" s="114" t="s">
        <v>45</v>
      </c>
      <c r="E111" s="115">
        <v>18</v>
      </c>
      <c r="F111" s="116"/>
      <c r="G111" s="118">
        <f>Table112[5]*Table112[6]</f>
        <v>0</v>
      </c>
    </row>
    <row r="112" spans="1:7" ht="60" x14ac:dyDescent="0.25">
      <c r="A112" s="113">
        <v>15</v>
      </c>
      <c r="B112" s="114" t="s">
        <v>128</v>
      </c>
      <c r="C112" s="125" t="s">
        <v>341</v>
      </c>
      <c r="D112" s="114" t="s">
        <v>45</v>
      </c>
      <c r="E112" s="115">
        <v>6</v>
      </c>
      <c r="F112" s="116"/>
      <c r="G112" s="118">
        <f>Table112[5]*Table112[6]</f>
        <v>0</v>
      </c>
    </row>
    <row r="113" spans="1:7" ht="60" x14ac:dyDescent="0.25">
      <c r="A113" s="113">
        <v>16</v>
      </c>
      <c r="B113" s="114" t="s">
        <v>129</v>
      </c>
      <c r="C113" s="125" t="s">
        <v>342</v>
      </c>
      <c r="D113" s="114" t="s">
        <v>45</v>
      </c>
      <c r="E113" s="115">
        <v>6</v>
      </c>
      <c r="F113" s="116"/>
      <c r="G113" s="118">
        <f>Table112[5]*Table112[6]</f>
        <v>0</v>
      </c>
    </row>
    <row r="114" spans="1:7" ht="60" x14ac:dyDescent="0.25">
      <c r="A114" s="113">
        <v>17</v>
      </c>
      <c r="B114" s="114" t="s">
        <v>130</v>
      </c>
      <c r="C114" s="136" t="s">
        <v>343</v>
      </c>
      <c r="D114" s="114" t="s">
        <v>45</v>
      </c>
      <c r="E114" s="115">
        <v>4</v>
      </c>
      <c r="F114" s="116"/>
      <c r="G114" s="118">
        <f>Table112[5]*Table112[6]</f>
        <v>0</v>
      </c>
    </row>
    <row r="115" spans="1:7" ht="60" x14ac:dyDescent="0.25">
      <c r="A115" s="113">
        <v>18</v>
      </c>
      <c r="B115" s="114" t="s">
        <v>131</v>
      </c>
      <c r="C115" s="125" t="s">
        <v>344</v>
      </c>
      <c r="D115" s="114" t="s">
        <v>45</v>
      </c>
      <c r="E115" s="115">
        <v>6</v>
      </c>
      <c r="F115" s="116"/>
      <c r="G115" s="118">
        <f>Table112[5]*Table112[6]</f>
        <v>0</v>
      </c>
    </row>
    <row r="116" spans="1:7" ht="60" x14ac:dyDescent="0.25">
      <c r="A116" s="113">
        <v>19</v>
      </c>
      <c r="B116" s="114" t="s">
        <v>128</v>
      </c>
      <c r="C116" s="125" t="s">
        <v>346</v>
      </c>
      <c r="D116" s="114" t="s">
        <v>45</v>
      </c>
      <c r="E116" s="115">
        <v>6</v>
      </c>
      <c r="F116" s="116"/>
      <c r="G116" s="118">
        <f>Table112[5]*Table112[6]</f>
        <v>0</v>
      </c>
    </row>
    <row r="117" spans="1:7" ht="60" x14ac:dyDescent="0.25">
      <c r="A117" s="113">
        <v>20</v>
      </c>
      <c r="B117" s="114" t="s">
        <v>132</v>
      </c>
      <c r="C117" s="125" t="s">
        <v>345</v>
      </c>
      <c r="D117" s="114" t="s">
        <v>45</v>
      </c>
      <c r="E117" s="115">
        <v>4</v>
      </c>
      <c r="F117" s="116"/>
      <c r="G117" s="118">
        <f>Table112[5]*Table112[6]</f>
        <v>0</v>
      </c>
    </row>
    <row r="118" spans="1:7" ht="60" x14ac:dyDescent="0.25">
      <c r="A118" s="113">
        <v>21</v>
      </c>
      <c r="B118" s="114" t="s">
        <v>129</v>
      </c>
      <c r="C118" s="125" t="s">
        <v>369</v>
      </c>
      <c r="D118" s="114" t="s">
        <v>45</v>
      </c>
      <c r="E118" s="115">
        <v>4</v>
      </c>
      <c r="F118" s="116"/>
      <c r="G118" s="118">
        <f>Table112[5]*Table112[6]</f>
        <v>0</v>
      </c>
    </row>
    <row r="119" spans="1:7" ht="60" x14ac:dyDescent="0.25">
      <c r="A119" s="113">
        <v>22</v>
      </c>
      <c r="B119" s="114" t="s">
        <v>208</v>
      </c>
      <c r="C119" s="125" t="s">
        <v>347</v>
      </c>
      <c r="D119" s="114" t="s">
        <v>45</v>
      </c>
      <c r="E119" s="115">
        <v>12</v>
      </c>
      <c r="F119" s="116"/>
      <c r="G119" s="118">
        <f>Table112[5]*Table112[6]</f>
        <v>0</v>
      </c>
    </row>
    <row r="120" spans="1:7" ht="45" x14ac:dyDescent="0.25">
      <c r="A120" s="113">
        <v>23</v>
      </c>
      <c r="B120" s="136" t="s">
        <v>133</v>
      </c>
      <c r="C120" s="136" t="s">
        <v>305</v>
      </c>
      <c r="D120" s="114" t="s">
        <v>45</v>
      </c>
      <c r="E120" s="115">
        <v>12</v>
      </c>
      <c r="F120" s="116"/>
      <c r="G120" s="118">
        <f>Table112[5]*Table112[6]</f>
        <v>0</v>
      </c>
    </row>
    <row r="121" spans="1:7" ht="45" x14ac:dyDescent="0.25">
      <c r="A121" s="113">
        <v>24</v>
      </c>
      <c r="B121" s="114" t="s">
        <v>134</v>
      </c>
      <c r="C121" s="136" t="s">
        <v>306</v>
      </c>
      <c r="D121" s="114" t="s">
        <v>45</v>
      </c>
      <c r="E121" s="115">
        <v>12</v>
      </c>
      <c r="F121" s="116"/>
      <c r="G121" s="118">
        <f>Table112[5]*Table112[6]</f>
        <v>0</v>
      </c>
    </row>
    <row r="122" spans="1:7" ht="45" x14ac:dyDescent="0.25">
      <c r="A122" s="113">
        <v>25</v>
      </c>
      <c r="B122" s="114" t="s">
        <v>135</v>
      </c>
      <c r="C122" s="136" t="s">
        <v>348</v>
      </c>
      <c r="D122" s="114" t="s">
        <v>45</v>
      </c>
      <c r="E122" s="115">
        <v>14</v>
      </c>
      <c r="F122" s="116"/>
      <c r="G122" s="118">
        <f>Table112[5]*Table112[6]</f>
        <v>0</v>
      </c>
    </row>
    <row r="123" spans="1:7" ht="45" x14ac:dyDescent="0.25">
      <c r="A123" s="113">
        <v>26</v>
      </c>
      <c r="B123" s="114" t="s">
        <v>136</v>
      </c>
      <c r="C123" s="136" t="s">
        <v>349</v>
      </c>
      <c r="D123" s="114" t="s">
        <v>45</v>
      </c>
      <c r="E123" s="115">
        <v>22</v>
      </c>
      <c r="F123" s="116"/>
      <c r="G123" s="118">
        <f>Table112[5]*Table112[6]</f>
        <v>0</v>
      </c>
    </row>
    <row r="124" spans="1:7" ht="30" x14ac:dyDescent="0.25">
      <c r="A124" s="109" t="s">
        <v>214</v>
      </c>
      <c r="B124" s="134" t="s">
        <v>274</v>
      </c>
      <c r="C124" s="148" t="s">
        <v>350</v>
      </c>
      <c r="D124" s="134" t="s">
        <v>366</v>
      </c>
      <c r="E124" s="110">
        <v>1</v>
      </c>
      <c r="F124" s="111"/>
      <c r="G124" s="112">
        <f>Table112[5]*Table112[6]</f>
        <v>0</v>
      </c>
    </row>
    <row r="125" spans="1:7" ht="30" x14ac:dyDescent="0.25">
      <c r="A125" s="113">
        <v>27</v>
      </c>
      <c r="B125" s="114" t="s">
        <v>137</v>
      </c>
      <c r="C125" s="149" t="s">
        <v>846</v>
      </c>
      <c r="D125" s="114" t="s">
        <v>45</v>
      </c>
      <c r="E125" s="115">
        <v>12</v>
      </c>
      <c r="F125" s="116"/>
      <c r="G125" s="118">
        <f>Table112[5]*Table112[6]</f>
        <v>0</v>
      </c>
    </row>
    <row r="126" spans="1:7" x14ac:dyDescent="0.25">
      <c r="A126" s="113">
        <v>28</v>
      </c>
      <c r="B126" s="114" t="s">
        <v>138</v>
      </c>
      <c r="C126" s="149" t="s">
        <v>351</v>
      </c>
      <c r="D126" s="114" t="s">
        <v>26</v>
      </c>
      <c r="E126" s="115">
        <v>6.6</v>
      </c>
      <c r="F126" s="116"/>
      <c r="G126" s="118">
        <f>Table112[5]*Table112[6]</f>
        <v>0</v>
      </c>
    </row>
    <row r="127" spans="1:7" ht="75" x14ac:dyDescent="0.25">
      <c r="A127" s="113">
        <v>29</v>
      </c>
      <c r="B127" s="136" t="s">
        <v>139</v>
      </c>
      <c r="C127" s="136" t="s">
        <v>393</v>
      </c>
      <c r="D127" s="114" t="s">
        <v>26</v>
      </c>
      <c r="E127" s="115">
        <v>9.0549999999999997</v>
      </c>
      <c r="F127" s="116"/>
      <c r="G127" s="118">
        <f>Table112[5]*Table112[6]</f>
        <v>0</v>
      </c>
    </row>
    <row r="128" spans="1:7" ht="57.75" customHeight="1" x14ac:dyDescent="0.25">
      <c r="A128" s="113">
        <v>30</v>
      </c>
      <c r="B128" s="136" t="s">
        <v>140</v>
      </c>
      <c r="C128" s="125" t="s">
        <v>352</v>
      </c>
      <c r="D128" s="114" t="s">
        <v>26</v>
      </c>
      <c r="E128" s="115">
        <v>58.631999999999998</v>
      </c>
      <c r="F128" s="116"/>
      <c r="G128" s="118">
        <f>Table112[5]*Table112[6]</f>
        <v>0</v>
      </c>
    </row>
    <row r="129" spans="1:7" ht="45" x14ac:dyDescent="0.25">
      <c r="A129" s="113">
        <v>31</v>
      </c>
      <c r="B129" s="114" t="s">
        <v>141</v>
      </c>
      <c r="C129" s="136" t="s">
        <v>353</v>
      </c>
      <c r="D129" s="114" t="s">
        <v>26</v>
      </c>
      <c r="E129" s="115">
        <v>58.631999999999998</v>
      </c>
      <c r="F129" s="116"/>
      <c r="G129" s="118">
        <f>Table112[5]*Table112[6]</f>
        <v>0</v>
      </c>
    </row>
    <row r="130" spans="1:7" ht="30" x14ac:dyDescent="0.25">
      <c r="A130" s="113">
        <v>32</v>
      </c>
      <c r="B130" s="114" t="s">
        <v>202</v>
      </c>
      <c r="C130" s="149" t="s">
        <v>354</v>
      </c>
      <c r="D130" s="114" t="s">
        <v>32</v>
      </c>
      <c r="E130" s="115">
        <v>47</v>
      </c>
      <c r="F130" s="116"/>
      <c r="G130" s="118">
        <f>Table112[5]*Table112[6]</f>
        <v>0</v>
      </c>
    </row>
    <row r="131" spans="1:7" ht="30" x14ac:dyDescent="0.25">
      <c r="A131" s="113">
        <v>33</v>
      </c>
      <c r="B131" s="114" t="s">
        <v>71</v>
      </c>
      <c r="C131" s="136" t="s">
        <v>435</v>
      </c>
      <c r="D131" s="114" t="s">
        <v>26</v>
      </c>
      <c r="E131" s="115">
        <v>1.36</v>
      </c>
      <c r="F131" s="116"/>
      <c r="G131" s="118">
        <f>Table112[5]*Table112[6]</f>
        <v>0</v>
      </c>
    </row>
    <row r="132" spans="1:7" x14ac:dyDescent="0.25">
      <c r="A132" s="113" t="s">
        <v>119</v>
      </c>
      <c r="B132" s="114"/>
      <c r="C132" s="136" t="s">
        <v>316</v>
      </c>
      <c r="D132" s="114"/>
      <c r="E132" s="115"/>
      <c r="F132" s="116"/>
      <c r="G132" s="118">
        <f>Table112[5]*Table112[6]</f>
        <v>0</v>
      </c>
    </row>
    <row r="133" spans="1:7" x14ac:dyDescent="0.25">
      <c r="A133" s="113">
        <v>34</v>
      </c>
      <c r="B133" s="114" t="s">
        <v>142</v>
      </c>
      <c r="C133" s="136" t="s">
        <v>355</v>
      </c>
      <c r="D133" s="114" t="s">
        <v>224</v>
      </c>
      <c r="E133" s="115">
        <v>4</v>
      </c>
      <c r="F133" s="116"/>
      <c r="G133" s="118">
        <f>Table112[5]*Table112[6]</f>
        <v>0</v>
      </c>
    </row>
    <row r="134" spans="1:7" ht="30" x14ac:dyDescent="0.25">
      <c r="A134" s="113">
        <v>35</v>
      </c>
      <c r="B134" s="114" t="s">
        <v>209</v>
      </c>
      <c r="C134" s="149" t="s">
        <v>394</v>
      </c>
      <c r="D134" s="114" t="s">
        <v>224</v>
      </c>
      <c r="E134" s="115">
        <v>2</v>
      </c>
      <c r="F134" s="116"/>
      <c r="G134" s="118">
        <f>Table112[5]*Table112[6]</f>
        <v>0</v>
      </c>
    </row>
    <row r="135" spans="1:7" ht="30" x14ac:dyDescent="0.25">
      <c r="A135" s="113">
        <v>36</v>
      </c>
      <c r="B135" s="114" t="s">
        <v>210</v>
      </c>
      <c r="C135" s="149" t="s">
        <v>356</v>
      </c>
      <c r="D135" s="114" t="s">
        <v>224</v>
      </c>
      <c r="E135" s="115">
        <v>2</v>
      </c>
      <c r="F135" s="116"/>
      <c r="G135" s="118">
        <f>Table112[5]*Table112[6]</f>
        <v>0</v>
      </c>
    </row>
    <row r="136" spans="1:7" ht="30" x14ac:dyDescent="0.25">
      <c r="A136" s="113">
        <v>37</v>
      </c>
      <c r="B136" s="136" t="s">
        <v>211</v>
      </c>
      <c r="C136" s="136" t="s">
        <v>399</v>
      </c>
      <c r="D136" s="114" t="s">
        <v>224</v>
      </c>
      <c r="E136" s="115">
        <v>3</v>
      </c>
      <c r="F136" s="116"/>
      <c r="G136" s="118">
        <f>Table112[5]*Table112[6]</f>
        <v>0</v>
      </c>
    </row>
    <row r="137" spans="1:7" ht="30" x14ac:dyDescent="0.25">
      <c r="A137" s="113">
        <v>38</v>
      </c>
      <c r="B137" s="114" t="s">
        <v>212</v>
      </c>
      <c r="C137" s="136" t="s">
        <v>357</v>
      </c>
      <c r="D137" s="114" t="s">
        <v>224</v>
      </c>
      <c r="E137" s="115">
        <v>1</v>
      </c>
      <c r="F137" s="116"/>
      <c r="G137" s="118">
        <f>Table112[5]*Table112[6]</f>
        <v>0</v>
      </c>
    </row>
    <row r="138" spans="1:7" x14ac:dyDescent="0.25">
      <c r="A138" s="113" t="s">
        <v>119</v>
      </c>
      <c r="B138" s="114"/>
      <c r="C138" s="136" t="s">
        <v>326</v>
      </c>
      <c r="D138" s="114"/>
      <c r="E138" s="115"/>
      <c r="F138" s="116"/>
      <c r="G138" s="118">
        <f>Table112[5]*Table112[6]</f>
        <v>0</v>
      </c>
    </row>
    <row r="139" spans="1:7" ht="30" x14ac:dyDescent="0.25">
      <c r="A139" s="113">
        <v>39</v>
      </c>
      <c r="B139" s="136" t="s">
        <v>274</v>
      </c>
      <c r="C139" s="136" t="s">
        <v>395</v>
      </c>
      <c r="D139" s="114" t="s">
        <v>224</v>
      </c>
      <c r="E139" s="115">
        <v>2</v>
      </c>
      <c r="F139" s="116"/>
      <c r="G139" s="118">
        <f>Table112[5]*Table112[6]</f>
        <v>0</v>
      </c>
    </row>
    <row r="140" spans="1:7" ht="30" x14ac:dyDescent="0.25">
      <c r="A140" s="113">
        <v>40</v>
      </c>
      <c r="B140" s="136" t="s">
        <v>274</v>
      </c>
      <c r="C140" s="136" t="s">
        <v>358</v>
      </c>
      <c r="D140" s="114" t="s">
        <v>224</v>
      </c>
      <c r="E140" s="115">
        <v>4</v>
      </c>
      <c r="F140" s="116"/>
      <c r="G140" s="118">
        <f>Table112[5]*Table112[6]</f>
        <v>0</v>
      </c>
    </row>
    <row r="141" spans="1:7" ht="30" x14ac:dyDescent="0.25">
      <c r="A141" s="113">
        <v>41</v>
      </c>
      <c r="B141" s="136" t="s">
        <v>274</v>
      </c>
      <c r="C141" s="136" t="s">
        <v>359</v>
      </c>
      <c r="D141" s="114" t="s">
        <v>224</v>
      </c>
      <c r="E141" s="115">
        <v>2</v>
      </c>
      <c r="F141" s="116"/>
      <c r="G141" s="118">
        <f>Table112[5]*Table112[6]</f>
        <v>0</v>
      </c>
    </row>
    <row r="142" spans="1:7" ht="30" x14ac:dyDescent="0.25">
      <c r="A142" s="113">
        <v>42</v>
      </c>
      <c r="B142" s="136" t="s">
        <v>274</v>
      </c>
      <c r="C142" s="136" t="s">
        <v>360</v>
      </c>
      <c r="D142" s="114" t="s">
        <v>224</v>
      </c>
      <c r="E142" s="115">
        <v>2</v>
      </c>
      <c r="F142" s="116"/>
      <c r="G142" s="118">
        <f>Table112[5]*Table112[6]</f>
        <v>0</v>
      </c>
    </row>
    <row r="143" spans="1:7" ht="30" x14ac:dyDescent="0.25">
      <c r="A143" s="113">
        <v>43</v>
      </c>
      <c r="B143" s="136" t="s">
        <v>274</v>
      </c>
      <c r="C143" s="125" t="s">
        <v>361</v>
      </c>
      <c r="D143" s="114" t="s">
        <v>224</v>
      </c>
      <c r="E143" s="115">
        <v>1</v>
      </c>
      <c r="F143" s="116"/>
      <c r="G143" s="118">
        <f>Table112[5]*Table112[6]</f>
        <v>0</v>
      </c>
    </row>
    <row r="144" spans="1:7" ht="30" x14ac:dyDescent="0.25">
      <c r="A144" s="113">
        <v>44</v>
      </c>
      <c r="B144" s="136" t="s">
        <v>274</v>
      </c>
      <c r="C144" s="125" t="s">
        <v>362</v>
      </c>
      <c r="D144" s="114" t="s">
        <v>224</v>
      </c>
      <c r="E144" s="115">
        <v>1</v>
      </c>
      <c r="F144" s="116"/>
      <c r="G144" s="118">
        <f>Table112[5]*Table112[6]</f>
        <v>0</v>
      </c>
    </row>
    <row r="145" spans="1:7" ht="30" x14ac:dyDescent="0.25">
      <c r="A145" s="113">
        <v>45</v>
      </c>
      <c r="B145" s="136" t="s">
        <v>274</v>
      </c>
      <c r="C145" s="125" t="s">
        <v>363</v>
      </c>
      <c r="D145" s="114" t="s">
        <v>224</v>
      </c>
      <c r="E145" s="115">
        <v>2</v>
      </c>
      <c r="F145" s="116"/>
      <c r="G145" s="118">
        <f>Table112[5]*Table112[6]</f>
        <v>0</v>
      </c>
    </row>
    <row r="146" spans="1:7" ht="30" x14ac:dyDescent="0.25">
      <c r="A146" s="113">
        <v>46</v>
      </c>
      <c r="B146" s="136" t="s">
        <v>274</v>
      </c>
      <c r="C146" s="125" t="s">
        <v>364</v>
      </c>
      <c r="D146" s="114" t="s">
        <v>224</v>
      </c>
      <c r="E146" s="115">
        <v>1</v>
      </c>
      <c r="F146" s="116"/>
      <c r="G146" s="118">
        <f>Table112[5]*Table112[6]</f>
        <v>0</v>
      </c>
    </row>
    <row r="147" spans="1:7" x14ac:dyDescent="0.25">
      <c r="A147" s="130" t="s">
        <v>365</v>
      </c>
      <c r="B147" s="136"/>
      <c r="C147" s="136"/>
      <c r="D147" s="136"/>
      <c r="E147" s="137"/>
      <c r="F147" s="137"/>
      <c r="G147" s="137">
        <f>SUBTOTAL(9,Table112[7])</f>
        <v>0</v>
      </c>
    </row>
  </sheetData>
  <mergeCells count="2">
    <mergeCell ref="C2:G3"/>
    <mergeCell ref="A4:B4"/>
  </mergeCells>
  <phoneticPr fontId="20" type="noConversion"/>
  <conditionalFormatting sqref="G7:G147">
    <cfRule type="expression" dxfId="265" priority="1">
      <formula>AND($C7="Subtotal",$G7="")</formula>
    </cfRule>
    <cfRule type="expression" dxfId="264" priority="2">
      <formula>AND($C7="Subtotal",_xlfn.FORMULATEXT($G7)="=[5]*[6]")</formula>
    </cfRule>
    <cfRule type="expression" dxfId="263" priority="6">
      <formula>AND($C7&lt;&gt;"Subtotal",_xlfn.FORMULATEXT($G7)&lt;&gt;"=[5]*[6]")</formula>
    </cfRule>
  </conditionalFormatting>
  <conditionalFormatting sqref="E7:G147">
    <cfRule type="notContainsBlanks" priority="8" stopIfTrue="1">
      <formula>LEN(TRIM(E7))&gt;0</formula>
    </cfRule>
    <cfRule type="expression" dxfId="262" priority="9">
      <formula>$E7&lt;&gt;""</formula>
    </cfRule>
  </conditionalFormatting>
  <conditionalFormatting sqref="A7:G147">
    <cfRule type="expression" dxfId="261" priority="3">
      <formula>CELL("PROTECT",A7)=0</formula>
    </cfRule>
    <cfRule type="expression" dxfId="260" priority="4">
      <formula>$C7="Subtotal"</formula>
    </cfRule>
    <cfRule type="expression" priority="5" stopIfTrue="1">
      <formula>OR($C7="Subtotal",$A7="Total TVA Cota 0")</formula>
    </cfRule>
    <cfRule type="expression" dxfId="259" priority="7">
      <formula>$E7=""</formula>
    </cfRule>
  </conditionalFormatting>
  <dataValidations disablePrompts="1" count="1">
    <dataValidation type="decimal" operator="greaterThan" allowBlank="1" showInputMessage="1" showErrorMessage="1" sqref="F7:F14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52"/>
  <sheetViews>
    <sheetView view="pageBreakPreview" topLeftCell="A25" zoomScaleNormal="90" zoomScaleSheetLayoutView="100" zoomScalePageLayoutView="90" workbookViewId="0">
      <selection activeCell="C134" sqref="C134"/>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77" t="str">
        <f>SITE!C2</f>
        <v>Installation of biomass heating system and solar hot water production system in the kindergarten of Copceac village, Stefan Voda district</v>
      </c>
      <c r="D2" s="177"/>
      <c r="E2" s="177"/>
      <c r="F2" s="177"/>
      <c r="G2" s="177"/>
    </row>
    <row r="3" spans="1:7" s="22" customFormat="1" ht="18.75" x14ac:dyDescent="0.3">
      <c r="A3" s="26" t="str">
        <f>SITE!A3</f>
        <v>Site:</v>
      </c>
      <c r="B3" s="27" t="str">
        <f>IF(SITE!B3=0,"",SITE!B3)</f>
        <v>y</v>
      </c>
      <c r="C3" s="177"/>
      <c r="D3" s="177"/>
      <c r="E3" s="177"/>
      <c r="F3" s="177"/>
      <c r="G3" s="177"/>
    </row>
    <row r="4" spans="1:7" s="22" customFormat="1" ht="18.75" x14ac:dyDescent="0.25">
      <c r="A4" s="180" t="s">
        <v>276</v>
      </c>
      <c r="B4" s="180"/>
      <c r="C4" s="29" t="str">
        <f>SITE!B8</f>
        <v xml:space="preserve">Solar hot water system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15</v>
      </c>
      <c r="B6" s="9" t="s">
        <v>16</v>
      </c>
      <c r="C6" s="9" t="s">
        <v>17</v>
      </c>
      <c r="D6" s="9" t="s">
        <v>18</v>
      </c>
      <c r="E6" s="9" t="s">
        <v>19</v>
      </c>
      <c r="F6" s="9" t="s">
        <v>20</v>
      </c>
      <c r="G6" s="9" t="s">
        <v>21</v>
      </c>
    </row>
    <row r="7" spans="1:7" x14ac:dyDescent="0.25">
      <c r="A7" s="38"/>
      <c r="B7" s="38"/>
      <c r="C7" s="124" t="s">
        <v>565</v>
      </c>
      <c r="D7" s="38"/>
      <c r="E7" s="44"/>
      <c r="F7" s="43"/>
      <c r="G7" s="87">
        <f>Table113[5]*Table113[6]</f>
        <v>0</v>
      </c>
    </row>
    <row r="8" spans="1:7" ht="30" x14ac:dyDescent="0.25">
      <c r="A8" s="38">
        <v>1</v>
      </c>
      <c r="B8" s="38" t="s">
        <v>25</v>
      </c>
      <c r="C8" s="124" t="s">
        <v>567</v>
      </c>
      <c r="D8" s="38" t="s">
        <v>26</v>
      </c>
      <c r="E8" s="44">
        <v>12.4</v>
      </c>
      <c r="F8" s="43"/>
      <c r="G8" s="88">
        <f>Table113[5]*Table113[6]</f>
        <v>0</v>
      </c>
    </row>
    <row r="9" spans="1:7" ht="30" x14ac:dyDescent="0.25">
      <c r="A9" s="35">
        <v>2</v>
      </c>
      <c r="B9" s="25" t="s">
        <v>27</v>
      </c>
      <c r="C9" s="25" t="s">
        <v>568</v>
      </c>
      <c r="D9" s="25" t="s">
        <v>28</v>
      </c>
      <c r="E9" s="25">
        <v>0.1</v>
      </c>
      <c r="F9" s="90"/>
      <c r="G9" s="91">
        <f>Table113[5]*Table113[6]</f>
        <v>0</v>
      </c>
    </row>
    <row r="10" spans="1:7" x14ac:dyDescent="0.25">
      <c r="A10" s="40" t="s">
        <v>33</v>
      </c>
      <c r="B10" s="41"/>
      <c r="C10" s="41" t="s">
        <v>400</v>
      </c>
      <c r="D10" s="41"/>
      <c r="E10" s="42"/>
      <c r="F10" s="90"/>
      <c r="G10" s="92">
        <f>Table113[5]*Table113[6]</f>
        <v>0</v>
      </c>
    </row>
    <row r="11" spans="1:7" x14ac:dyDescent="0.25">
      <c r="A11" s="40"/>
      <c r="B11" s="41"/>
      <c r="C11" s="41" t="s">
        <v>401</v>
      </c>
      <c r="D11" s="41"/>
      <c r="E11" s="42"/>
      <c r="F11" s="90"/>
      <c r="G11" s="92">
        <f>Table113[5]*Table113[6]</f>
        <v>0</v>
      </c>
    </row>
    <row r="12" spans="1:7" x14ac:dyDescent="0.25">
      <c r="A12" s="40">
        <v>3</v>
      </c>
      <c r="B12" s="41" t="s">
        <v>29</v>
      </c>
      <c r="C12" s="41" t="s">
        <v>483</v>
      </c>
      <c r="D12" s="41" t="s">
        <v>28</v>
      </c>
      <c r="E12" s="42">
        <v>1.22</v>
      </c>
      <c r="F12" s="90"/>
      <c r="G12" s="92">
        <f>Table113[5]*Table113[6]</f>
        <v>0</v>
      </c>
    </row>
    <row r="13" spans="1:7" x14ac:dyDescent="0.25">
      <c r="A13" s="40">
        <v>4</v>
      </c>
      <c r="B13" s="41" t="s">
        <v>30</v>
      </c>
      <c r="C13" s="41" t="s">
        <v>402</v>
      </c>
      <c r="D13" s="41" t="s">
        <v>28</v>
      </c>
      <c r="E13" s="42">
        <v>1.22</v>
      </c>
      <c r="F13" s="90"/>
      <c r="G13" s="92">
        <f>Table113[5]*Table113[6]</f>
        <v>0</v>
      </c>
    </row>
    <row r="14" spans="1:7" x14ac:dyDescent="0.25">
      <c r="A14" s="40" t="s">
        <v>33</v>
      </c>
      <c r="B14" s="41"/>
      <c r="C14" s="41" t="s">
        <v>403</v>
      </c>
      <c r="D14" s="41"/>
      <c r="E14" s="42"/>
      <c r="F14" s="90"/>
      <c r="G14" s="92">
        <f>Table113[5]*Table113[6]</f>
        <v>0</v>
      </c>
    </row>
    <row r="15" spans="1:7" ht="32.25" customHeight="1" x14ac:dyDescent="0.25">
      <c r="A15" s="40">
        <v>5</v>
      </c>
      <c r="B15" s="41" t="s">
        <v>31</v>
      </c>
      <c r="C15" s="41" t="s">
        <v>484</v>
      </c>
      <c r="D15" s="41" t="s">
        <v>32</v>
      </c>
      <c r="E15" s="42">
        <v>152.80000000000001</v>
      </c>
      <c r="F15" s="90"/>
      <c r="G15" s="92">
        <f>Table113[5]*Table113[6]</f>
        <v>0</v>
      </c>
    </row>
    <row r="16" spans="1:7" ht="30" x14ac:dyDescent="0.25">
      <c r="A16" s="40">
        <v>6</v>
      </c>
      <c r="B16" s="41" t="s">
        <v>31</v>
      </c>
      <c r="C16" s="41" t="s">
        <v>485</v>
      </c>
      <c r="D16" s="41" t="s">
        <v>32</v>
      </c>
      <c r="E16" s="42">
        <v>165.96</v>
      </c>
      <c r="F16" s="90"/>
      <c r="G16" s="92">
        <f>Table113[5]*Table113[6]</f>
        <v>0</v>
      </c>
    </row>
    <row r="17" spans="1:7" ht="30" x14ac:dyDescent="0.25">
      <c r="A17" s="40">
        <v>7</v>
      </c>
      <c r="B17" s="41" t="s">
        <v>31</v>
      </c>
      <c r="C17" s="41" t="s">
        <v>486</v>
      </c>
      <c r="D17" s="41" t="s">
        <v>32</v>
      </c>
      <c r="E17" s="42">
        <v>24.6</v>
      </c>
      <c r="F17" s="90"/>
      <c r="G17" s="92">
        <f>Table113[5]*Table113[6]</f>
        <v>0</v>
      </c>
    </row>
    <row r="18" spans="1:7" x14ac:dyDescent="0.25">
      <c r="A18" s="107"/>
      <c r="B18" s="107"/>
      <c r="C18" s="124" t="s">
        <v>404</v>
      </c>
      <c r="D18" s="107"/>
      <c r="E18" s="108"/>
      <c r="F18" s="101"/>
      <c r="G18" s="103">
        <f>Table113[5]*Table113[6]</f>
        <v>0</v>
      </c>
    </row>
    <row r="19" spans="1:7" x14ac:dyDescent="0.25">
      <c r="C19" s="25" t="s">
        <v>405</v>
      </c>
      <c r="F19" s="101"/>
      <c r="G19" s="102">
        <f>Table113[5]*Table113[6]</f>
        <v>0</v>
      </c>
    </row>
    <row r="20" spans="1:7" ht="30" x14ac:dyDescent="0.25">
      <c r="A20" s="104">
        <v>1</v>
      </c>
      <c r="B20" s="105" t="s">
        <v>114</v>
      </c>
      <c r="C20" s="125" t="s">
        <v>505</v>
      </c>
      <c r="D20" s="105" t="s">
        <v>224</v>
      </c>
      <c r="E20" s="106">
        <v>1</v>
      </c>
      <c r="F20" s="101"/>
      <c r="G20" s="103">
        <f>Table113[5]*Table113[6]</f>
        <v>0</v>
      </c>
    </row>
    <row r="21" spans="1:7" x14ac:dyDescent="0.25">
      <c r="A21" s="104">
        <v>2</v>
      </c>
      <c r="B21" s="105" t="s">
        <v>113</v>
      </c>
      <c r="C21" s="125" t="s">
        <v>406</v>
      </c>
      <c r="D21" s="105" t="s">
        <v>224</v>
      </c>
      <c r="E21" s="106">
        <v>10</v>
      </c>
      <c r="F21" s="101"/>
      <c r="G21" s="103">
        <f>Table113[5]*Table113[6]</f>
        <v>0</v>
      </c>
    </row>
    <row r="22" spans="1:7" ht="30" x14ac:dyDescent="0.25">
      <c r="A22" s="104">
        <v>3</v>
      </c>
      <c r="B22" s="105" t="s">
        <v>99</v>
      </c>
      <c r="C22" s="125" t="s">
        <v>487</v>
      </c>
      <c r="D22" s="105" t="s">
        <v>224</v>
      </c>
      <c r="E22" s="106">
        <v>2</v>
      </c>
      <c r="F22" s="101"/>
      <c r="G22" s="103">
        <f>Table113[5]*Table113[6]</f>
        <v>0</v>
      </c>
    </row>
    <row r="23" spans="1:7" x14ac:dyDescent="0.25">
      <c r="A23" s="104" t="s">
        <v>33</v>
      </c>
      <c r="B23" s="105"/>
      <c r="C23" s="125" t="s">
        <v>407</v>
      </c>
      <c r="D23" s="105"/>
      <c r="E23" s="106"/>
      <c r="F23" s="101"/>
      <c r="G23" s="103">
        <f>Table113[5]*Table113[6]</f>
        <v>0</v>
      </c>
    </row>
    <row r="24" spans="1:7" ht="30" x14ac:dyDescent="0.25">
      <c r="A24" s="104">
        <v>4</v>
      </c>
      <c r="B24" s="105" t="s">
        <v>104</v>
      </c>
      <c r="C24" s="125" t="s">
        <v>488</v>
      </c>
      <c r="D24" s="105" t="s">
        <v>122</v>
      </c>
      <c r="E24" s="106">
        <v>0.6</v>
      </c>
      <c r="F24" s="101"/>
      <c r="G24" s="103">
        <f>Table113[5]*Table113[6]</f>
        <v>0</v>
      </c>
    </row>
    <row r="25" spans="1:7" x14ac:dyDescent="0.25">
      <c r="A25" s="104">
        <v>5</v>
      </c>
      <c r="B25" s="105"/>
      <c r="C25" s="125" t="s">
        <v>489</v>
      </c>
      <c r="D25" s="105" t="s">
        <v>45</v>
      </c>
      <c r="E25" s="106">
        <v>18</v>
      </c>
      <c r="F25" s="101"/>
      <c r="G25" s="103">
        <f>Table113[5]*Table113[6]</f>
        <v>0</v>
      </c>
    </row>
    <row r="26" spans="1:7" x14ac:dyDescent="0.25">
      <c r="A26" s="104">
        <v>6</v>
      </c>
      <c r="B26" s="105"/>
      <c r="C26" s="125" t="s">
        <v>490</v>
      </c>
      <c r="D26" s="105" t="s">
        <v>45</v>
      </c>
      <c r="E26" s="106">
        <v>5</v>
      </c>
      <c r="F26" s="101"/>
      <c r="G26" s="103">
        <f>Table113[5]*Table113[6]</f>
        <v>0</v>
      </c>
    </row>
    <row r="27" spans="1:7" x14ac:dyDescent="0.25">
      <c r="A27" s="104">
        <v>7</v>
      </c>
      <c r="B27" s="105"/>
      <c r="C27" s="125" t="s">
        <v>491</v>
      </c>
      <c r="D27" s="105" t="s">
        <v>45</v>
      </c>
      <c r="E27" s="106">
        <v>7</v>
      </c>
      <c r="F27" s="101"/>
      <c r="G27" s="103">
        <f>Table113[5]*Table113[6]</f>
        <v>0</v>
      </c>
    </row>
    <row r="28" spans="1:7" x14ac:dyDescent="0.25">
      <c r="A28" s="104">
        <v>8</v>
      </c>
      <c r="B28" s="105"/>
      <c r="C28" s="125" t="s">
        <v>492</v>
      </c>
      <c r="D28" s="105" t="s">
        <v>45</v>
      </c>
      <c r="E28" s="106">
        <v>30</v>
      </c>
      <c r="F28" s="101"/>
      <c r="G28" s="103">
        <f>Table113[5]*Table113[6]</f>
        <v>0</v>
      </c>
    </row>
    <row r="29" spans="1:7" ht="34.5" customHeight="1" x14ac:dyDescent="0.25">
      <c r="A29" s="104">
        <v>9</v>
      </c>
      <c r="B29" s="105" t="s">
        <v>104</v>
      </c>
      <c r="C29" s="125" t="s">
        <v>488</v>
      </c>
      <c r="D29" s="105" t="s">
        <v>122</v>
      </c>
      <c r="E29" s="106">
        <v>0.15</v>
      </c>
      <c r="F29" s="101"/>
      <c r="G29" s="103">
        <f>Table113[5]*Table113[6]</f>
        <v>0</v>
      </c>
    </row>
    <row r="30" spans="1:7" ht="30" x14ac:dyDescent="0.25">
      <c r="A30" s="104">
        <v>10</v>
      </c>
      <c r="B30" s="105" t="s">
        <v>105</v>
      </c>
      <c r="C30" s="125" t="s">
        <v>493</v>
      </c>
      <c r="D30" s="105" t="s">
        <v>122</v>
      </c>
      <c r="E30" s="106">
        <v>0.89</v>
      </c>
      <c r="F30" s="101"/>
      <c r="G30" s="103">
        <f>Table113[5]*Table113[6]</f>
        <v>0</v>
      </c>
    </row>
    <row r="31" spans="1:7" x14ac:dyDescent="0.25">
      <c r="A31" s="104">
        <v>11</v>
      </c>
      <c r="B31" s="105"/>
      <c r="C31" s="125" t="s">
        <v>471</v>
      </c>
      <c r="D31" s="105" t="s">
        <v>45</v>
      </c>
      <c r="E31" s="106">
        <v>45</v>
      </c>
      <c r="F31" s="101"/>
      <c r="G31" s="103">
        <f>Table113[5]*Table113[6]</f>
        <v>0</v>
      </c>
    </row>
    <row r="32" spans="1:7" x14ac:dyDescent="0.25">
      <c r="A32" s="104">
        <v>12</v>
      </c>
      <c r="B32" s="105"/>
      <c r="C32" s="125" t="s">
        <v>472</v>
      </c>
      <c r="D32" s="105" t="s">
        <v>45</v>
      </c>
      <c r="E32" s="106">
        <v>53</v>
      </c>
      <c r="F32" s="101"/>
      <c r="G32" s="103">
        <f>Table113[5]*Table113[6]</f>
        <v>0</v>
      </c>
    </row>
    <row r="33" spans="1:7" x14ac:dyDescent="0.25">
      <c r="A33" s="104">
        <v>13</v>
      </c>
      <c r="B33" s="105"/>
      <c r="C33" s="125" t="s">
        <v>473</v>
      </c>
      <c r="D33" s="105" t="s">
        <v>45</v>
      </c>
      <c r="E33" s="106">
        <v>6</v>
      </c>
      <c r="F33" s="101"/>
      <c r="G33" s="103">
        <f>Table113[5]*Table113[6]</f>
        <v>0</v>
      </c>
    </row>
    <row r="34" spans="1:7" x14ac:dyDescent="0.25">
      <c r="A34" s="104" t="s">
        <v>33</v>
      </c>
      <c r="B34" s="105"/>
      <c r="C34" s="125" t="s">
        <v>469</v>
      </c>
      <c r="D34" s="105"/>
      <c r="E34" s="106"/>
      <c r="F34" s="101"/>
      <c r="G34" s="103">
        <f>Table113[5]*Table113[6]</f>
        <v>0</v>
      </c>
    </row>
    <row r="35" spans="1:7" x14ac:dyDescent="0.25">
      <c r="A35" s="104">
        <v>14</v>
      </c>
      <c r="B35" s="105" t="s">
        <v>106</v>
      </c>
      <c r="C35" s="125" t="s">
        <v>470</v>
      </c>
      <c r="D35" s="105" t="s">
        <v>226</v>
      </c>
      <c r="E35" s="106">
        <v>0.3</v>
      </c>
      <c r="F35" s="101"/>
      <c r="G35" s="103">
        <f>Table113[5]*Table113[6]</f>
        <v>0</v>
      </c>
    </row>
    <row r="36" spans="1:7" ht="30" x14ac:dyDescent="0.25">
      <c r="A36" s="104">
        <v>15</v>
      </c>
      <c r="B36" s="105" t="s">
        <v>107</v>
      </c>
      <c r="C36" s="125" t="s">
        <v>408</v>
      </c>
      <c r="D36" s="105" t="s">
        <v>122</v>
      </c>
      <c r="E36" s="106">
        <v>0.11</v>
      </c>
      <c r="F36" s="101"/>
      <c r="G36" s="103">
        <f>Table113[5]*Table113[6]</f>
        <v>0</v>
      </c>
    </row>
    <row r="37" spans="1:7" ht="30" x14ac:dyDescent="0.25">
      <c r="A37" s="104">
        <v>16</v>
      </c>
      <c r="B37" s="105" t="s">
        <v>108</v>
      </c>
      <c r="C37" s="125" t="s">
        <v>409</v>
      </c>
      <c r="D37" s="105" t="s">
        <v>122</v>
      </c>
      <c r="E37" s="106">
        <v>0.1</v>
      </c>
      <c r="F37" s="101"/>
      <c r="G37" s="103">
        <f>Table113[5]*Table113[6]</f>
        <v>0</v>
      </c>
    </row>
    <row r="38" spans="1:7" x14ac:dyDescent="0.25">
      <c r="A38" s="104">
        <v>17</v>
      </c>
      <c r="B38" s="105"/>
      <c r="C38" s="125" t="s">
        <v>456</v>
      </c>
      <c r="D38" s="105" t="s">
        <v>45</v>
      </c>
      <c r="E38" s="106">
        <v>30</v>
      </c>
      <c r="F38" s="101"/>
      <c r="G38" s="103">
        <f>Table113[5]*Table113[6]</f>
        <v>0</v>
      </c>
    </row>
    <row r="39" spans="1:7" x14ac:dyDescent="0.25">
      <c r="A39" s="104">
        <v>18</v>
      </c>
      <c r="B39" s="105" t="s">
        <v>110</v>
      </c>
      <c r="C39" s="125" t="s">
        <v>410</v>
      </c>
      <c r="D39" s="105" t="s">
        <v>224</v>
      </c>
      <c r="E39" s="106">
        <v>1</v>
      </c>
      <c r="F39" s="101"/>
      <c r="G39" s="103">
        <f>Table113[5]*Table113[6]</f>
        <v>0</v>
      </c>
    </row>
    <row r="40" spans="1:7" x14ac:dyDescent="0.25">
      <c r="A40" s="104">
        <v>19</v>
      </c>
      <c r="B40" s="105"/>
      <c r="C40" s="125" t="s">
        <v>411</v>
      </c>
      <c r="D40" s="105" t="s">
        <v>224</v>
      </c>
      <c r="E40" s="106">
        <v>4</v>
      </c>
      <c r="F40" s="101"/>
      <c r="G40" s="103">
        <f>Table113[5]*Table113[6]</f>
        <v>0</v>
      </c>
    </row>
    <row r="41" spans="1:7" x14ac:dyDescent="0.25">
      <c r="A41" s="104">
        <v>20</v>
      </c>
      <c r="B41" s="105" t="s">
        <v>112</v>
      </c>
      <c r="C41" s="125" t="s">
        <v>412</v>
      </c>
      <c r="D41" s="105" t="s">
        <v>122</v>
      </c>
      <c r="E41" s="106">
        <v>0.75</v>
      </c>
      <c r="F41" s="101"/>
      <c r="G41" s="103">
        <f>Table113[5]*Table113[6]</f>
        <v>0</v>
      </c>
    </row>
    <row r="42" spans="1:7" x14ac:dyDescent="0.25">
      <c r="A42" s="104">
        <v>21</v>
      </c>
      <c r="B42" s="105"/>
      <c r="C42" s="125" t="s">
        <v>413</v>
      </c>
      <c r="D42" s="105" t="s">
        <v>45</v>
      </c>
      <c r="E42" s="106">
        <v>75</v>
      </c>
      <c r="F42" s="101"/>
      <c r="G42" s="103">
        <f>Table113[5]*Table113[6]</f>
        <v>0</v>
      </c>
    </row>
    <row r="43" spans="1:7" x14ac:dyDescent="0.25">
      <c r="A43" s="104">
        <v>22</v>
      </c>
      <c r="B43" s="105"/>
      <c r="C43" s="125" t="s">
        <v>414</v>
      </c>
      <c r="D43" s="105" t="s">
        <v>224</v>
      </c>
      <c r="E43" s="106">
        <v>10</v>
      </c>
      <c r="F43" s="101"/>
      <c r="G43" s="103">
        <f>Table113[5]*Table113[6]</f>
        <v>0</v>
      </c>
    </row>
    <row r="44" spans="1:7" ht="30" x14ac:dyDescent="0.25">
      <c r="A44" s="104">
        <v>23</v>
      </c>
      <c r="B44" s="105" t="s">
        <v>111</v>
      </c>
      <c r="C44" s="125" t="s">
        <v>494</v>
      </c>
      <c r="D44" s="105" t="s">
        <v>122</v>
      </c>
      <c r="E44" s="106">
        <v>0.04</v>
      </c>
      <c r="F44" s="101"/>
      <c r="G44" s="103">
        <f>Table113[5]*Table113[6]</f>
        <v>0</v>
      </c>
    </row>
    <row r="45" spans="1:7" x14ac:dyDescent="0.25">
      <c r="A45" s="104">
        <v>24</v>
      </c>
      <c r="B45" s="105"/>
      <c r="C45" s="125" t="s">
        <v>415</v>
      </c>
      <c r="D45" s="105" t="s">
        <v>45</v>
      </c>
      <c r="E45" s="106">
        <v>4</v>
      </c>
      <c r="F45" s="101"/>
      <c r="G45" s="103">
        <f>Table113[5]*Table113[6]</f>
        <v>0</v>
      </c>
    </row>
    <row r="46" spans="1:7" ht="30" x14ac:dyDescent="0.25">
      <c r="A46" s="104">
        <v>25</v>
      </c>
      <c r="B46" s="105" t="s">
        <v>192</v>
      </c>
      <c r="C46" s="125" t="s">
        <v>416</v>
      </c>
      <c r="D46" s="105" t="s">
        <v>122</v>
      </c>
      <c r="E46" s="106">
        <v>0.06</v>
      </c>
      <c r="F46" s="101"/>
      <c r="G46" s="103">
        <f>Table113[5]*Table113[6]</f>
        <v>0</v>
      </c>
    </row>
    <row r="47" spans="1:7" x14ac:dyDescent="0.25">
      <c r="A47" s="104">
        <v>26</v>
      </c>
      <c r="B47" s="105"/>
      <c r="C47" s="125" t="s">
        <v>417</v>
      </c>
      <c r="D47" s="105" t="s">
        <v>45</v>
      </c>
      <c r="E47" s="106">
        <v>6</v>
      </c>
      <c r="F47" s="101"/>
      <c r="G47" s="103">
        <f>Table113[5]*Table113[6]</f>
        <v>0</v>
      </c>
    </row>
    <row r="48" spans="1:7" x14ac:dyDescent="0.25">
      <c r="A48" s="104">
        <v>27</v>
      </c>
      <c r="B48" s="105"/>
      <c r="C48" s="125" t="s">
        <v>418</v>
      </c>
      <c r="D48" s="105" t="s">
        <v>32</v>
      </c>
      <c r="E48" s="106">
        <v>2</v>
      </c>
      <c r="F48" s="101"/>
      <c r="G48" s="103">
        <f>Table113[5]*Table113[6]</f>
        <v>0</v>
      </c>
    </row>
    <row r="49" spans="1:7" x14ac:dyDescent="0.25">
      <c r="A49" s="104" t="s">
        <v>33</v>
      </c>
      <c r="B49" s="105"/>
      <c r="C49" s="125" t="s">
        <v>495</v>
      </c>
      <c r="D49" s="105"/>
      <c r="E49" s="106"/>
      <c r="F49" s="101"/>
      <c r="G49" s="103">
        <f>Table113[5]*Table113[6]</f>
        <v>0</v>
      </c>
    </row>
    <row r="50" spans="1:7" ht="30" x14ac:dyDescent="0.25">
      <c r="A50" s="104">
        <v>28</v>
      </c>
      <c r="B50" s="105" t="s">
        <v>118</v>
      </c>
      <c r="C50" s="125" t="s">
        <v>419</v>
      </c>
      <c r="D50" s="105" t="s">
        <v>227</v>
      </c>
      <c r="E50" s="106">
        <v>0.05</v>
      </c>
      <c r="F50" s="101"/>
      <c r="G50" s="103">
        <f>Table113[5]*Table113[6]</f>
        <v>0</v>
      </c>
    </row>
    <row r="51" spans="1:7" ht="30" x14ac:dyDescent="0.25">
      <c r="A51" s="104">
        <v>29</v>
      </c>
      <c r="B51" s="105" t="s">
        <v>118</v>
      </c>
      <c r="C51" s="125" t="s">
        <v>420</v>
      </c>
      <c r="D51" s="105" t="s">
        <v>227</v>
      </c>
      <c r="E51" s="106">
        <v>0.01</v>
      </c>
      <c r="F51" s="101"/>
      <c r="G51" s="103">
        <f>Table113[5]*Table113[6]</f>
        <v>0</v>
      </c>
    </row>
    <row r="52" spans="1:7" x14ac:dyDescent="0.25">
      <c r="A52" s="104" t="s">
        <v>119</v>
      </c>
      <c r="B52" s="105"/>
      <c r="C52" s="125" t="s">
        <v>421</v>
      </c>
      <c r="D52" s="105"/>
      <c r="E52" s="106"/>
      <c r="F52" s="101"/>
      <c r="G52" s="103">
        <f>Table113[5]*Table113[6]</f>
        <v>0</v>
      </c>
    </row>
    <row r="53" spans="1:7" ht="45" x14ac:dyDescent="0.25">
      <c r="A53" s="104">
        <v>30</v>
      </c>
      <c r="B53" s="105" t="s">
        <v>120</v>
      </c>
      <c r="C53" s="125" t="s">
        <v>496</v>
      </c>
      <c r="D53" s="105" t="s">
        <v>28</v>
      </c>
      <c r="E53" s="106">
        <v>2.75</v>
      </c>
      <c r="F53" s="101"/>
      <c r="G53" s="103">
        <f>Table113[5]*Table113[6]</f>
        <v>0</v>
      </c>
    </row>
    <row r="54" spans="1:7" ht="45" x14ac:dyDescent="0.25">
      <c r="A54" s="104">
        <v>31</v>
      </c>
      <c r="B54" s="105" t="s">
        <v>66</v>
      </c>
      <c r="C54" s="125" t="s">
        <v>422</v>
      </c>
      <c r="D54" s="105" t="s">
        <v>28</v>
      </c>
      <c r="E54" s="106">
        <v>2.75</v>
      </c>
      <c r="F54" s="101"/>
      <c r="G54" s="103">
        <f>Table113[5]*Table113[6]</f>
        <v>0</v>
      </c>
    </row>
    <row r="55" spans="1:7" ht="45" x14ac:dyDescent="0.25">
      <c r="A55" s="104">
        <v>32</v>
      </c>
      <c r="B55" s="105" t="s">
        <v>121</v>
      </c>
      <c r="C55" s="125" t="s">
        <v>423</v>
      </c>
      <c r="D55" s="105" t="s">
        <v>28</v>
      </c>
      <c r="E55" s="106">
        <v>2.75</v>
      </c>
      <c r="F55" s="101"/>
      <c r="G55" s="103">
        <f>Table113[5]*Table113[6]</f>
        <v>0</v>
      </c>
    </row>
    <row r="56" spans="1:7" x14ac:dyDescent="0.25">
      <c r="A56" s="104" t="s">
        <v>119</v>
      </c>
      <c r="B56" s="105"/>
      <c r="C56" s="125" t="s">
        <v>424</v>
      </c>
      <c r="D56" s="105"/>
      <c r="E56" s="106"/>
      <c r="F56" s="101"/>
      <c r="G56" s="103">
        <f>Table113[5]*Table113[6]</f>
        <v>0</v>
      </c>
    </row>
    <row r="57" spans="1:7" ht="30" x14ac:dyDescent="0.25">
      <c r="A57" s="104">
        <v>33</v>
      </c>
      <c r="B57" s="125" t="s">
        <v>274</v>
      </c>
      <c r="C57" s="125" t="s">
        <v>497</v>
      </c>
      <c r="D57" s="105" t="s">
        <v>224</v>
      </c>
      <c r="E57" s="106">
        <v>1</v>
      </c>
      <c r="F57" s="101"/>
      <c r="G57" s="103">
        <f>Table113[5]*Table113[6]</f>
        <v>0</v>
      </c>
    </row>
    <row r="58" spans="1:7" ht="14.45" customHeight="1" x14ac:dyDescent="0.25">
      <c r="A58" s="104">
        <v>34</v>
      </c>
      <c r="B58" s="105" t="s">
        <v>274</v>
      </c>
      <c r="C58" s="125" t="s">
        <v>498</v>
      </c>
      <c r="D58" s="105" t="s">
        <v>224</v>
      </c>
      <c r="E58" s="106">
        <v>1</v>
      </c>
      <c r="F58" s="101"/>
      <c r="G58" s="103">
        <f>Table113[5]*Table113[6]</f>
        <v>0</v>
      </c>
    </row>
    <row r="59" spans="1:7" ht="30" x14ac:dyDescent="0.25">
      <c r="A59" s="104">
        <v>35</v>
      </c>
      <c r="B59" s="105" t="s">
        <v>274</v>
      </c>
      <c r="C59" s="125" t="s">
        <v>500</v>
      </c>
      <c r="D59" s="105" t="s">
        <v>224</v>
      </c>
      <c r="E59" s="106">
        <v>1</v>
      </c>
      <c r="F59" s="101"/>
      <c r="G59" s="103">
        <f>Table113[5]*Table113[6]</f>
        <v>0</v>
      </c>
    </row>
    <row r="60" spans="1:7" ht="30" x14ac:dyDescent="0.25">
      <c r="A60" s="104">
        <v>36</v>
      </c>
      <c r="B60" s="105" t="s">
        <v>274</v>
      </c>
      <c r="C60" s="125" t="s">
        <v>499</v>
      </c>
      <c r="D60" s="105" t="s">
        <v>224</v>
      </c>
      <c r="E60" s="106">
        <v>1</v>
      </c>
      <c r="F60" s="101"/>
      <c r="G60" s="103">
        <f>Table113[5]*Table113[6]</f>
        <v>0</v>
      </c>
    </row>
    <row r="61" spans="1:7" ht="30" x14ac:dyDescent="0.25">
      <c r="A61" s="104">
        <v>37</v>
      </c>
      <c r="B61" s="105" t="s">
        <v>274</v>
      </c>
      <c r="C61" s="125" t="s">
        <v>425</v>
      </c>
      <c r="D61" s="105" t="s">
        <v>224</v>
      </c>
      <c r="E61" s="106">
        <v>2</v>
      </c>
      <c r="F61" s="101"/>
      <c r="G61" s="103">
        <f>Table113[5]*Table113[6]</f>
        <v>0</v>
      </c>
    </row>
    <row r="62" spans="1:7" ht="30" x14ac:dyDescent="0.25">
      <c r="A62" s="104">
        <v>38</v>
      </c>
      <c r="B62" s="105" t="s">
        <v>274</v>
      </c>
      <c r="C62" s="125" t="s">
        <v>502</v>
      </c>
      <c r="D62" s="105" t="s">
        <v>224</v>
      </c>
      <c r="E62" s="106">
        <v>1</v>
      </c>
      <c r="F62" s="101"/>
      <c r="G62" s="103">
        <f>Table113[5]*Table113[6]</f>
        <v>0</v>
      </c>
    </row>
    <row r="63" spans="1:7" ht="30" x14ac:dyDescent="0.25">
      <c r="A63" s="104">
        <v>39</v>
      </c>
      <c r="B63" s="105" t="s">
        <v>274</v>
      </c>
      <c r="C63" s="125" t="s">
        <v>501</v>
      </c>
      <c r="D63" s="105" t="s">
        <v>224</v>
      </c>
      <c r="E63" s="106">
        <v>1</v>
      </c>
      <c r="F63" s="101"/>
      <c r="G63" s="103">
        <f>Table113[5]*Table113[6]</f>
        <v>0</v>
      </c>
    </row>
    <row r="64" spans="1:7" ht="30" x14ac:dyDescent="0.25">
      <c r="A64" s="104">
        <v>40</v>
      </c>
      <c r="B64" s="105" t="s">
        <v>274</v>
      </c>
      <c r="C64" s="125" t="s">
        <v>426</v>
      </c>
      <c r="D64" s="105" t="s">
        <v>224</v>
      </c>
      <c r="E64" s="106">
        <v>1</v>
      </c>
      <c r="F64" s="101"/>
      <c r="G64" s="103">
        <f>Table113[5]*Table113[6]</f>
        <v>0</v>
      </c>
    </row>
    <row r="65" spans="1:7" ht="30" x14ac:dyDescent="0.25">
      <c r="A65" s="104">
        <v>41</v>
      </c>
      <c r="B65" s="105" t="s">
        <v>274</v>
      </c>
      <c r="C65" s="125" t="s">
        <v>427</v>
      </c>
      <c r="D65" s="105" t="s">
        <v>224</v>
      </c>
      <c r="E65" s="106">
        <v>2</v>
      </c>
      <c r="F65" s="101"/>
      <c r="G65" s="103">
        <f>Table113[5]*Table113[6]</f>
        <v>0</v>
      </c>
    </row>
    <row r="66" spans="1:7" ht="30" x14ac:dyDescent="0.25">
      <c r="A66" s="104">
        <v>42</v>
      </c>
      <c r="B66" s="125" t="s">
        <v>274</v>
      </c>
      <c r="C66" s="125" t="s">
        <v>503</v>
      </c>
      <c r="D66" s="105" t="s">
        <v>224</v>
      </c>
      <c r="E66" s="106">
        <v>3</v>
      </c>
      <c r="F66" s="101"/>
      <c r="G66" s="103">
        <f>Table113[5]*Table113[6]</f>
        <v>0</v>
      </c>
    </row>
    <row r="67" spans="1:7" ht="30" x14ac:dyDescent="0.25">
      <c r="A67" s="104">
        <v>43</v>
      </c>
      <c r="B67" s="105" t="s">
        <v>274</v>
      </c>
      <c r="C67" s="125" t="s">
        <v>504</v>
      </c>
      <c r="D67" s="105" t="s">
        <v>224</v>
      </c>
      <c r="E67" s="106">
        <v>2</v>
      </c>
      <c r="F67" s="101"/>
      <c r="G67" s="103">
        <f>Table113[5]*Table113[6]</f>
        <v>0</v>
      </c>
    </row>
    <row r="68" spans="1:7" x14ac:dyDescent="0.25">
      <c r="A68" s="107"/>
      <c r="B68" s="107"/>
      <c r="C68" s="124" t="s">
        <v>429</v>
      </c>
      <c r="D68" s="107"/>
      <c r="E68" s="108"/>
      <c r="F68" s="101"/>
      <c r="G68" s="103">
        <f>Table113[5]*Table113[6]</f>
        <v>0</v>
      </c>
    </row>
    <row r="69" spans="1:7" ht="30" x14ac:dyDescent="0.25">
      <c r="A69" s="35">
        <v>1</v>
      </c>
      <c r="B69" s="25" t="s">
        <v>144</v>
      </c>
      <c r="C69" s="41" t="s">
        <v>292</v>
      </c>
      <c r="D69" s="25" t="s">
        <v>224</v>
      </c>
      <c r="E69" s="25">
        <v>1</v>
      </c>
      <c r="F69" s="101"/>
      <c r="G69" s="102">
        <f>Table113[5]*Table113[6]</f>
        <v>0</v>
      </c>
    </row>
    <row r="70" spans="1:7" ht="30" x14ac:dyDescent="0.25">
      <c r="A70" s="104">
        <v>2</v>
      </c>
      <c r="B70" s="125" t="s">
        <v>125</v>
      </c>
      <c r="C70" s="125" t="s">
        <v>474</v>
      </c>
      <c r="D70" s="105" t="s">
        <v>224</v>
      </c>
      <c r="E70" s="106">
        <v>1</v>
      </c>
      <c r="F70" s="101"/>
      <c r="G70" s="103">
        <f>Table113[5]*Table113[6]</f>
        <v>0</v>
      </c>
    </row>
    <row r="71" spans="1:7" ht="30" x14ac:dyDescent="0.25">
      <c r="A71" s="104">
        <v>3</v>
      </c>
      <c r="B71" s="105" t="s">
        <v>144</v>
      </c>
      <c r="C71" s="125" t="s">
        <v>475</v>
      </c>
      <c r="D71" s="105" t="s">
        <v>224</v>
      </c>
      <c r="E71" s="106">
        <v>4</v>
      </c>
      <c r="F71" s="101"/>
      <c r="G71" s="103">
        <f>Table113[5]*Table113[6]</f>
        <v>0</v>
      </c>
    </row>
    <row r="72" spans="1:7" ht="45" x14ac:dyDescent="0.25">
      <c r="A72" s="104">
        <v>4</v>
      </c>
      <c r="B72" s="105" t="s">
        <v>124</v>
      </c>
      <c r="C72" s="125" t="s">
        <v>476</v>
      </c>
      <c r="D72" s="105" t="s">
        <v>224</v>
      </c>
      <c r="E72" s="106">
        <v>9</v>
      </c>
      <c r="F72" s="101"/>
      <c r="G72" s="103">
        <f>Table113[5]*Table113[6]</f>
        <v>0</v>
      </c>
    </row>
    <row r="73" spans="1:7" ht="30" x14ac:dyDescent="0.25">
      <c r="A73" s="104">
        <v>5</v>
      </c>
      <c r="B73" s="105" t="s">
        <v>125</v>
      </c>
      <c r="C73" s="125" t="s">
        <v>506</v>
      </c>
      <c r="D73" s="105" t="s">
        <v>224</v>
      </c>
      <c r="E73" s="106">
        <v>1</v>
      </c>
      <c r="F73" s="101"/>
      <c r="G73" s="103">
        <f>Table113[5]*Table113[6]</f>
        <v>0</v>
      </c>
    </row>
    <row r="74" spans="1:7" ht="30" x14ac:dyDescent="0.25">
      <c r="A74" s="104">
        <v>6</v>
      </c>
      <c r="B74" s="105" t="s">
        <v>124</v>
      </c>
      <c r="C74" s="125" t="s">
        <v>507</v>
      </c>
      <c r="D74" s="105" t="s">
        <v>224</v>
      </c>
      <c r="E74" s="106">
        <v>3</v>
      </c>
      <c r="F74" s="101"/>
      <c r="G74" s="103">
        <f>Table113[5]*Table113[6]</f>
        <v>0</v>
      </c>
    </row>
    <row r="75" spans="1:7" ht="30" x14ac:dyDescent="0.25">
      <c r="A75" s="104">
        <v>7</v>
      </c>
      <c r="B75" s="105" t="s">
        <v>124</v>
      </c>
      <c r="C75" s="125" t="s">
        <v>508</v>
      </c>
      <c r="D75" s="105" t="s">
        <v>224</v>
      </c>
      <c r="E75" s="106">
        <v>2</v>
      </c>
      <c r="F75" s="101"/>
      <c r="G75" s="103">
        <f>Table113[5]*Table113[6]</f>
        <v>0</v>
      </c>
    </row>
    <row r="76" spans="1:7" ht="30" x14ac:dyDescent="0.25">
      <c r="A76" s="104">
        <v>8</v>
      </c>
      <c r="B76" s="105" t="s">
        <v>124</v>
      </c>
      <c r="C76" s="125" t="s">
        <v>511</v>
      </c>
      <c r="D76" s="105" t="s">
        <v>224</v>
      </c>
      <c r="E76" s="106">
        <v>8</v>
      </c>
      <c r="F76" s="101"/>
      <c r="G76" s="103">
        <f>Table113[5]*Table113[6]</f>
        <v>0</v>
      </c>
    </row>
    <row r="77" spans="1:7" ht="30" x14ac:dyDescent="0.25">
      <c r="A77" s="104">
        <v>9</v>
      </c>
      <c r="B77" s="105" t="s">
        <v>124</v>
      </c>
      <c r="C77" s="125" t="s">
        <v>512</v>
      </c>
      <c r="D77" s="105" t="s">
        <v>224</v>
      </c>
      <c r="E77" s="106">
        <v>2</v>
      </c>
      <c r="F77" s="101"/>
      <c r="G77" s="103">
        <f>Table113[5]*Table113[6]</f>
        <v>0</v>
      </c>
    </row>
    <row r="78" spans="1:7" ht="30" x14ac:dyDescent="0.25">
      <c r="A78" s="104">
        <v>10</v>
      </c>
      <c r="B78" s="105" t="s">
        <v>123</v>
      </c>
      <c r="C78" s="125" t="s">
        <v>513</v>
      </c>
      <c r="D78" s="105" t="s">
        <v>224</v>
      </c>
      <c r="E78" s="106">
        <v>2</v>
      </c>
      <c r="F78" s="101"/>
      <c r="G78" s="103">
        <f>Table113[5]*Table113[6]</f>
        <v>0</v>
      </c>
    </row>
    <row r="79" spans="1:7" ht="30" x14ac:dyDescent="0.25">
      <c r="A79" s="104">
        <v>11</v>
      </c>
      <c r="B79" s="105" t="s">
        <v>124</v>
      </c>
      <c r="C79" s="125" t="s">
        <v>514</v>
      </c>
      <c r="D79" s="105" t="s">
        <v>224</v>
      </c>
      <c r="E79" s="106">
        <v>2</v>
      </c>
      <c r="F79" s="101"/>
      <c r="G79" s="103">
        <f>Table113[5]*Table113[6]</f>
        <v>0</v>
      </c>
    </row>
    <row r="80" spans="1:7" ht="30" x14ac:dyDescent="0.25">
      <c r="A80" s="104">
        <v>12</v>
      </c>
      <c r="B80" s="105" t="s">
        <v>124</v>
      </c>
      <c r="C80" s="125" t="s">
        <v>515</v>
      </c>
      <c r="D80" s="105" t="s">
        <v>224</v>
      </c>
      <c r="E80" s="106">
        <v>1</v>
      </c>
      <c r="F80" s="101"/>
      <c r="G80" s="103">
        <f>Table113[5]*Table113[6]</f>
        <v>0</v>
      </c>
    </row>
    <row r="81" spans="1:7" ht="30" x14ac:dyDescent="0.25">
      <c r="A81" s="104">
        <v>13</v>
      </c>
      <c r="B81" s="105" t="s">
        <v>124</v>
      </c>
      <c r="C81" s="125" t="s">
        <v>516</v>
      </c>
      <c r="D81" s="105" t="s">
        <v>224</v>
      </c>
      <c r="E81" s="106">
        <v>2</v>
      </c>
      <c r="F81" s="101"/>
      <c r="G81" s="103">
        <f>Table113[5]*Table113[6]</f>
        <v>0</v>
      </c>
    </row>
    <row r="82" spans="1:7" ht="30" x14ac:dyDescent="0.25">
      <c r="A82" s="104">
        <v>14</v>
      </c>
      <c r="B82" s="105" t="s">
        <v>123</v>
      </c>
      <c r="C82" s="125" t="s">
        <v>517</v>
      </c>
      <c r="D82" s="105" t="s">
        <v>224</v>
      </c>
      <c r="E82" s="106">
        <v>1</v>
      </c>
      <c r="F82" s="101"/>
      <c r="G82" s="103">
        <f>Table113[5]*Table113[6]</f>
        <v>0</v>
      </c>
    </row>
    <row r="83" spans="1:7" ht="30" x14ac:dyDescent="0.25">
      <c r="A83" s="104">
        <v>15</v>
      </c>
      <c r="B83" s="105" t="s">
        <v>124</v>
      </c>
      <c r="C83" s="125" t="s">
        <v>518</v>
      </c>
      <c r="D83" s="105" t="s">
        <v>224</v>
      </c>
      <c r="E83" s="106">
        <v>3</v>
      </c>
      <c r="F83" s="101"/>
      <c r="G83" s="103">
        <f>Table113[5]*Table113[6]</f>
        <v>0</v>
      </c>
    </row>
    <row r="84" spans="1:7" ht="30" x14ac:dyDescent="0.25">
      <c r="A84" s="104">
        <v>16</v>
      </c>
      <c r="B84" s="105" t="s">
        <v>143</v>
      </c>
      <c r="C84" s="125" t="s">
        <v>519</v>
      </c>
      <c r="D84" s="105" t="s">
        <v>224</v>
      </c>
      <c r="E84" s="106">
        <v>2</v>
      </c>
      <c r="F84" s="101"/>
      <c r="G84" s="103">
        <f>Table113[5]*Table113[6]</f>
        <v>0</v>
      </c>
    </row>
    <row r="85" spans="1:7" ht="30" x14ac:dyDescent="0.25">
      <c r="A85" s="104">
        <v>17</v>
      </c>
      <c r="B85" s="105" t="s">
        <v>143</v>
      </c>
      <c r="C85" s="125" t="s">
        <v>520</v>
      </c>
      <c r="D85" s="105" t="s">
        <v>224</v>
      </c>
      <c r="E85" s="106">
        <v>4</v>
      </c>
      <c r="F85" s="101"/>
      <c r="G85" s="103">
        <f>Table113[5]*Table113[6]</f>
        <v>0</v>
      </c>
    </row>
    <row r="86" spans="1:7" x14ac:dyDescent="0.25">
      <c r="A86" s="104">
        <v>18</v>
      </c>
      <c r="B86" s="105" t="s">
        <v>146</v>
      </c>
      <c r="C86" s="125" t="s">
        <v>521</v>
      </c>
      <c r="D86" s="105" t="s">
        <v>224</v>
      </c>
      <c r="E86" s="106">
        <v>4</v>
      </c>
      <c r="F86" s="101"/>
      <c r="G86" s="103">
        <f>Table113[5]*Table113[6]</f>
        <v>0</v>
      </c>
    </row>
    <row r="87" spans="1:7" ht="30" x14ac:dyDescent="0.25">
      <c r="A87" s="104">
        <v>19</v>
      </c>
      <c r="B87" s="105" t="s">
        <v>146</v>
      </c>
      <c r="C87" s="125" t="s">
        <v>522</v>
      </c>
      <c r="D87" s="105" t="s">
        <v>224</v>
      </c>
      <c r="E87" s="106">
        <v>4</v>
      </c>
      <c r="F87" s="101"/>
      <c r="G87" s="103">
        <f>Table113[5]*Table113[6]</f>
        <v>0</v>
      </c>
    </row>
    <row r="88" spans="1:7" x14ac:dyDescent="0.25">
      <c r="A88" s="104">
        <v>20</v>
      </c>
      <c r="B88" s="105"/>
      <c r="C88" s="125" t="s">
        <v>524</v>
      </c>
      <c r="D88" s="105" t="s">
        <v>45</v>
      </c>
      <c r="E88" s="106">
        <v>30</v>
      </c>
      <c r="F88" s="101"/>
      <c r="G88" s="103">
        <f>Table113[5]*Table113[6]</f>
        <v>0</v>
      </c>
    </row>
    <row r="89" spans="1:7" ht="45" x14ac:dyDescent="0.25">
      <c r="A89" s="104">
        <v>21</v>
      </c>
      <c r="B89" s="105" t="s">
        <v>154</v>
      </c>
      <c r="C89" s="125" t="s">
        <v>477</v>
      </c>
      <c r="D89" s="105" t="s">
        <v>155</v>
      </c>
      <c r="E89" s="106">
        <v>0.06</v>
      </c>
      <c r="F89" s="101"/>
      <c r="G89" s="103">
        <f>Table113[5]*Table113[6]</f>
        <v>0</v>
      </c>
    </row>
    <row r="90" spans="1:7" x14ac:dyDescent="0.25">
      <c r="A90" s="104" t="s">
        <v>33</v>
      </c>
      <c r="B90" s="105"/>
      <c r="C90" s="125" t="s">
        <v>523</v>
      </c>
      <c r="D90" s="105"/>
      <c r="E90" s="106"/>
      <c r="F90" s="101"/>
      <c r="G90" s="103">
        <f>Table113[5]*Table113[6]</f>
        <v>0</v>
      </c>
    </row>
    <row r="91" spans="1:7" ht="30" x14ac:dyDescent="0.25">
      <c r="A91" s="104">
        <v>22</v>
      </c>
      <c r="B91" s="125" t="s">
        <v>193</v>
      </c>
      <c r="C91" s="125" t="s">
        <v>478</v>
      </c>
      <c r="D91" s="105" t="s">
        <v>224</v>
      </c>
      <c r="E91" s="106">
        <v>5</v>
      </c>
      <c r="F91" s="101"/>
      <c r="G91" s="103">
        <f>Table113[5]*Table113[6]</f>
        <v>0</v>
      </c>
    </row>
    <row r="92" spans="1:7" ht="30" x14ac:dyDescent="0.25">
      <c r="A92" s="104">
        <v>23</v>
      </c>
      <c r="B92" s="105" t="s">
        <v>193</v>
      </c>
      <c r="C92" s="125" t="s">
        <v>479</v>
      </c>
      <c r="D92" s="105" t="s">
        <v>224</v>
      </c>
      <c r="E92" s="106">
        <v>7</v>
      </c>
      <c r="F92" s="101"/>
      <c r="G92" s="103">
        <f>Table113[5]*Table113[6]</f>
        <v>0</v>
      </c>
    </row>
    <row r="93" spans="1:7" ht="30" x14ac:dyDescent="0.25">
      <c r="A93" s="104">
        <v>24</v>
      </c>
      <c r="B93" s="105" t="s">
        <v>126</v>
      </c>
      <c r="C93" s="125" t="s">
        <v>480</v>
      </c>
      <c r="D93" s="105" t="s">
        <v>224</v>
      </c>
      <c r="E93" s="106">
        <v>7</v>
      </c>
      <c r="F93" s="101"/>
      <c r="G93" s="103">
        <f>Table113[5]*Table113[6]</f>
        <v>0</v>
      </c>
    </row>
    <row r="94" spans="1:7" x14ac:dyDescent="0.25">
      <c r="A94" s="104" t="s">
        <v>33</v>
      </c>
      <c r="B94" s="105"/>
      <c r="C94" s="125" t="s">
        <v>481</v>
      </c>
      <c r="D94" s="105"/>
      <c r="E94" s="106"/>
      <c r="F94" s="101"/>
      <c r="G94" s="103">
        <f>Table113[5]*Table113[6]</f>
        <v>0</v>
      </c>
    </row>
    <row r="95" spans="1:7" ht="30" x14ac:dyDescent="0.25">
      <c r="A95" s="104">
        <v>25</v>
      </c>
      <c r="B95" s="105" t="s">
        <v>194</v>
      </c>
      <c r="C95" s="125" t="s">
        <v>482</v>
      </c>
      <c r="D95" s="105" t="s">
        <v>224</v>
      </c>
      <c r="E95" s="106">
        <v>2</v>
      </c>
      <c r="F95" s="101"/>
      <c r="G95" s="103">
        <f>Table113[5]*Table113[6]</f>
        <v>0</v>
      </c>
    </row>
    <row r="96" spans="1:7" ht="45" x14ac:dyDescent="0.25">
      <c r="A96" s="104">
        <v>26</v>
      </c>
      <c r="B96" s="105" t="s">
        <v>195</v>
      </c>
      <c r="C96" s="125" t="s">
        <v>525</v>
      </c>
      <c r="D96" s="105" t="s">
        <v>45</v>
      </c>
      <c r="E96" s="106">
        <v>6</v>
      </c>
      <c r="F96" s="101"/>
      <c r="G96" s="103">
        <f>Table113[5]*Table113[6]</f>
        <v>0</v>
      </c>
    </row>
    <row r="97" spans="1:7" ht="30" x14ac:dyDescent="0.25">
      <c r="A97" s="104">
        <v>27</v>
      </c>
      <c r="B97" s="105" t="s">
        <v>196</v>
      </c>
      <c r="C97" s="125" t="s">
        <v>526</v>
      </c>
      <c r="D97" s="105" t="s">
        <v>45</v>
      </c>
      <c r="E97" s="106">
        <v>26</v>
      </c>
      <c r="F97" s="101"/>
      <c r="G97" s="103">
        <f>Table113[5]*Table113[6]</f>
        <v>0</v>
      </c>
    </row>
    <row r="98" spans="1:7" ht="30" x14ac:dyDescent="0.25">
      <c r="A98" s="104">
        <v>28</v>
      </c>
      <c r="B98" s="105" t="s">
        <v>197</v>
      </c>
      <c r="C98" s="125" t="s">
        <v>527</v>
      </c>
      <c r="D98" s="105" t="s">
        <v>45</v>
      </c>
      <c r="E98" s="106">
        <v>15</v>
      </c>
      <c r="F98" s="101"/>
      <c r="G98" s="103">
        <f>Table113[5]*Table113[6]</f>
        <v>0</v>
      </c>
    </row>
    <row r="99" spans="1:7" ht="60" x14ac:dyDescent="0.25">
      <c r="A99" s="104">
        <v>29</v>
      </c>
      <c r="B99" s="105" t="s">
        <v>148</v>
      </c>
      <c r="C99" s="125" t="s">
        <v>299</v>
      </c>
      <c r="D99" s="105" t="s">
        <v>45</v>
      </c>
      <c r="E99" s="106">
        <v>12</v>
      </c>
      <c r="F99" s="101"/>
      <c r="G99" s="103">
        <f>Table113[5]*Table113[6]</f>
        <v>0</v>
      </c>
    </row>
    <row r="100" spans="1:7" ht="60" x14ac:dyDescent="0.25">
      <c r="A100" s="104">
        <v>30</v>
      </c>
      <c r="B100" s="105" t="s">
        <v>128</v>
      </c>
      <c r="C100" s="125" t="s">
        <v>430</v>
      </c>
      <c r="D100" s="105" t="s">
        <v>45</v>
      </c>
      <c r="E100" s="106">
        <v>16</v>
      </c>
      <c r="F100" s="101"/>
      <c r="G100" s="103">
        <f>Table113[5]*Table113[6]</f>
        <v>0</v>
      </c>
    </row>
    <row r="101" spans="1:7" ht="60" x14ac:dyDescent="0.25">
      <c r="A101" s="104">
        <v>31</v>
      </c>
      <c r="B101" s="105" t="s">
        <v>198</v>
      </c>
      <c r="C101" s="125" t="s">
        <v>302</v>
      </c>
      <c r="D101" s="105" t="s">
        <v>45</v>
      </c>
      <c r="E101" s="106">
        <v>9</v>
      </c>
      <c r="F101" s="101"/>
      <c r="G101" s="103">
        <f>Table113[5]*Table113[6]</f>
        <v>0</v>
      </c>
    </row>
    <row r="102" spans="1:7" ht="60" x14ac:dyDescent="0.25">
      <c r="A102" s="104">
        <v>32</v>
      </c>
      <c r="B102" s="105" t="s">
        <v>199</v>
      </c>
      <c r="C102" s="125" t="s">
        <v>431</v>
      </c>
      <c r="D102" s="105" t="s">
        <v>45</v>
      </c>
      <c r="E102" s="106">
        <v>6</v>
      </c>
      <c r="F102" s="101"/>
      <c r="G102" s="103">
        <f>Table113[5]*Table113[6]</f>
        <v>0</v>
      </c>
    </row>
    <row r="103" spans="1:7" ht="60" x14ac:dyDescent="0.25">
      <c r="A103" s="104">
        <v>33</v>
      </c>
      <c r="B103" s="105" t="s">
        <v>200</v>
      </c>
      <c r="C103" s="125" t="s">
        <v>432</v>
      </c>
      <c r="D103" s="105" t="s">
        <v>45</v>
      </c>
      <c r="E103" s="106">
        <v>10</v>
      </c>
      <c r="F103" s="101"/>
      <c r="G103" s="103">
        <f>Table113[5]*Table113[6]</f>
        <v>0</v>
      </c>
    </row>
    <row r="104" spans="1:7" ht="45" x14ac:dyDescent="0.25">
      <c r="A104" s="104">
        <v>34</v>
      </c>
      <c r="B104" s="105" t="s">
        <v>147</v>
      </c>
      <c r="C104" s="125" t="s">
        <v>433</v>
      </c>
      <c r="D104" s="105" t="s">
        <v>45</v>
      </c>
      <c r="E104" s="106">
        <v>16</v>
      </c>
      <c r="F104" s="101"/>
      <c r="G104" s="103">
        <f>Table113[5]*Table113[6]</f>
        <v>0</v>
      </c>
    </row>
    <row r="105" spans="1:7" ht="45" x14ac:dyDescent="0.25">
      <c r="A105" s="104">
        <v>35</v>
      </c>
      <c r="B105" s="105" t="s">
        <v>133</v>
      </c>
      <c r="C105" s="125" t="s">
        <v>305</v>
      </c>
      <c r="D105" s="105" t="s">
        <v>45</v>
      </c>
      <c r="E105" s="106">
        <v>98</v>
      </c>
      <c r="F105" s="101"/>
      <c r="G105" s="103">
        <f>Table113[5]*Table113[6]</f>
        <v>0</v>
      </c>
    </row>
    <row r="106" spans="1:7" ht="45" x14ac:dyDescent="0.25">
      <c r="A106" s="104">
        <v>36</v>
      </c>
      <c r="B106" s="105" t="s">
        <v>134</v>
      </c>
      <c r="C106" s="125" t="s">
        <v>306</v>
      </c>
      <c r="D106" s="105" t="s">
        <v>45</v>
      </c>
      <c r="E106" s="106">
        <v>18</v>
      </c>
      <c r="F106" s="101"/>
      <c r="G106" s="103">
        <f>Table113[5]*Table113[6]</f>
        <v>0</v>
      </c>
    </row>
    <row r="107" spans="1:7" ht="45" x14ac:dyDescent="0.25">
      <c r="A107" s="104">
        <v>37</v>
      </c>
      <c r="B107" s="105" t="s">
        <v>149</v>
      </c>
      <c r="C107" s="139" t="s">
        <v>348</v>
      </c>
      <c r="D107" s="105" t="s">
        <v>45</v>
      </c>
      <c r="E107" s="106">
        <v>98</v>
      </c>
      <c r="F107" s="101"/>
      <c r="G107" s="103">
        <f>Table113[5]*Table113[6]</f>
        <v>0</v>
      </c>
    </row>
    <row r="108" spans="1:7" ht="45" x14ac:dyDescent="0.25">
      <c r="A108" s="104">
        <v>38</v>
      </c>
      <c r="B108" s="105" t="s">
        <v>135</v>
      </c>
      <c r="C108" s="132" t="s">
        <v>349</v>
      </c>
      <c r="D108" s="105" t="s">
        <v>45</v>
      </c>
      <c r="E108" s="106">
        <v>18</v>
      </c>
      <c r="F108" s="101"/>
      <c r="G108" s="103">
        <f>Table113[5]*Table113[6]</f>
        <v>0</v>
      </c>
    </row>
    <row r="109" spans="1:7" ht="30" x14ac:dyDescent="0.25">
      <c r="A109" s="104">
        <v>39</v>
      </c>
      <c r="B109" s="105" t="s">
        <v>127</v>
      </c>
      <c r="C109" s="125" t="s">
        <v>457</v>
      </c>
      <c r="D109" s="105" t="s">
        <v>45</v>
      </c>
      <c r="E109" s="106">
        <v>10</v>
      </c>
      <c r="F109" s="101"/>
      <c r="G109" s="103">
        <f>Table113[5]*Table113[6]</f>
        <v>0</v>
      </c>
    </row>
    <row r="110" spans="1:7" ht="30" x14ac:dyDescent="0.25">
      <c r="A110" s="104">
        <v>40</v>
      </c>
      <c r="B110" s="105" t="s">
        <v>127</v>
      </c>
      <c r="C110" s="125" t="s">
        <v>458</v>
      </c>
      <c r="D110" s="105" t="s">
        <v>45</v>
      </c>
      <c r="E110" s="106">
        <v>16</v>
      </c>
      <c r="F110" s="101"/>
      <c r="G110" s="103">
        <f>Table113[5]*Table113[6]</f>
        <v>0</v>
      </c>
    </row>
    <row r="111" spans="1:7" ht="30" x14ac:dyDescent="0.25">
      <c r="A111" s="104">
        <v>41</v>
      </c>
      <c r="B111" s="105" t="s">
        <v>177</v>
      </c>
      <c r="C111" s="125" t="s">
        <v>459</v>
      </c>
      <c r="D111" s="105" t="s">
        <v>224</v>
      </c>
      <c r="E111" s="106">
        <v>42</v>
      </c>
      <c r="F111" s="101"/>
      <c r="G111" s="103">
        <f>Table113[5]*Table113[6]</f>
        <v>0</v>
      </c>
    </row>
    <row r="112" spans="1:7" ht="30" x14ac:dyDescent="0.25">
      <c r="A112" s="104">
        <v>42</v>
      </c>
      <c r="B112" s="105" t="s">
        <v>201</v>
      </c>
      <c r="C112" s="125" t="s">
        <v>529</v>
      </c>
      <c r="D112" s="105" t="s">
        <v>224</v>
      </c>
      <c r="E112" s="106">
        <v>18</v>
      </c>
      <c r="F112" s="101"/>
      <c r="G112" s="103">
        <f>Table113[5]*Table113[6]</f>
        <v>0</v>
      </c>
    </row>
    <row r="113" spans="1:7" x14ac:dyDescent="0.25">
      <c r="A113" s="104">
        <v>43</v>
      </c>
      <c r="B113" s="105" t="s">
        <v>48</v>
      </c>
      <c r="C113" s="125" t="s">
        <v>460</v>
      </c>
      <c r="D113" s="105" t="s">
        <v>224</v>
      </c>
      <c r="E113" s="106">
        <v>6</v>
      </c>
      <c r="F113" s="101"/>
      <c r="G113" s="103">
        <f>Table113[5]*Table113[6]</f>
        <v>0</v>
      </c>
    </row>
    <row r="114" spans="1:7" ht="30" x14ac:dyDescent="0.25">
      <c r="A114" s="104">
        <v>44</v>
      </c>
      <c r="B114" s="105" t="s">
        <v>202</v>
      </c>
      <c r="C114" s="125" t="s">
        <v>434</v>
      </c>
      <c r="D114" s="105" t="s">
        <v>32</v>
      </c>
      <c r="E114" s="106">
        <v>42</v>
      </c>
      <c r="F114" s="101"/>
      <c r="G114" s="103">
        <f>Table113[5]*Table113[6]</f>
        <v>0</v>
      </c>
    </row>
    <row r="115" spans="1:7" ht="30" x14ac:dyDescent="0.25">
      <c r="A115" s="104">
        <v>45</v>
      </c>
      <c r="B115" s="105" t="s">
        <v>71</v>
      </c>
      <c r="C115" s="125" t="s">
        <v>435</v>
      </c>
      <c r="D115" s="105" t="s">
        <v>26</v>
      </c>
      <c r="E115" s="106">
        <v>1.1299999999999999</v>
      </c>
      <c r="F115" s="101"/>
      <c r="G115" s="103">
        <f>Table113[5]*Table113[6]</f>
        <v>0</v>
      </c>
    </row>
    <row r="116" spans="1:7" x14ac:dyDescent="0.25">
      <c r="A116" s="104" t="s">
        <v>119</v>
      </c>
      <c r="B116" s="105"/>
      <c r="C116" s="125" t="s">
        <v>316</v>
      </c>
      <c r="D116" s="105"/>
      <c r="E116" s="106"/>
      <c r="F116" s="101"/>
      <c r="G116" s="103">
        <f>Table113[5]*Table113[6]</f>
        <v>0</v>
      </c>
    </row>
    <row r="117" spans="1:7" x14ac:dyDescent="0.25">
      <c r="A117" s="104">
        <v>46</v>
      </c>
      <c r="B117" s="105" t="s">
        <v>203</v>
      </c>
      <c r="C117" s="125" t="s">
        <v>436</v>
      </c>
      <c r="D117" s="105" t="s">
        <v>224</v>
      </c>
      <c r="E117" s="106">
        <v>1</v>
      </c>
      <c r="F117" s="101"/>
      <c r="G117" s="103">
        <f>Table113[5]*Table113[6]</f>
        <v>0</v>
      </c>
    </row>
    <row r="118" spans="1:7" x14ac:dyDescent="0.25">
      <c r="A118" s="104">
        <v>47</v>
      </c>
      <c r="B118" s="105" t="s">
        <v>184</v>
      </c>
      <c r="C118" s="125" t="s">
        <v>528</v>
      </c>
      <c r="D118" s="105" t="s">
        <v>224</v>
      </c>
      <c r="E118" s="106">
        <v>2</v>
      </c>
      <c r="F118" s="101"/>
      <c r="G118" s="103">
        <f>Table113[5]*Table113[6]</f>
        <v>0</v>
      </c>
    </row>
    <row r="119" spans="1:7" ht="30" x14ac:dyDescent="0.25">
      <c r="A119" s="104">
        <v>48</v>
      </c>
      <c r="B119" s="105" t="s">
        <v>157</v>
      </c>
      <c r="C119" s="125" t="s">
        <v>437</v>
      </c>
      <c r="D119" s="105" t="s">
        <v>224</v>
      </c>
      <c r="E119" s="106">
        <v>2</v>
      </c>
      <c r="F119" s="101"/>
      <c r="G119" s="103">
        <f>Table113[5]*Table113[6]</f>
        <v>0</v>
      </c>
    </row>
    <row r="120" spans="1:7" x14ac:dyDescent="0.25">
      <c r="A120" s="104">
        <v>49</v>
      </c>
      <c r="B120" s="105" t="s">
        <v>142</v>
      </c>
      <c r="C120" s="125" t="s">
        <v>438</v>
      </c>
      <c r="D120" s="105" t="s">
        <v>224</v>
      </c>
      <c r="E120" s="106">
        <v>1</v>
      </c>
      <c r="F120" s="101"/>
      <c r="G120" s="103">
        <f>Table113[5]*Table113[6]</f>
        <v>0</v>
      </c>
    </row>
    <row r="121" spans="1:7" ht="30" x14ac:dyDescent="0.25">
      <c r="A121" s="104">
        <v>50</v>
      </c>
      <c r="B121" s="105" t="s">
        <v>160</v>
      </c>
      <c r="C121" s="125" t="s">
        <v>439</v>
      </c>
      <c r="D121" s="105" t="s">
        <v>224</v>
      </c>
      <c r="E121" s="106">
        <v>4</v>
      </c>
      <c r="F121" s="101"/>
      <c r="G121" s="103">
        <f>Table113[5]*Table113[6]</f>
        <v>0</v>
      </c>
    </row>
    <row r="122" spans="1:7" ht="30.75" thickBot="1" x14ac:dyDescent="0.3">
      <c r="A122" s="104">
        <v>51</v>
      </c>
      <c r="B122" s="105" t="s">
        <v>161</v>
      </c>
      <c r="C122" s="125" t="s">
        <v>440</v>
      </c>
      <c r="D122" s="105" t="s">
        <v>224</v>
      </c>
      <c r="E122" s="106">
        <v>5</v>
      </c>
      <c r="F122" s="101"/>
      <c r="G122" s="103">
        <f>Table113[5]*Table113[6]</f>
        <v>0</v>
      </c>
    </row>
    <row r="123" spans="1:7" ht="30.75" thickBot="1" x14ac:dyDescent="0.3">
      <c r="A123" s="104">
        <v>52</v>
      </c>
      <c r="B123" s="105" t="s">
        <v>204</v>
      </c>
      <c r="C123" s="141" t="s">
        <v>530</v>
      </c>
      <c r="D123" s="105" t="s">
        <v>224</v>
      </c>
      <c r="E123" s="106">
        <v>4</v>
      </c>
      <c r="F123" s="101"/>
      <c r="G123" s="103">
        <f>Table113[5]*Table113[6]</f>
        <v>0</v>
      </c>
    </row>
    <row r="124" spans="1:7" ht="30.75" thickBot="1" x14ac:dyDescent="0.3">
      <c r="A124" s="104">
        <v>53</v>
      </c>
      <c r="B124" s="105" t="s">
        <v>180</v>
      </c>
      <c r="C124" s="142" t="s">
        <v>531</v>
      </c>
      <c r="D124" s="105" t="s">
        <v>224</v>
      </c>
      <c r="E124" s="106">
        <v>1</v>
      </c>
      <c r="F124" s="101"/>
      <c r="G124" s="103">
        <f>Table113[5]*Table113[6]</f>
        <v>0</v>
      </c>
    </row>
    <row r="125" spans="1:7" x14ac:dyDescent="0.25">
      <c r="A125" s="104">
        <v>54</v>
      </c>
      <c r="B125" s="105" t="s">
        <v>183</v>
      </c>
      <c r="C125" s="125" t="s">
        <v>532</v>
      </c>
      <c r="D125" s="105" t="s">
        <v>224</v>
      </c>
      <c r="E125" s="106">
        <v>1</v>
      </c>
      <c r="F125" s="101"/>
      <c r="G125" s="103">
        <f>Table113[5]*Table113[6]</f>
        <v>0</v>
      </c>
    </row>
    <row r="126" spans="1:7" ht="30" x14ac:dyDescent="0.25">
      <c r="A126" s="104">
        <v>55</v>
      </c>
      <c r="B126" s="105" t="s">
        <v>205</v>
      </c>
      <c r="C126" s="125" t="s">
        <v>533</v>
      </c>
      <c r="D126" s="105" t="s">
        <v>224</v>
      </c>
      <c r="E126" s="106">
        <v>1</v>
      </c>
      <c r="F126" s="101"/>
      <c r="G126" s="103">
        <f>Table113[5]*Table113[6]</f>
        <v>0</v>
      </c>
    </row>
    <row r="127" spans="1:7" ht="30" x14ac:dyDescent="0.25">
      <c r="A127" s="104">
        <v>56</v>
      </c>
      <c r="B127" s="105" t="s">
        <v>206</v>
      </c>
      <c r="C127" s="125" t="s">
        <v>534</v>
      </c>
      <c r="D127" s="105" t="s">
        <v>224</v>
      </c>
      <c r="E127" s="106">
        <v>1</v>
      </c>
      <c r="F127" s="101"/>
      <c r="G127" s="103">
        <f>Table113[5]*Table113[6]</f>
        <v>0</v>
      </c>
    </row>
    <row r="128" spans="1:7" x14ac:dyDescent="0.25">
      <c r="A128" s="104">
        <v>57</v>
      </c>
      <c r="B128" s="105" t="s">
        <v>183</v>
      </c>
      <c r="C128" s="125" t="s">
        <v>441</v>
      </c>
      <c r="D128" s="105" t="s">
        <v>224</v>
      </c>
      <c r="E128" s="106">
        <v>7</v>
      </c>
      <c r="F128" s="101"/>
      <c r="G128" s="103">
        <f>Table113[5]*Table113[6]</f>
        <v>0</v>
      </c>
    </row>
    <row r="129" spans="1:7" x14ac:dyDescent="0.25">
      <c r="A129" s="104">
        <v>58</v>
      </c>
      <c r="B129" s="105" t="s">
        <v>183</v>
      </c>
      <c r="C129" s="136" t="s">
        <v>847</v>
      </c>
      <c r="D129" s="105" t="s">
        <v>224</v>
      </c>
      <c r="E129" s="106">
        <v>5</v>
      </c>
      <c r="F129" s="101"/>
      <c r="G129" s="103">
        <f>Table113[5]*Table113[6]</f>
        <v>0</v>
      </c>
    </row>
    <row r="130" spans="1:7" x14ac:dyDescent="0.25">
      <c r="A130" s="104">
        <v>59</v>
      </c>
      <c r="B130" s="105" t="s">
        <v>142</v>
      </c>
      <c r="C130" s="125" t="s">
        <v>442</v>
      </c>
      <c r="D130" s="105" t="s">
        <v>224</v>
      </c>
      <c r="E130" s="106">
        <v>3</v>
      </c>
      <c r="F130" s="101"/>
      <c r="G130" s="103">
        <f>Table113[5]*Table113[6]</f>
        <v>0</v>
      </c>
    </row>
    <row r="131" spans="1:7" x14ac:dyDescent="0.25">
      <c r="A131" s="104" t="s">
        <v>119</v>
      </c>
      <c r="B131" s="105"/>
      <c r="C131" s="125" t="s">
        <v>443</v>
      </c>
      <c r="D131" s="105"/>
      <c r="E131" s="106"/>
      <c r="F131" s="101"/>
      <c r="G131" s="103">
        <f>Table113[5]*Table113[6]</f>
        <v>0</v>
      </c>
    </row>
    <row r="132" spans="1:7" ht="30" x14ac:dyDescent="0.25">
      <c r="A132" s="104">
        <v>60</v>
      </c>
      <c r="B132" s="125" t="s">
        <v>274</v>
      </c>
      <c r="C132" s="125" t="s">
        <v>444</v>
      </c>
      <c r="D132" s="105" t="s">
        <v>224</v>
      </c>
      <c r="E132" s="106">
        <v>1</v>
      </c>
      <c r="F132" s="101"/>
      <c r="G132" s="103">
        <f>Table113[5]*Table113[6]</f>
        <v>0</v>
      </c>
    </row>
    <row r="133" spans="1:7" ht="30" x14ac:dyDescent="0.25">
      <c r="A133" s="104">
        <v>61</v>
      </c>
      <c r="B133" s="125" t="s">
        <v>274</v>
      </c>
      <c r="C133" s="125" t="s">
        <v>445</v>
      </c>
      <c r="D133" s="105" t="s">
        <v>224</v>
      </c>
      <c r="E133" s="106">
        <v>2</v>
      </c>
      <c r="F133" s="101"/>
      <c r="G133" s="103">
        <f>Table113[5]*Table113[6]</f>
        <v>0</v>
      </c>
    </row>
    <row r="134" spans="1:7" ht="30" x14ac:dyDescent="0.25">
      <c r="A134" s="104">
        <v>62</v>
      </c>
      <c r="B134" s="125" t="s">
        <v>274</v>
      </c>
      <c r="C134" s="125" t="s">
        <v>446</v>
      </c>
      <c r="D134" s="105" t="s">
        <v>224</v>
      </c>
      <c r="E134" s="106">
        <v>2</v>
      </c>
      <c r="F134" s="101"/>
      <c r="G134" s="103">
        <f>Table113[5]*Table113[6]</f>
        <v>0</v>
      </c>
    </row>
    <row r="135" spans="1:7" ht="30" x14ac:dyDescent="0.25">
      <c r="A135" s="104">
        <v>63</v>
      </c>
      <c r="B135" s="125" t="s">
        <v>274</v>
      </c>
      <c r="C135" s="125" t="s">
        <v>535</v>
      </c>
      <c r="D135" s="105" t="s">
        <v>224</v>
      </c>
      <c r="E135" s="106">
        <v>1</v>
      </c>
      <c r="F135" s="101"/>
      <c r="G135" s="103">
        <f>Table113[5]*Table113[6]</f>
        <v>0</v>
      </c>
    </row>
    <row r="136" spans="1:7" ht="30" x14ac:dyDescent="0.25">
      <c r="A136" s="104">
        <v>64</v>
      </c>
      <c r="B136" s="125" t="s">
        <v>274</v>
      </c>
      <c r="C136" s="125" t="s">
        <v>509</v>
      </c>
      <c r="D136" s="105" t="s">
        <v>224</v>
      </c>
      <c r="E136" s="106">
        <v>1</v>
      </c>
      <c r="F136" s="101"/>
      <c r="G136" s="103">
        <f>Table113[5]*Table113[6]</f>
        <v>0</v>
      </c>
    </row>
    <row r="137" spans="1:7" ht="30" x14ac:dyDescent="0.25">
      <c r="A137" s="104">
        <v>65</v>
      </c>
      <c r="B137" s="125" t="s">
        <v>274</v>
      </c>
      <c r="C137" s="125" t="s">
        <v>447</v>
      </c>
      <c r="D137" s="105" t="s">
        <v>224</v>
      </c>
      <c r="E137" s="106">
        <v>1</v>
      </c>
      <c r="F137" s="101"/>
      <c r="G137" s="103">
        <f>Table113[5]*Table113[6]</f>
        <v>0</v>
      </c>
    </row>
    <row r="138" spans="1:7" ht="30" x14ac:dyDescent="0.25">
      <c r="A138" s="104">
        <v>66</v>
      </c>
      <c r="B138" s="125" t="s">
        <v>274</v>
      </c>
      <c r="C138" s="125" t="s">
        <v>510</v>
      </c>
      <c r="D138" s="105" t="s">
        <v>224</v>
      </c>
      <c r="E138" s="106">
        <v>2</v>
      </c>
      <c r="F138" s="101"/>
      <c r="G138" s="103">
        <f>Table113[5]*Table113[6]</f>
        <v>0</v>
      </c>
    </row>
    <row r="139" spans="1:7" ht="30" x14ac:dyDescent="0.25">
      <c r="A139" s="104">
        <v>67</v>
      </c>
      <c r="B139" s="125" t="s">
        <v>274</v>
      </c>
      <c r="C139" s="125" t="s">
        <v>536</v>
      </c>
      <c r="D139" s="105" t="s">
        <v>224</v>
      </c>
      <c r="E139" s="106">
        <v>5</v>
      </c>
      <c r="F139" s="101"/>
      <c r="G139" s="103">
        <f>Table113[5]*Table113[6]</f>
        <v>0</v>
      </c>
    </row>
    <row r="140" spans="1:7" ht="30" x14ac:dyDescent="0.25">
      <c r="A140" s="104">
        <v>68</v>
      </c>
      <c r="B140" s="125" t="s">
        <v>274</v>
      </c>
      <c r="C140" s="125" t="s">
        <v>448</v>
      </c>
      <c r="D140" s="105" t="s">
        <v>224</v>
      </c>
      <c r="E140" s="106">
        <v>4</v>
      </c>
      <c r="F140" s="101"/>
      <c r="G140" s="103">
        <f>Table113[5]*Table113[6]</f>
        <v>0</v>
      </c>
    </row>
    <row r="141" spans="1:7" ht="30" x14ac:dyDescent="0.25">
      <c r="A141" s="104">
        <v>69</v>
      </c>
      <c r="B141" s="125" t="s">
        <v>274</v>
      </c>
      <c r="C141" s="125" t="s">
        <v>449</v>
      </c>
      <c r="D141" s="105" t="s">
        <v>224</v>
      </c>
      <c r="E141" s="106">
        <v>1</v>
      </c>
      <c r="F141" s="101"/>
      <c r="G141" s="103">
        <f>Table113[5]*Table113[6]</f>
        <v>0</v>
      </c>
    </row>
    <row r="142" spans="1:7" ht="30" x14ac:dyDescent="0.25">
      <c r="A142" s="104">
        <v>70</v>
      </c>
      <c r="B142" s="125" t="s">
        <v>274</v>
      </c>
      <c r="C142" s="125" t="s">
        <v>537</v>
      </c>
      <c r="D142" s="105" t="s">
        <v>224</v>
      </c>
      <c r="E142" s="106">
        <v>1</v>
      </c>
      <c r="F142" s="101"/>
      <c r="G142" s="103">
        <f>Table113[5]*Table113[6]</f>
        <v>0</v>
      </c>
    </row>
    <row r="143" spans="1:7" ht="30" x14ac:dyDescent="0.25">
      <c r="A143" s="104">
        <v>72</v>
      </c>
      <c r="B143" s="125" t="s">
        <v>274</v>
      </c>
      <c r="C143" s="125" t="s">
        <v>450</v>
      </c>
      <c r="D143" s="105" t="s">
        <v>224</v>
      </c>
      <c r="E143" s="106">
        <v>1</v>
      </c>
      <c r="F143" s="101"/>
      <c r="G143" s="103">
        <f>Table113[5]*Table113[6]</f>
        <v>0</v>
      </c>
    </row>
    <row r="144" spans="1:7" ht="30" x14ac:dyDescent="0.25">
      <c r="A144" s="104">
        <v>73</v>
      </c>
      <c r="B144" s="125" t="s">
        <v>274</v>
      </c>
      <c r="C144" s="125" t="s">
        <v>451</v>
      </c>
      <c r="D144" s="105" t="s">
        <v>224</v>
      </c>
      <c r="E144" s="106">
        <v>1</v>
      </c>
      <c r="F144" s="101"/>
      <c r="G144" s="103">
        <f>Table113[5]*Table113[6]</f>
        <v>0</v>
      </c>
    </row>
    <row r="145" spans="1:7" ht="30" x14ac:dyDescent="0.25">
      <c r="A145" s="104">
        <v>74</v>
      </c>
      <c r="B145" s="125" t="s">
        <v>274</v>
      </c>
      <c r="C145" s="125" t="s">
        <v>452</v>
      </c>
      <c r="D145" s="105" t="s">
        <v>224</v>
      </c>
      <c r="E145" s="106">
        <v>1</v>
      </c>
      <c r="F145" s="101"/>
      <c r="G145" s="103">
        <f>Table113[5]*Table113[6]</f>
        <v>0</v>
      </c>
    </row>
    <row r="146" spans="1:7" ht="30" x14ac:dyDescent="0.25">
      <c r="A146" s="104">
        <v>75</v>
      </c>
      <c r="B146" s="125" t="s">
        <v>274</v>
      </c>
      <c r="C146" s="125" t="s">
        <v>453</v>
      </c>
      <c r="D146" s="105" t="s">
        <v>224</v>
      </c>
      <c r="E146" s="106">
        <v>7</v>
      </c>
      <c r="F146" s="101"/>
      <c r="G146" s="103">
        <f>Table113[5]*Table113[6]</f>
        <v>0</v>
      </c>
    </row>
    <row r="147" spans="1:7" ht="30" x14ac:dyDescent="0.25">
      <c r="A147" s="104">
        <v>76</v>
      </c>
      <c r="B147" s="125" t="s">
        <v>274</v>
      </c>
      <c r="C147" s="125" t="s">
        <v>454</v>
      </c>
      <c r="D147" s="105" t="s">
        <v>224</v>
      </c>
      <c r="E147" s="106">
        <v>5</v>
      </c>
      <c r="F147" s="101"/>
      <c r="G147" s="103">
        <f>Table113[5]*Table113[6]</f>
        <v>0</v>
      </c>
    </row>
    <row r="148" spans="1:7" ht="30" x14ac:dyDescent="0.25">
      <c r="A148" s="104">
        <v>77</v>
      </c>
      <c r="B148" s="125" t="s">
        <v>274</v>
      </c>
      <c r="C148" s="125" t="s">
        <v>455</v>
      </c>
      <c r="D148" s="105" t="s">
        <v>224</v>
      </c>
      <c r="E148" s="106">
        <v>5</v>
      </c>
      <c r="F148" s="101"/>
      <c r="G148" s="103">
        <f>Table113[5]*Table113[6]</f>
        <v>0</v>
      </c>
    </row>
    <row r="149" spans="1:7" ht="30" x14ac:dyDescent="0.25">
      <c r="A149" s="104">
        <v>78</v>
      </c>
      <c r="B149" s="125" t="s">
        <v>274</v>
      </c>
      <c r="C149" s="125" t="s">
        <v>461</v>
      </c>
      <c r="D149" s="105" t="s">
        <v>224</v>
      </c>
      <c r="E149" s="106">
        <v>1</v>
      </c>
      <c r="F149" s="101"/>
      <c r="G149" s="103">
        <f>Table113[5]*Table113[6]</f>
        <v>0</v>
      </c>
    </row>
    <row r="150" spans="1:7" ht="30" x14ac:dyDescent="0.25">
      <c r="A150" s="104">
        <v>79</v>
      </c>
      <c r="B150" s="125" t="s">
        <v>274</v>
      </c>
      <c r="C150" s="125" t="s">
        <v>462</v>
      </c>
      <c r="D150" s="105" t="s">
        <v>224</v>
      </c>
      <c r="E150" s="106">
        <v>1</v>
      </c>
      <c r="F150" s="101"/>
      <c r="G150" s="103">
        <f>Table113[5]*Table113[6]</f>
        <v>0</v>
      </c>
    </row>
    <row r="151" spans="1:7" ht="30" x14ac:dyDescent="0.25">
      <c r="A151" s="104">
        <v>80</v>
      </c>
      <c r="B151" s="125" t="s">
        <v>274</v>
      </c>
      <c r="C151" s="125" t="s">
        <v>463</v>
      </c>
      <c r="D151" s="105" t="s">
        <v>224</v>
      </c>
      <c r="E151" s="106">
        <v>1</v>
      </c>
      <c r="F151" s="101"/>
      <c r="G151" s="103">
        <f>Table113[5]*Table113[6]</f>
        <v>0</v>
      </c>
    </row>
    <row r="152" spans="1:7" x14ac:dyDescent="0.25">
      <c r="A152" s="130" t="s">
        <v>365</v>
      </c>
      <c r="B152" s="136"/>
      <c r="C152" s="136"/>
      <c r="D152" s="136"/>
      <c r="E152" s="137"/>
      <c r="F152" s="137"/>
      <c r="G152" s="137">
        <f>SUBTOTAL(9,Table113[7])</f>
        <v>0</v>
      </c>
    </row>
  </sheetData>
  <mergeCells count="2">
    <mergeCell ref="C2:G3"/>
    <mergeCell ref="A4:B4"/>
  </mergeCells>
  <conditionalFormatting sqref="G7:G152">
    <cfRule type="expression" dxfId="239" priority="9">
      <formula>AND($C7="Subtotal",$G7="")</formula>
    </cfRule>
    <cfRule type="expression" dxfId="238" priority="10">
      <formula>AND($C7="Subtotal",_xlfn.FORMULATEXT($G7)="=[5]*[6]")</formula>
    </cfRule>
    <cfRule type="expression" dxfId="237" priority="14">
      <formula>AND($C7&lt;&gt;"Subtotal",_xlfn.FORMULATEXT($G7)&lt;&gt;"=[5]*[6]")</formula>
    </cfRule>
  </conditionalFormatting>
  <conditionalFormatting sqref="A7:G68 A107:B108 D107:G108 A109:G122 A70:G106 A69:B69 D69:G69 A125:G152 A123:B124 D123:G124">
    <cfRule type="expression" dxfId="236" priority="11">
      <formula>CELL("PROTECT",A7)=0</formula>
    </cfRule>
    <cfRule type="expression" dxfId="235" priority="12">
      <formula>$C7="Subtotal"</formula>
    </cfRule>
    <cfRule type="expression" priority="13" stopIfTrue="1">
      <formula>OR($C7="Subtotal",$A7="Total TVA Cota 0")</formula>
    </cfRule>
    <cfRule type="expression" dxfId="234" priority="15">
      <formula>$E7=""</formula>
    </cfRule>
  </conditionalFormatting>
  <conditionalFormatting sqref="E7:G152">
    <cfRule type="notContainsBlanks" priority="16" stopIfTrue="1">
      <formula>LEN(TRIM(E7))&gt;0</formula>
    </cfRule>
    <cfRule type="expression" dxfId="233" priority="17">
      <formula>$E7&lt;&gt;""</formula>
    </cfRule>
  </conditionalFormatting>
  <conditionalFormatting sqref="C107:C108">
    <cfRule type="expression" dxfId="232" priority="5">
      <formula>CELL("PROTECT",C107)=0</formula>
    </cfRule>
    <cfRule type="expression" dxfId="231" priority="6">
      <formula>$C107="Subtotal"</formula>
    </cfRule>
    <cfRule type="expression" priority="7" stopIfTrue="1">
      <formula>OR($C107="Subtotal",$A107="Total TVA Cota 0")</formula>
    </cfRule>
    <cfRule type="expression" dxfId="230" priority="8">
      <formula>$E107=""</formula>
    </cfRule>
  </conditionalFormatting>
  <conditionalFormatting sqref="C69">
    <cfRule type="expression" dxfId="229" priority="1">
      <formula>CELL("PROTECT",C69)=0</formula>
    </cfRule>
    <cfRule type="expression" dxfId="228" priority="2">
      <formula>$C69="Subtotal"</formula>
    </cfRule>
    <cfRule type="expression" priority="3" stopIfTrue="1">
      <formula>OR($C69="Subtotal",$A69="Total TVA Cota 0")</formula>
    </cfRule>
    <cfRule type="expression" dxfId="227" priority="4">
      <formula>$E69=""</formula>
    </cfRule>
  </conditionalFormatting>
  <dataValidations count="1">
    <dataValidation type="decimal" operator="greaterThan" allowBlank="1" showInputMessage="1" showErrorMessage="1" sqref="F7:F15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9"/>
  <sheetViews>
    <sheetView view="pageBreakPreview" topLeftCell="A22" zoomScaleNormal="90" zoomScaleSheetLayoutView="100" zoomScalePageLayoutView="90" workbookViewId="0">
      <selection activeCell="C32" sqref="C32"/>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77" t="str">
        <f>SITE!C2</f>
        <v>Installation of biomass heating system and solar hot water production system in the kindergarten of Copceac village, Stefan Voda district</v>
      </c>
      <c r="D2" s="177"/>
      <c r="E2" s="177"/>
      <c r="F2" s="177"/>
      <c r="G2" s="177"/>
    </row>
    <row r="3" spans="1:7" s="22" customFormat="1" ht="18.75" x14ac:dyDescent="0.3">
      <c r="A3" s="26" t="str">
        <f>SITE!A3</f>
        <v>Site:</v>
      </c>
      <c r="B3" s="27" t="str">
        <f>IF(SITE!B3=0,"",SITE!B3)</f>
        <v>y</v>
      </c>
      <c r="C3" s="177"/>
      <c r="D3" s="177"/>
      <c r="E3" s="177"/>
      <c r="F3" s="177"/>
      <c r="G3" s="177"/>
    </row>
    <row r="4" spans="1:7" s="22" customFormat="1" ht="18.75" x14ac:dyDescent="0.25">
      <c r="A4" s="180" t="s">
        <v>276</v>
      </c>
      <c r="B4" s="180"/>
      <c r="C4" s="29" t="str">
        <f>SITE!B9</f>
        <v xml:space="preserve">Heating and ventilation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15</v>
      </c>
      <c r="B6" s="9" t="s">
        <v>16</v>
      </c>
      <c r="C6" s="9" t="s">
        <v>17</v>
      </c>
      <c r="D6" s="9" t="s">
        <v>18</v>
      </c>
      <c r="E6" s="9" t="s">
        <v>19</v>
      </c>
      <c r="F6" s="9" t="s">
        <v>20</v>
      </c>
      <c r="G6" s="9" t="s">
        <v>21</v>
      </c>
    </row>
    <row r="7" spans="1:7" x14ac:dyDescent="0.25">
      <c r="A7" s="38"/>
      <c r="B7" s="38"/>
      <c r="C7" s="124" t="s">
        <v>278</v>
      </c>
      <c r="D7" s="38"/>
      <c r="E7" s="44"/>
      <c r="F7" s="43"/>
      <c r="G7" s="87">
        <f>Table114[5]*Table114[6]</f>
        <v>0</v>
      </c>
    </row>
    <row r="8" spans="1:7" x14ac:dyDescent="0.25">
      <c r="A8" s="38"/>
      <c r="B8" s="38"/>
      <c r="C8" s="124" t="s">
        <v>560</v>
      </c>
      <c r="D8" s="38"/>
      <c r="E8" s="44"/>
      <c r="F8" s="43"/>
      <c r="G8" s="88">
        <f>Table114[5]*Table114[6]</f>
        <v>0</v>
      </c>
    </row>
    <row r="9" spans="1:7" ht="30" x14ac:dyDescent="0.25">
      <c r="A9" s="35">
        <v>1</v>
      </c>
      <c r="B9" s="25" t="s">
        <v>151</v>
      </c>
      <c r="C9" s="25" t="s">
        <v>538</v>
      </c>
      <c r="D9" s="25" t="s">
        <v>224</v>
      </c>
      <c r="E9" s="25">
        <v>8</v>
      </c>
      <c r="F9" s="101"/>
      <c r="G9" s="102">
        <f>Table114[5]*Table114[6]</f>
        <v>0</v>
      </c>
    </row>
    <row r="10" spans="1:7" ht="30" x14ac:dyDescent="0.25">
      <c r="A10" s="40">
        <v>2</v>
      </c>
      <c r="B10" s="41" t="s">
        <v>151</v>
      </c>
      <c r="C10" s="41" t="s">
        <v>539</v>
      </c>
      <c r="D10" s="41" t="s">
        <v>224</v>
      </c>
      <c r="E10" s="42">
        <v>4</v>
      </c>
      <c r="F10" s="101"/>
      <c r="G10" s="103">
        <f>Table114[5]*Table114[6]</f>
        <v>0</v>
      </c>
    </row>
    <row r="11" spans="1:7" ht="60" x14ac:dyDescent="0.25">
      <c r="A11" s="40">
        <v>3</v>
      </c>
      <c r="B11" s="41" t="s">
        <v>170</v>
      </c>
      <c r="C11" s="41" t="s">
        <v>540</v>
      </c>
      <c r="D11" s="41" t="s">
        <v>45</v>
      </c>
      <c r="E11" s="42">
        <v>2</v>
      </c>
      <c r="F11" s="101"/>
      <c r="G11" s="103">
        <f>Table114[5]*Table114[6]</f>
        <v>0</v>
      </c>
    </row>
    <row r="12" spans="1:7" ht="60" x14ac:dyDescent="0.25">
      <c r="A12" s="40">
        <v>4</v>
      </c>
      <c r="B12" s="41" t="s">
        <v>171</v>
      </c>
      <c r="C12" s="41" t="s">
        <v>559</v>
      </c>
      <c r="D12" s="41" t="s">
        <v>45</v>
      </c>
      <c r="E12" s="42">
        <v>6</v>
      </c>
      <c r="F12" s="101"/>
      <c r="G12" s="103">
        <f>Table114[5]*Table114[6]</f>
        <v>0</v>
      </c>
    </row>
    <row r="13" spans="1:7" ht="60" x14ac:dyDescent="0.25">
      <c r="A13" s="40">
        <v>5</v>
      </c>
      <c r="B13" s="41" t="s">
        <v>172</v>
      </c>
      <c r="C13" s="41" t="s">
        <v>541</v>
      </c>
      <c r="D13" s="41" t="s">
        <v>45</v>
      </c>
      <c r="E13" s="42">
        <v>2</v>
      </c>
      <c r="F13" s="101"/>
      <c r="G13" s="103">
        <f>Table114[5]*Table114[6]</f>
        <v>0</v>
      </c>
    </row>
    <row r="14" spans="1:7" x14ac:dyDescent="0.25">
      <c r="A14" s="40">
        <v>6</v>
      </c>
      <c r="B14" s="41" t="s">
        <v>138</v>
      </c>
      <c r="C14" s="41" t="s">
        <v>561</v>
      </c>
      <c r="D14" s="41" t="s">
        <v>26</v>
      </c>
      <c r="E14" s="42">
        <v>3.1</v>
      </c>
      <c r="F14" s="101"/>
      <c r="G14" s="103">
        <f>Table114[5]*Table114[6]</f>
        <v>0</v>
      </c>
    </row>
    <row r="15" spans="1:7" ht="45" x14ac:dyDescent="0.25">
      <c r="A15" s="40">
        <v>7</v>
      </c>
      <c r="B15" s="41" t="s">
        <v>173</v>
      </c>
      <c r="C15" s="41" t="s">
        <v>542</v>
      </c>
      <c r="D15" s="41" t="s">
        <v>26</v>
      </c>
      <c r="E15" s="42">
        <v>0.3</v>
      </c>
      <c r="F15" s="101"/>
      <c r="G15" s="103">
        <f>Table114[5]*Table114[6]</f>
        <v>0</v>
      </c>
    </row>
    <row r="16" spans="1:7" ht="30" x14ac:dyDescent="0.25">
      <c r="A16" s="40">
        <v>8</v>
      </c>
      <c r="B16" s="41" t="s">
        <v>127</v>
      </c>
      <c r="C16" s="41" t="s">
        <v>543</v>
      </c>
      <c r="D16" s="41" t="s">
        <v>45</v>
      </c>
      <c r="E16" s="42">
        <v>2</v>
      </c>
      <c r="F16" s="101"/>
      <c r="G16" s="103">
        <f>Table114[5]*Table114[6]</f>
        <v>0</v>
      </c>
    </row>
    <row r="17" spans="1:7" ht="30" x14ac:dyDescent="0.25">
      <c r="A17" s="40">
        <v>9</v>
      </c>
      <c r="B17" s="41" t="s">
        <v>127</v>
      </c>
      <c r="C17" s="41" t="s">
        <v>544</v>
      </c>
      <c r="D17" s="41" t="s">
        <v>45</v>
      </c>
      <c r="E17" s="42">
        <v>0.6</v>
      </c>
      <c r="F17" s="101"/>
      <c r="G17" s="103">
        <f>Table114[5]*Table114[6]</f>
        <v>0</v>
      </c>
    </row>
    <row r="18" spans="1:7" ht="30" x14ac:dyDescent="0.25">
      <c r="A18" s="40">
        <v>10</v>
      </c>
      <c r="B18" s="41" t="s">
        <v>127</v>
      </c>
      <c r="C18" s="41" t="s">
        <v>545</v>
      </c>
      <c r="D18" s="41" t="s">
        <v>45</v>
      </c>
      <c r="E18" s="42">
        <v>6</v>
      </c>
      <c r="F18" s="101"/>
      <c r="G18" s="103">
        <f>Table114[5]*Table114[6]</f>
        <v>0</v>
      </c>
    </row>
    <row r="19" spans="1:7" ht="30" x14ac:dyDescent="0.25">
      <c r="A19" s="40">
        <v>11</v>
      </c>
      <c r="B19" s="41" t="s">
        <v>127</v>
      </c>
      <c r="C19" s="41" t="s">
        <v>546</v>
      </c>
      <c r="D19" s="41" t="s">
        <v>45</v>
      </c>
      <c r="E19" s="42">
        <v>13</v>
      </c>
      <c r="F19" s="101"/>
      <c r="G19" s="103">
        <f>Table114[5]*Table114[6]</f>
        <v>0</v>
      </c>
    </row>
    <row r="20" spans="1:7" ht="60" x14ac:dyDescent="0.25">
      <c r="A20" s="40">
        <v>12</v>
      </c>
      <c r="B20" s="41" t="s">
        <v>140</v>
      </c>
      <c r="C20" s="41" t="s">
        <v>318</v>
      </c>
      <c r="D20" s="41" t="s">
        <v>26</v>
      </c>
      <c r="E20" s="42">
        <v>13</v>
      </c>
      <c r="F20" s="101"/>
      <c r="G20" s="103">
        <f>Table114[5]*Table114[6]</f>
        <v>0</v>
      </c>
    </row>
    <row r="21" spans="1:7" ht="45" x14ac:dyDescent="0.25">
      <c r="A21" s="40">
        <v>13</v>
      </c>
      <c r="B21" s="41" t="s">
        <v>141</v>
      </c>
      <c r="C21" s="41" t="s">
        <v>353</v>
      </c>
      <c r="D21" s="41" t="s">
        <v>26</v>
      </c>
      <c r="E21" s="42">
        <v>13</v>
      </c>
      <c r="F21" s="101"/>
      <c r="G21" s="103">
        <f>Table114[5]*Table114[6]</f>
        <v>0</v>
      </c>
    </row>
    <row r="22" spans="1:7" x14ac:dyDescent="0.25">
      <c r="A22" s="40" t="s">
        <v>33</v>
      </c>
      <c r="B22" s="41"/>
      <c r="C22" s="41" t="s">
        <v>547</v>
      </c>
      <c r="D22" s="41"/>
      <c r="E22" s="42"/>
      <c r="F22" s="101"/>
      <c r="G22" s="103">
        <f>Table114[5]*Table114[6]</f>
        <v>0</v>
      </c>
    </row>
    <row r="23" spans="1:7" ht="30" x14ac:dyDescent="0.25">
      <c r="A23" s="40">
        <v>14</v>
      </c>
      <c r="B23" s="41" t="s">
        <v>174</v>
      </c>
      <c r="C23" s="41" t="s">
        <v>548</v>
      </c>
      <c r="D23" s="41" t="s">
        <v>26</v>
      </c>
      <c r="E23" s="42">
        <v>1.52</v>
      </c>
      <c r="F23" s="101"/>
      <c r="G23" s="103">
        <f>Table114[5]*Table114[6]</f>
        <v>0</v>
      </c>
    </row>
    <row r="24" spans="1:7" x14ac:dyDescent="0.25">
      <c r="A24" s="40">
        <v>15</v>
      </c>
      <c r="B24" s="41" t="s">
        <v>175</v>
      </c>
      <c r="C24" s="41" t="s">
        <v>562</v>
      </c>
      <c r="D24" s="41" t="s">
        <v>224</v>
      </c>
      <c r="E24" s="42">
        <v>8</v>
      </c>
      <c r="F24" s="101"/>
      <c r="G24" s="103">
        <f>Table114[5]*Table114[6]</f>
        <v>0</v>
      </c>
    </row>
    <row r="25" spans="1:7" x14ac:dyDescent="0.25">
      <c r="A25" s="40">
        <v>16</v>
      </c>
      <c r="B25" s="41" t="s">
        <v>176</v>
      </c>
      <c r="C25" s="41" t="s">
        <v>549</v>
      </c>
      <c r="D25" s="41" t="s">
        <v>26</v>
      </c>
      <c r="E25" s="42">
        <v>1.52</v>
      </c>
      <c r="F25" s="101"/>
      <c r="G25" s="103">
        <f>Table114[5]*Table114[6]</f>
        <v>0</v>
      </c>
    </row>
    <row r="26" spans="1:7" ht="60" x14ac:dyDescent="0.25">
      <c r="A26" s="40">
        <v>17</v>
      </c>
      <c r="B26" s="41" t="s">
        <v>128</v>
      </c>
      <c r="C26" s="136" t="s">
        <v>848</v>
      </c>
      <c r="D26" s="41" t="s">
        <v>45</v>
      </c>
      <c r="E26" s="42">
        <v>26</v>
      </c>
      <c r="F26" s="101"/>
      <c r="G26" s="103">
        <f>Table114[5]*Table114[6]</f>
        <v>0</v>
      </c>
    </row>
    <row r="27" spans="1:7" ht="60" x14ac:dyDescent="0.25">
      <c r="A27" s="40">
        <v>18</v>
      </c>
      <c r="B27" s="41" t="s">
        <v>128</v>
      </c>
      <c r="C27" s="41" t="s">
        <v>551</v>
      </c>
      <c r="D27" s="41" t="s">
        <v>45</v>
      </c>
      <c r="E27" s="42">
        <v>2</v>
      </c>
      <c r="F27" s="101"/>
      <c r="G27" s="103">
        <f>Table114[5]*Table114[6]</f>
        <v>0</v>
      </c>
    </row>
    <row r="28" spans="1:7" ht="45" x14ac:dyDescent="0.25">
      <c r="A28" s="40">
        <v>19</v>
      </c>
      <c r="B28" s="41" t="s">
        <v>133</v>
      </c>
      <c r="C28" s="41" t="s">
        <v>305</v>
      </c>
      <c r="D28" s="41" t="s">
        <v>45</v>
      </c>
      <c r="E28" s="42">
        <v>28</v>
      </c>
      <c r="F28" s="101"/>
      <c r="G28" s="103">
        <f>Table114[5]*Table114[6]</f>
        <v>0</v>
      </c>
    </row>
    <row r="29" spans="1:7" ht="45" x14ac:dyDescent="0.25">
      <c r="A29" s="40">
        <v>20</v>
      </c>
      <c r="B29" s="41" t="s">
        <v>149</v>
      </c>
      <c r="C29" s="41" t="s">
        <v>550</v>
      </c>
      <c r="D29" s="41" t="s">
        <v>45</v>
      </c>
      <c r="E29" s="42">
        <v>28</v>
      </c>
      <c r="F29" s="101"/>
      <c r="G29" s="103">
        <f>Table114[5]*Table114[6]</f>
        <v>0</v>
      </c>
    </row>
    <row r="30" spans="1:7" x14ac:dyDescent="0.25">
      <c r="A30" s="40">
        <v>21</v>
      </c>
      <c r="B30" s="41" t="s">
        <v>137</v>
      </c>
      <c r="C30" s="136" t="s">
        <v>849</v>
      </c>
      <c r="D30" s="41" t="s">
        <v>45</v>
      </c>
      <c r="E30" s="42">
        <v>28</v>
      </c>
      <c r="F30" s="101"/>
      <c r="G30" s="103">
        <f>Table114[5]*Table114[6]</f>
        <v>0</v>
      </c>
    </row>
    <row r="31" spans="1:7" ht="30" x14ac:dyDescent="0.25">
      <c r="A31" s="40">
        <v>22</v>
      </c>
      <c r="B31" s="41" t="s">
        <v>177</v>
      </c>
      <c r="C31" s="41" t="s">
        <v>552</v>
      </c>
      <c r="D31" s="41" t="s">
        <v>224</v>
      </c>
      <c r="E31" s="42">
        <v>8</v>
      </c>
      <c r="F31" s="101"/>
      <c r="G31" s="103">
        <f>Table114[5]*Table114[6]</f>
        <v>0</v>
      </c>
    </row>
    <row r="32" spans="1:7" ht="30" x14ac:dyDescent="0.25">
      <c r="A32" s="40">
        <v>23</v>
      </c>
      <c r="B32" s="41" t="s">
        <v>124</v>
      </c>
      <c r="C32" s="41" t="s">
        <v>553</v>
      </c>
      <c r="D32" s="41" t="s">
        <v>224</v>
      </c>
      <c r="E32" s="42">
        <v>2</v>
      </c>
      <c r="F32" s="101"/>
      <c r="G32" s="103">
        <f>Table114[5]*Table114[6]</f>
        <v>0</v>
      </c>
    </row>
    <row r="33" spans="1:7" ht="30" x14ac:dyDescent="0.25">
      <c r="A33" s="40">
        <v>24</v>
      </c>
      <c r="B33" s="41" t="s">
        <v>124</v>
      </c>
      <c r="C33" s="41" t="s">
        <v>554</v>
      </c>
      <c r="D33" s="41" t="s">
        <v>224</v>
      </c>
      <c r="E33" s="42">
        <v>4</v>
      </c>
      <c r="F33" s="101"/>
      <c r="G33" s="103">
        <f>Table114[5]*Table114[6]</f>
        <v>0</v>
      </c>
    </row>
    <row r="34" spans="1:7" ht="30" x14ac:dyDescent="0.25">
      <c r="A34" s="40">
        <v>25</v>
      </c>
      <c r="B34" s="41" t="s">
        <v>144</v>
      </c>
      <c r="C34" s="41" t="s">
        <v>555</v>
      </c>
      <c r="D34" s="41" t="s">
        <v>224</v>
      </c>
      <c r="E34" s="42">
        <v>4</v>
      </c>
      <c r="F34" s="101"/>
      <c r="G34" s="103">
        <f>Table114[5]*Table114[6]</f>
        <v>0</v>
      </c>
    </row>
    <row r="35" spans="1:7" ht="45" x14ac:dyDescent="0.25">
      <c r="A35" s="40">
        <v>26</v>
      </c>
      <c r="B35" s="41" t="s">
        <v>124</v>
      </c>
      <c r="C35" s="41" t="s">
        <v>563</v>
      </c>
      <c r="D35" s="41" t="s">
        <v>224</v>
      </c>
      <c r="E35" s="42">
        <v>2</v>
      </c>
      <c r="F35" s="101"/>
      <c r="G35" s="103">
        <f>Table114[5]*Table114[6]</f>
        <v>0</v>
      </c>
    </row>
    <row r="36" spans="1:7" ht="30" x14ac:dyDescent="0.25">
      <c r="A36" s="40">
        <v>27</v>
      </c>
      <c r="B36" s="41" t="s">
        <v>178</v>
      </c>
      <c r="C36" s="41" t="s">
        <v>564</v>
      </c>
      <c r="D36" s="41" t="s">
        <v>224</v>
      </c>
      <c r="E36" s="42">
        <v>1</v>
      </c>
      <c r="F36" s="101"/>
      <c r="G36" s="103">
        <f>Table114[5]*Table114[6]</f>
        <v>0</v>
      </c>
    </row>
    <row r="37" spans="1:7" x14ac:dyDescent="0.25">
      <c r="A37" s="40" t="s">
        <v>119</v>
      </c>
      <c r="B37" s="41"/>
      <c r="C37" s="41" t="s">
        <v>443</v>
      </c>
      <c r="D37" s="41"/>
      <c r="E37" s="42"/>
      <c r="F37" s="101"/>
      <c r="G37" s="103">
        <f>Table114[5]*Table114[6]</f>
        <v>0</v>
      </c>
    </row>
    <row r="38" spans="1:7" ht="30" x14ac:dyDescent="0.25">
      <c r="A38" s="40">
        <v>28</v>
      </c>
      <c r="B38" s="41" t="s">
        <v>556</v>
      </c>
      <c r="C38" s="41" t="s">
        <v>557</v>
      </c>
      <c r="D38" s="41" t="s">
        <v>224</v>
      </c>
      <c r="E38" s="42">
        <v>1</v>
      </c>
      <c r="F38" s="101"/>
      <c r="G38" s="103">
        <f>Table114[5]*Table114[6]</f>
        <v>0</v>
      </c>
    </row>
    <row r="39" spans="1:7" x14ac:dyDescent="0.25">
      <c r="A39" s="40" t="s">
        <v>558</v>
      </c>
      <c r="B39" s="41"/>
      <c r="C39" s="41"/>
      <c r="D39" s="41"/>
      <c r="E39" s="42"/>
      <c r="F39" s="42"/>
      <c r="G39" s="87">
        <f>SUBTOTAL(9,Table114[7])</f>
        <v>0</v>
      </c>
    </row>
  </sheetData>
  <mergeCells count="2">
    <mergeCell ref="C2:G3"/>
    <mergeCell ref="A4:B4"/>
  </mergeCells>
  <phoneticPr fontId="20" type="noConversion"/>
  <conditionalFormatting sqref="G7:G39">
    <cfRule type="expression" dxfId="207" priority="1">
      <formula>AND($C7="Subtotal",$G7="")</formula>
    </cfRule>
    <cfRule type="expression" dxfId="206" priority="2">
      <formula>AND($C7="Subtotal",_xlfn.FORMULATEXT($G7)="=[5]*[6]")</formula>
    </cfRule>
    <cfRule type="expression" dxfId="205" priority="6">
      <formula>AND($C7&lt;&gt;"Subtotal",_xlfn.FORMULATEXT($G7)&lt;&gt;"=[5]*[6]")</formula>
    </cfRule>
  </conditionalFormatting>
  <conditionalFormatting sqref="A7:G39">
    <cfRule type="expression" dxfId="204" priority="3">
      <formula>CELL("PROTECT",A7)=0</formula>
    </cfRule>
    <cfRule type="expression" dxfId="203" priority="4">
      <formula>$C7="Subtotal"</formula>
    </cfRule>
    <cfRule type="expression" priority="5" stopIfTrue="1">
      <formula>OR($C7="Subtotal",$A7="Total TVA Cota 0")</formula>
    </cfRule>
    <cfRule type="expression" dxfId="202" priority="7">
      <formula>$E7=""</formula>
    </cfRule>
  </conditionalFormatting>
  <conditionalFormatting sqref="E7:G39">
    <cfRule type="notContainsBlanks" priority="8" stopIfTrue="1">
      <formula>LEN(TRIM(E7))&gt;0</formula>
    </cfRule>
    <cfRule type="expression" dxfId="201" priority="9">
      <formula>$E7&lt;&gt;""</formula>
    </cfRule>
  </conditionalFormatting>
  <dataValidations count="1">
    <dataValidation type="decimal" operator="greaterThan" allowBlank="1" showInputMessage="1" showErrorMessage="1" sqref="F7:F3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18"/>
  <sheetViews>
    <sheetView view="pageBreakPreview" topLeftCell="A49" zoomScaleNormal="90" zoomScaleSheetLayoutView="100" zoomScalePageLayoutView="90" workbookViewId="0">
      <selection activeCell="C8" sqref="C8"/>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77" t="str">
        <f>SITE!C2</f>
        <v>Installation of biomass heating system and solar hot water production system in the kindergarten of Copceac village, Stefan Voda district</v>
      </c>
      <c r="D2" s="177"/>
      <c r="E2" s="177"/>
      <c r="F2" s="177"/>
      <c r="G2" s="177"/>
    </row>
    <row r="3" spans="1:7" s="22" customFormat="1" ht="18.75" x14ac:dyDescent="0.3">
      <c r="A3" s="26" t="str">
        <f>SITE!A3</f>
        <v>Site:</v>
      </c>
      <c r="B3" s="27" t="str">
        <f>IF(SITE!B3=0,"",SITE!B3)</f>
        <v>y</v>
      </c>
      <c r="C3" s="177"/>
      <c r="D3" s="177"/>
      <c r="E3" s="177"/>
      <c r="F3" s="177"/>
      <c r="G3" s="177"/>
    </row>
    <row r="4" spans="1:7" s="22" customFormat="1" ht="18.75" customHeight="1" x14ac:dyDescent="0.25">
      <c r="A4" s="180" t="s">
        <v>276</v>
      </c>
      <c r="B4" s="180"/>
      <c r="C4" s="29" t="str">
        <f>SITE!B10</f>
        <v>General construction works</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15</v>
      </c>
      <c r="B6" s="9" t="s">
        <v>16</v>
      </c>
      <c r="C6" s="9" t="s">
        <v>17</v>
      </c>
      <c r="D6" s="9" t="s">
        <v>18</v>
      </c>
      <c r="E6" s="9" t="s">
        <v>19</v>
      </c>
      <c r="F6" s="9" t="s">
        <v>20</v>
      </c>
      <c r="G6" s="9" t="s">
        <v>21</v>
      </c>
    </row>
    <row r="7" spans="1:7" x14ac:dyDescent="0.25">
      <c r="A7" s="38"/>
      <c r="B7" s="38"/>
      <c r="C7" s="124" t="s">
        <v>566</v>
      </c>
      <c r="D7" s="38"/>
      <c r="E7" s="44"/>
      <c r="F7" s="43"/>
      <c r="G7" s="87">
        <f>Table115[5]*Table115[6]</f>
        <v>0</v>
      </c>
    </row>
    <row r="8" spans="1:7" x14ac:dyDescent="0.25">
      <c r="A8" s="35">
        <v>1</v>
      </c>
      <c r="B8" s="25" t="s">
        <v>34</v>
      </c>
      <c r="C8" s="25" t="s">
        <v>569</v>
      </c>
      <c r="D8" s="25" t="s">
        <v>28</v>
      </c>
      <c r="E8" s="25">
        <v>0.13</v>
      </c>
      <c r="F8" s="90"/>
      <c r="G8" s="91">
        <f>Table115[5]*Table115[6]</f>
        <v>0</v>
      </c>
    </row>
    <row r="9" spans="1:7" x14ac:dyDescent="0.25">
      <c r="A9" s="40">
        <v>2</v>
      </c>
      <c r="B9" s="41" t="s">
        <v>35</v>
      </c>
      <c r="C9" s="41" t="s">
        <v>570</v>
      </c>
      <c r="D9" s="41" t="s">
        <v>28</v>
      </c>
      <c r="E9" s="42">
        <v>0.52</v>
      </c>
      <c r="F9" s="90"/>
      <c r="G9" s="92">
        <f>Table115[5]*Table115[6]</f>
        <v>0</v>
      </c>
    </row>
    <row r="10" spans="1:7" x14ac:dyDescent="0.25">
      <c r="A10" s="40">
        <v>3</v>
      </c>
      <c r="B10" s="41" t="s">
        <v>34</v>
      </c>
      <c r="C10" s="136" t="s">
        <v>850</v>
      </c>
      <c r="D10" s="41" t="s">
        <v>28</v>
      </c>
      <c r="E10" s="42">
        <v>0.02</v>
      </c>
      <c r="F10" s="90"/>
      <c r="G10" s="92">
        <f>Table115[5]*Table115[6]</f>
        <v>0</v>
      </c>
    </row>
    <row r="11" spans="1:7" x14ac:dyDescent="0.25">
      <c r="A11" s="40">
        <v>4</v>
      </c>
      <c r="B11" s="41" t="s">
        <v>35</v>
      </c>
      <c r="C11" s="41" t="s">
        <v>570</v>
      </c>
      <c r="D11" s="41" t="s">
        <v>28</v>
      </c>
      <c r="E11" s="42">
        <v>0.1</v>
      </c>
      <c r="F11" s="90"/>
      <c r="G11" s="92">
        <f>Table115[5]*Table115[6]</f>
        <v>0</v>
      </c>
    </row>
    <row r="12" spans="1:7" ht="30" x14ac:dyDescent="0.25">
      <c r="A12" s="40">
        <v>5</v>
      </c>
      <c r="B12" s="41" t="s">
        <v>36</v>
      </c>
      <c r="C12" s="41" t="s">
        <v>571</v>
      </c>
      <c r="D12" s="41" t="s">
        <v>28</v>
      </c>
      <c r="E12" s="42">
        <v>0.05</v>
      </c>
      <c r="F12" s="90"/>
      <c r="G12" s="92">
        <f>Table115[5]*Table115[6]</f>
        <v>0</v>
      </c>
    </row>
    <row r="13" spans="1:7" ht="30" x14ac:dyDescent="0.25">
      <c r="A13" s="40">
        <v>6</v>
      </c>
      <c r="B13" s="41" t="s">
        <v>37</v>
      </c>
      <c r="C13" s="41" t="s">
        <v>572</v>
      </c>
      <c r="D13" s="41" t="s">
        <v>28</v>
      </c>
      <c r="E13" s="42">
        <v>0.19</v>
      </c>
      <c r="F13" s="90"/>
      <c r="G13" s="92">
        <f>Table115[5]*Table115[6]</f>
        <v>0</v>
      </c>
    </row>
    <row r="14" spans="1:7" x14ac:dyDescent="0.25">
      <c r="A14" s="40">
        <v>7</v>
      </c>
      <c r="B14" s="41" t="s">
        <v>38</v>
      </c>
      <c r="C14" s="41" t="s">
        <v>628</v>
      </c>
      <c r="D14" s="41" t="s">
        <v>26</v>
      </c>
      <c r="E14" s="42">
        <v>4.62</v>
      </c>
      <c r="F14" s="90"/>
      <c r="G14" s="92">
        <f>Table115[5]*Table115[6]</f>
        <v>0</v>
      </c>
    </row>
    <row r="15" spans="1:7" x14ac:dyDescent="0.25">
      <c r="A15" s="40">
        <v>8</v>
      </c>
      <c r="B15" s="41" t="s">
        <v>38</v>
      </c>
      <c r="C15" s="41" t="s">
        <v>629</v>
      </c>
      <c r="D15" s="41" t="s">
        <v>26</v>
      </c>
      <c r="E15" s="42">
        <v>2.86</v>
      </c>
      <c r="F15" s="90"/>
      <c r="G15" s="92">
        <f>Table115[5]*Table115[6]</f>
        <v>0</v>
      </c>
    </row>
    <row r="16" spans="1:7" ht="30" x14ac:dyDescent="0.25">
      <c r="A16" s="40">
        <v>9</v>
      </c>
      <c r="B16" s="41" t="s">
        <v>39</v>
      </c>
      <c r="C16" s="41" t="s">
        <v>574</v>
      </c>
      <c r="D16" s="41" t="s">
        <v>26</v>
      </c>
      <c r="E16" s="42">
        <v>32.799999999999997</v>
      </c>
      <c r="F16" s="90"/>
      <c r="G16" s="92">
        <f>Table115[5]*Table115[6]</f>
        <v>0</v>
      </c>
    </row>
    <row r="17" spans="1:7" ht="30" x14ac:dyDescent="0.25">
      <c r="A17" s="40">
        <v>10</v>
      </c>
      <c r="B17" s="41" t="s">
        <v>39</v>
      </c>
      <c r="C17" s="41" t="s">
        <v>573</v>
      </c>
      <c r="D17" s="41" t="s">
        <v>26</v>
      </c>
      <c r="E17" s="42">
        <v>79.2</v>
      </c>
      <c r="F17" s="90"/>
      <c r="G17" s="92">
        <f>Table115[5]*Table115[6]</f>
        <v>0</v>
      </c>
    </row>
    <row r="18" spans="1:7" ht="30" x14ac:dyDescent="0.25">
      <c r="A18" s="40">
        <v>11</v>
      </c>
      <c r="B18" s="41" t="s">
        <v>40</v>
      </c>
      <c r="C18" s="41" t="s">
        <v>631</v>
      </c>
      <c r="D18" s="41" t="s">
        <v>28</v>
      </c>
      <c r="E18" s="42">
        <v>7.0000000000000007E-2</v>
      </c>
      <c r="F18" s="90"/>
      <c r="G18" s="92">
        <f>Table115[5]*Table115[6]</f>
        <v>0</v>
      </c>
    </row>
    <row r="19" spans="1:7" ht="30" x14ac:dyDescent="0.25">
      <c r="A19" s="40">
        <v>12</v>
      </c>
      <c r="B19" s="41" t="s">
        <v>41</v>
      </c>
      <c r="C19" s="41" t="s">
        <v>630</v>
      </c>
      <c r="D19" s="41" t="s">
        <v>28</v>
      </c>
      <c r="E19" s="42">
        <v>0.28999999999999998</v>
      </c>
      <c r="F19" s="90"/>
      <c r="G19" s="92">
        <f>Table115[5]*Table115[6]</f>
        <v>0</v>
      </c>
    </row>
    <row r="20" spans="1:7" x14ac:dyDescent="0.25">
      <c r="A20" s="40" t="s">
        <v>42</v>
      </c>
      <c r="B20" s="41"/>
      <c r="C20" s="41" t="s">
        <v>400</v>
      </c>
      <c r="D20" s="41"/>
      <c r="E20" s="42"/>
      <c r="F20" s="90"/>
      <c r="G20" s="92">
        <f>Table115[5]*Table115[6]</f>
        <v>0</v>
      </c>
    </row>
    <row r="21" spans="1:7" x14ac:dyDescent="0.25">
      <c r="A21" s="40"/>
      <c r="B21" s="41"/>
      <c r="C21" s="41" t="s">
        <v>632</v>
      </c>
      <c r="D21" s="41"/>
      <c r="E21" s="42"/>
      <c r="F21" s="90"/>
      <c r="G21" s="92">
        <f>Table115[5]*Table115[6]</f>
        <v>0</v>
      </c>
    </row>
    <row r="22" spans="1:7" x14ac:dyDescent="0.25">
      <c r="A22" s="40"/>
      <c r="B22" s="41"/>
      <c r="C22" s="41" t="s">
        <v>575</v>
      </c>
      <c r="D22" s="41"/>
      <c r="E22" s="42"/>
      <c r="F22" s="90"/>
      <c r="G22" s="92">
        <f>Table115[5]*Table115[6]</f>
        <v>0</v>
      </c>
    </row>
    <row r="23" spans="1:7" ht="30" x14ac:dyDescent="0.25">
      <c r="A23" s="40">
        <v>13</v>
      </c>
      <c r="B23" s="41" t="s">
        <v>43</v>
      </c>
      <c r="C23" s="41" t="s">
        <v>633</v>
      </c>
      <c r="D23" s="41" t="s">
        <v>26</v>
      </c>
      <c r="E23" s="42">
        <v>4.1399999999999997</v>
      </c>
      <c r="F23" s="90"/>
      <c r="G23" s="92">
        <f>Table115[5]*Table115[6]</f>
        <v>0</v>
      </c>
    </row>
    <row r="24" spans="1:7" x14ac:dyDescent="0.25">
      <c r="A24" s="40">
        <v>14</v>
      </c>
      <c r="B24" s="41" t="s">
        <v>44</v>
      </c>
      <c r="C24" s="41" t="s">
        <v>576</v>
      </c>
      <c r="D24" s="41" t="s">
        <v>45</v>
      </c>
      <c r="E24" s="42">
        <v>2.2999999999999998</v>
      </c>
      <c r="F24" s="90"/>
      <c r="G24" s="92">
        <f>Table115[5]*Table115[6]</f>
        <v>0</v>
      </c>
    </row>
    <row r="25" spans="1:7" ht="45" x14ac:dyDescent="0.25">
      <c r="A25" s="40">
        <v>15</v>
      </c>
      <c r="B25" s="41" t="s">
        <v>46</v>
      </c>
      <c r="C25" s="41" t="s">
        <v>638</v>
      </c>
      <c r="D25" s="41" t="s">
        <v>45</v>
      </c>
      <c r="E25" s="42">
        <v>2.2999999999999998</v>
      </c>
      <c r="F25" s="90"/>
      <c r="G25" s="92">
        <f>Table115[5]*Table115[6]</f>
        <v>0</v>
      </c>
    </row>
    <row r="26" spans="1:7" x14ac:dyDescent="0.25">
      <c r="A26" s="40" t="s">
        <v>33</v>
      </c>
      <c r="B26" s="41"/>
      <c r="C26" s="41" t="s">
        <v>577</v>
      </c>
      <c r="D26" s="41"/>
      <c r="E26" s="42"/>
      <c r="F26" s="90"/>
      <c r="G26" s="92">
        <f>Table115[5]*Table115[6]</f>
        <v>0</v>
      </c>
    </row>
    <row r="27" spans="1:7" ht="75" x14ac:dyDescent="0.25">
      <c r="A27" s="40">
        <v>16</v>
      </c>
      <c r="B27" s="41" t="s">
        <v>47</v>
      </c>
      <c r="C27" s="41" t="s">
        <v>634</v>
      </c>
      <c r="D27" s="41" t="s">
        <v>26</v>
      </c>
      <c r="E27" s="42">
        <v>2.1</v>
      </c>
      <c r="F27" s="90"/>
      <c r="G27" s="92">
        <f>Table115[5]*Table115[6]</f>
        <v>0</v>
      </c>
    </row>
    <row r="28" spans="1:7" x14ac:dyDescent="0.25">
      <c r="A28" s="40" t="s">
        <v>42</v>
      </c>
      <c r="B28" s="41"/>
      <c r="C28" s="41" t="s">
        <v>578</v>
      </c>
      <c r="D28" s="41"/>
      <c r="E28" s="42"/>
      <c r="F28" s="90"/>
      <c r="G28" s="92">
        <f>Table115[5]*Table115[6]</f>
        <v>0</v>
      </c>
    </row>
    <row r="29" spans="1:7" ht="30" x14ac:dyDescent="0.25">
      <c r="A29" s="40">
        <v>17</v>
      </c>
      <c r="B29" s="41" t="s">
        <v>48</v>
      </c>
      <c r="C29" s="41" t="s">
        <v>579</v>
      </c>
      <c r="D29" s="41" t="s">
        <v>224</v>
      </c>
      <c r="E29" s="42">
        <v>2</v>
      </c>
      <c r="F29" s="90"/>
      <c r="G29" s="92">
        <f>Table115[5]*Table115[6]</f>
        <v>0</v>
      </c>
    </row>
    <row r="30" spans="1:7" ht="30" x14ac:dyDescent="0.25">
      <c r="A30" s="40">
        <v>18</v>
      </c>
      <c r="B30" s="41" t="s">
        <v>49</v>
      </c>
      <c r="C30" s="41" t="s">
        <v>580</v>
      </c>
      <c r="D30" s="41" t="s">
        <v>224</v>
      </c>
      <c r="E30" s="42">
        <v>29</v>
      </c>
      <c r="F30" s="90"/>
      <c r="G30" s="92">
        <f>Table115[5]*Table115[6]</f>
        <v>0</v>
      </c>
    </row>
    <row r="31" spans="1:7" ht="45" x14ac:dyDescent="0.25">
      <c r="A31" s="40">
        <v>19</v>
      </c>
      <c r="B31" s="41" t="s">
        <v>31</v>
      </c>
      <c r="C31" s="41" t="s">
        <v>581</v>
      </c>
      <c r="D31" s="41" t="s">
        <v>32</v>
      </c>
      <c r="E31" s="42">
        <v>48.28</v>
      </c>
      <c r="F31" s="90"/>
      <c r="G31" s="92">
        <f>Table115[5]*Table115[6]</f>
        <v>0</v>
      </c>
    </row>
    <row r="32" spans="1:7" x14ac:dyDescent="0.25">
      <c r="A32" s="40">
        <v>20</v>
      </c>
      <c r="B32" s="41" t="s">
        <v>50</v>
      </c>
      <c r="C32" s="41" t="s">
        <v>582</v>
      </c>
      <c r="D32" s="41" t="s">
        <v>26</v>
      </c>
      <c r="E32" s="42">
        <v>0.54</v>
      </c>
      <c r="F32" s="90"/>
      <c r="G32" s="92">
        <f>Table115[5]*Table115[6]</f>
        <v>0</v>
      </c>
    </row>
    <row r="33" spans="1:7" ht="45" x14ac:dyDescent="0.25">
      <c r="A33" s="40">
        <v>21</v>
      </c>
      <c r="B33" s="41" t="s">
        <v>31</v>
      </c>
      <c r="C33" s="41" t="s">
        <v>583</v>
      </c>
      <c r="D33" s="41" t="s">
        <v>32</v>
      </c>
      <c r="E33" s="42">
        <v>110.18</v>
      </c>
      <c r="F33" s="90"/>
      <c r="G33" s="92">
        <f>Table115[5]*Table115[6]</f>
        <v>0</v>
      </c>
    </row>
    <row r="34" spans="1:7" ht="30" x14ac:dyDescent="0.25">
      <c r="A34" s="40">
        <v>22</v>
      </c>
      <c r="B34" s="41" t="s">
        <v>51</v>
      </c>
      <c r="C34" s="41" t="s">
        <v>584</v>
      </c>
      <c r="D34" s="41" t="s">
        <v>32</v>
      </c>
      <c r="E34" s="42">
        <v>28.67</v>
      </c>
      <c r="F34" s="90"/>
      <c r="G34" s="92">
        <f>Table115[5]*Table115[6]</f>
        <v>0</v>
      </c>
    </row>
    <row r="35" spans="1:7" ht="60" x14ac:dyDescent="0.25">
      <c r="A35" s="40">
        <v>23</v>
      </c>
      <c r="B35" s="41" t="s">
        <v>52</v>
      </c>
      <c r="C35" s="41" t="s">
        <v>635</v>
      </c>
      <c r="D35" s="41" t="s">
        <v>32</v>
      </c>
      <c r="E35" s="42">
        <v>11.56</v>
      </c>
      <c r="F35" s="90"/>
      <c r="G35" s="92">
        <f>Table115[5]*Table115[6]</f>
        <v>0</v>
      </c>
    </row>
    <row r="36" spans="1:7" ht="45" x14ac:dyDescent="0.25">
      <c r="A36" s="40">
        <v>24</v>
      </c>
      <c r="B36" s="41" t="s">
        <v>31</v>
      </c>
      <c r="C36" s="41" t="s">
        <v>586</v>
      </c>
      <c r="D36" s="41" t="s">
        <v>32</v>
      </c>
      <c r="E36" s="42">
        <v>17.920000000000002</v>
      </c>
      <c r="F36" s="90"/>
      <c r="G36" s="92">
        <f>Table115[5]*Table115[6]</f>
        <v>0</v>
      </c>
    </row>
    <row r="37" spans="1:7" x14ac:dyDescent="0.25">
      <c r="A37" s="40" t="s">
        <v>33</v>
      </c>
      <c r="B37" s="41"/>
      <c r="C37" s="41" t="s">
        <v>587</v>
      </c>
      <c r="D37" s="41"/>
      <c r="E37" s="42"/>
      <c r="F37" s="90"/>
      <c r="G37" s="92">
        <f>Table115[5]*Table115[6]</f>
        <v>0</v>
      </c>
    </row>
    <row r="38" spans="1:7" x14ac:dyDescent="0.25">
      <c r="A38" s="40">
        <v>25</v>
      </c>
      <c r="B38" s="41" t="s">
        <v>53</v>
      </c>
      <c r="C38" s="41" t="s">
        <v>585</v>
      </c>
      <c r="D38" s="41" t="s">
        <v>28</v>
      </c>
      <c r="E38" s="42">
        <v>0.76</v>
      </c>
      <c r="F38" s="90"/>
      <c r="G38" s="92">
        <f>Table115[5]*Table115[6]</f>
        <v>0</v>
      </c>
    </row>
    <row r="39" spans="1:7" ht="60" x14ac:dyDescent="0.25">
      <c r="A39" s="40">
        <v>26</v>
      </c>
      <c r="B39" s="41" t="s">
        <v>54</v>
      </c>
      <c r="C39" s="41" t="s">
        <v>636</v>
      </c>
      <c r="D39" s="41" t="s">
        <v>32</v>
      </c>
      <c r="E39" s="42">
        <v>6.67</v>
      </c>
      <c r="F39" s="90"/>
      <c r="G39" s="92">
        <f>Table115[5]*Table115[6]</f>
        <v>0</v>
      </c>
    </row>
    <row r="40" spans="1:7" x14ac:dyDescent="0.25">
      <c r="A40" s="40" t="s">
        <v>33</v>
      </c>
      <c r="B40" s="41"/>
      <c r="C40" s="41" t="s">
        <v>588</v>
      </c>
      <c r="D40" s="41"/>
      <c r="E40" s="42"/>
      <c r="F40" s="90"/>
      <c r="G40" s="92">
        <f>Table115[5]*Table115[6]</f>
        <v>0</v>
      </c>
    </row>
    <row r="41" spans="1:7" x14ac:dyDescent="0.25">
      <c r="A41" s="40">
        <v>27</v>
      </c>
      <c r="B41" s="41" t="s">
        <v>55</v>
      </c>
      <c r="C41" s="41" t="s">
        <v>589</v>
      </c>
      <c r="D41" s="41" t="s">
        <v>28</v>
      </c>
      <c r="E41" s="42">
        <v>1.31</v>
      </c>
      <c r="F41" s="90"/>
      <c r="G41" s="92">
        <f>Table115[5]*Table115[6]</f>
        <v>0</v>
      </c>
    </row>
    <row r="42" spans="1:7" ht="45" x14ac:dyDescent="0.25">
      <c r="A42" s="40">
        <v>28</v>
      </c>
      <c r="B42" s="41" t="s">
        <v>56</v>
      </c>
      <c r="C42" s="41" t="s">
        <v>590</v>
      </c>
      <c r="D42" s="41" t="s">
        <v>26</v>
      </c>
      <c r="E42" s="42">
        <v>32.799999999999997</v>
      </c>
      <c r="F42" s="90"/>
      <c r="G42" s="92">
        <f>Table115[5]*Table115[6]</f>
        <v>0</v>
      </c>
    </row>
    <row r="43" spans="1:7" ht="30" x14ac:dyDescent="0.25">
      <c r="A43" s="40">
        <v>29</v>
      </c>
      <c r="B43" s="41" t="s">
        <v>57</v>
      </c>
      <c r="C43" s="41" t="s">
        <v>639</v>
      </c>
      <c r="D43" s="41" t="s">
        <v>26</v>
      </c>
      <c r="E43" s="42">
        <v>32.799999999999997</v>
      </c>
      <c r="F43" s="90"/>
      <c r="G43" s="92">
        <f>Table115[5]*Table115[6]</f>
        <v>0</v>
      </c>
    </row>
    <row r="44" spans="1:7" ht="30" x14ac:dyDescent="0.25">
      <c r="A44" s="40">
        <v>30</v>
      </c>
      <c r="B44" s="41" t="s">
        <v>58</v>
      </c>
      <c r="C44" s="41" t="s">
        <v>591</v>
      </c>
      <c r="D44" s="41" t="s">
        <v>26</v>
      </c>
      <c r="E44" s="42">
        <v>32.799999999999997</v>
      </c>
      <c r="F44" s="90"/>
      <c r="G44" s="92">
        <f>Table115[5]*Table115[6]</f>
        <v>0</v>
      </c>
    </row>
    <row r="45" spans="1:7" x14ac:dyDescent="0.25">
      <c r="A45" s="40" t="s">
        <v>33</v>
      </c>
      <c r="B45" s="41"/>
      <c r="C45" s="41" t="s">
        <v>640</v>
      </c>
      <c r="D45" s="41"/>
      <c r="E45" s="42"/>
      <c r="F45" s="90"/>
      <c r="G45" s="92">
        <f>Table115[5]*Table115[6]</f>
        <v>0</v>
      </c>
    </row>
    <row r="46" spans="1:7" ht="30" x14ac:dyDescent="0.25">
      <c r="A46" s="40">
        <v>31</v>
      </c>
      <c r="B46" s="41" t="s">
        <v>59</v>
      </c>
      <c r="C46" s="41" t="s">
        <v>641</v>
      </c>
      <c r="D46" s="41" t="s">
        <v>26</v>
      </c>
      <c r="E46" s="42">
        <v>32.799999999999997</v>
      </c>
      <c r="F46" s="90"/>
      <c r="G46" s="92">
        <f>Table115[5]*Table115[6]</f>
        <v>0</v>
      </c>
    </row>
    <row r="47" spans="1:7" ht="30" x14ac:dyDescent="0.25">
      <c r="A47" s="40">
        <v>32</v>
      </c>
      <c r="B47" s="41" t="s">
        <v>60</v>
      </c>
      <c r="C47" s="41" t="s">
        <v>592</v>
      </c>
      <c r="D47" s="41" t="s">
        <v>26</v>
      </c>
      <c r="E47" s="42">
        <v>32.799999999999997</v>
      </c>
      <c r="F47" s="90"/>
      <c r="G47" s="92">
        <f>Table115[5]*Table115[6]</f>
        <v>0</v>
      </c>
    </row>
    <row r="48" spans="1:7" ht="45" x14ac:dyDescent="0.25">
      <c r="A48" s="40">
        <v>33</v>
      </c>
      <c r="B48" s="41" t="s">
        <v>61</v>
      </c>
      <c r="C48" s="41" t="s">
        <v>642</v>
      </c>
      <c r="D48" s="41" t="s">
        <v>26</v>
      </c>
      <c r="E48" s="42">
        <v>82.71</v>
      </c>
      <c r="F48" s="90"/>
      <c r="G48" s="92">
        <f>Table115[5]*Table115[6]</f>
        <v>0</v>
      </c>
    </row>
    <row r="49" spans="1:7" ht="30" x14ac:dyDescent="0.25">
      <c r="A49" s="40">
        <v>34</v>
      </c>
      <c r="B49" s="41" t="s">
        <v>60</v>
      </c>
      <c r="C49" s="41" t="s">
        <v>593</v>
      </c>
      <c r="D49" s="41" t="s">
        <v>26</v>
      </c>
      <c r="E49" s="42">
        <v>82.71</v>
      </c>
      <c r="F49" s="90"/>
      <c r="G49" s="92">
        <f>Table115[5]*Table115[6]</f>
        <v>0</v>
      </c>
    </row>
    <row r="50" spans="1:7" x14ac:dyDescent="0.25">
      <c r="A50" s="40" t="s">
        <v>33</v>
      </c>
      <c r="B50" s="41"/>
      <c r="C50" s="41" t="s">
        <v>594</v>
      </c>
      <c r="D50" s="41"/>
      <c r="E50" s="42"/>
      <c r="F50" s="90"/>
      <c r="G50" s="92">
        <f>Table115[5]*Table115[6]</f>
        <v>0</v>
      </c>
    </row>
    <row r="51" spans="1:7" ht="60" x14ac:dyDescent="0.25">
      <c r="A51" s="40">
        <v>35</v>
      </c>
      <c r="B51" s="41" t="s">
        <v>62</v>
      </c>
      <c r="C51" s="150" t="s">
        <v>851</v>
      </c>
      <c r="D51" s="41" t="s">
        <v>28</v>
      </c>
      <c r="E51" s="42">
        <v>0.72</v>
      </c>
      <c r="F51" s="90"/>
      <c r="G51" s="92">
        <f>Table115[5]*Table115[6]</f>
        <v>0</v>
      </c>
    </row>
    <row r="52" spans="1:7" ht="60" x14ac:dyDescent="0.25">
      <c r="A52" s="40">
        <v>36</v>
      </c>
      <c r="B52" s="41" t="s">
        <v>63</v>
      </c>
      <c r="C52" s="136" t="s">
        <v>852</v>
      </c>
      <c r="D52" s="41" t="s">
        <v>28</v>
      </c>
      <c r="E52" s="42">
        <v>1.2</v>
      </c>
      <c r="F52" s="90"/>
      <c r="G52" s="92">
        <f>Table115[5]*Table115[6]</f>
        <v>0</v>
      </c>
    </row>
    <row r="53" spans="1:7" ht="45" x14ac:dyDescent="0.25">
      <c r="A53" s="40">
        <v>37</v>
      </c>
      <c r="B53" s="41" t="s">
        <v>64</v>
      </c>
      <c r="C53" s="41" t="s">
        <v>595</v>
      </c>
      <c r="D53" s="41" t="s">
        <v>26</v>
      </c>
      <c r="E53" s="42">
        <v>0.92</v>
      </c>
      <c r="F53" s="90"/>
      <c r="G53" s="92">
        <f>Table115[5]*Table115[6]</f>
        <v>0</v>
      </c>
    </row>
    <row r="54" spans="1:7" ht="30" x14ac:dyDescent="0.25">
      <c r="A54" s="40">
        <v>38</v>
      </c>
      <c r="B54" s="41" t="s">
        <v>65</v>
      </c>
      <c r="C54" s="149" t="s">
        <v>643</v>
      </c>
      <c r="D54" s="41" t="s">
        <v>32</v>
      </c>
      <c r="E54" s="42">
        <v>13.88</v>
      </c>
      <c r="F54" s="90"/>
      <c r="G54" s="92">
        <f>Table115[5]*Table115[6]</f>
        <v>0</v>
      </c>
    </row>
    <row r="55" spans="1:7" ht="45" x14ac:dyDescent="0.25">
      <c r="A55" s="40">
        <v>39</v>
      </c>
      <c r="B55" s="41" t="s">
        <v>66</v>
      </c>
      <c r="C55" s="41" t="s">
        <v>596</v>
      </c>
      <c r="D55" s="41" t="s">
        <v>28</v>
      </c>
      <c r="E55" s="42">
        <v>0.72</v>
      </c>
      <c r="F55" s="90"/>
      <c r="G55" s="92">
        <f>Table115[5]*Table115[6]</f>
        <v>0</v>
      </c>
    </row>
    <row r="56" spans="1:7" x14ac:dyDescent="0.25">
      <c r="A56" s="40" t="s">
        <v>33</v>
      </c>
      <c r="B56" s="41"/>
      <c r="C56" s="41" t="s">
        <v>597</v>
      </c>
      <c r="D56" s="41"/>
      <c r="E56" s="42"/>
      <c r="F56" s="90"/>
      <c r="G56" s="92">
        <f>Table115[5]*Table115[6]</f>
        <v>0</v>
      </c>
    </row>
    <row r="57" spans="1:7" ht="45" x14ac:dyDescent="0.25">
      <c r="A57" s="40">
        <v>40</v>
      </c>
      <c r="B57" s="41" t="s">
        <v>67</v>
      </c>
      <c r="C57" s="41" t="s">
        <v>644</v>
      </c>
      <c r="D57" s="41" t="s">
        <v>26</v>
      </c>
      <c r="E57" s="42">
        <v>2.25</v>
      </c>
      <c r="F57" s="90"/>
      <c r="G57" s="92">
        <f>Table115[5]*Table115[6]</f>
        <v>0</v>
      </c>
    </row>
    <row r="58" spans="1:7" ht="45" x14ac:dyDescent="0.25">
      <c r="A58" s="40">
        <v>41</v>
      </c>
      <c r="B58" s="41" t="s">
        <v>68</v>
      </c>
      <c r="C58" s="41" t="s">
        <v>599</v>
      </c>
      <c r="D58" s="41" t="s">
        <v>69</v>
      </c>
      <c r="E58" s="42">
        <v>1.03</v>
      </c>
      <c r="F58" s="90"/>
      <c r="G58" s="92">
        <f>Table115[5]*Table115[6]</f>
        <v>0</v>
      </c>
    </row>
    <row r="59" spans="1:7" ht="30" x14ac:dyDescent="0.25">
      <c r="A59" s="40">
        <v>42</v>
      </c>
      <c r="B59" s="41" t="s">
        <v>70</v>
      </c>
      <c r="C59" s="149" t="s">
        <v>645</v>
      </c>
      <c r="D59" s="41" t="s">
        <v>224</v>
      </c>
      <c r="E59" s="42">
        <v>12</v>
      </c>
      <c r="F59" s="90"/>
      <c r="G59" s="92">
        <f>Table115[5]*Table115[6]</f>
        <v>0</v>
      </c>
    </row>
    <row r="60" spans="1:7" ht="30" x14ac:dyDescent="0.25">
      <c r="A60" s="40">
        <v>36</v>
      </c>
      <c r="B60" s="41" t="s">
        <v>428</v>
      </c>
      <c r="C60" s="149" t="s">
        <v>646</v>
      </c>
      <c r="D60" s="41" t="s">
        <v>601</v>
      </c>
      <c r="E60" s="42">
        <v>1</v>
      </c>
      <c r="F60" s="90"/>
      <c r="G60" s="92">
        <f>Table112[5]*Table112[6]</f>
        <v>0</v>
      </c>
    </row>
    <row r="61" spans="1:7" ht="30" x14ac:dyDescent="0.25">
      <c r="A61" s="40">
        <v>43</v>
      </c>
      <c r="B61" s="41" t="s">
        <v>71</v>
      </c>
      <c r="C61" s="41" t="s">
        <v>600</v>
      </c>
      <c r="D61" s="41" t="s">
        <v>26</v>
      </c>
      <c r="E61" s="42">
        <v>27.8</v>
      </c>
      <c r="F61" s="90"/>
      <c r="G61" s="92">
        <f>Table115[5]*Table115[6]</f>
        <v>0</v>
      </c>
    </row>
    <row r="62" spans="1:7" x14ac:dyDescent="0.25">
      <c r="A62" s="40" t="s">
        <v>33</v>
      </c>
      <c r="B62" s="41"/>
      <c r="C62" s="136" t="s">
        <v>853</v>
      </c>
      <c r="D62" s="41"/>
      <c r="E62" s="42"/>
      <c r="F62" s="90"/>
      <c r="G62" s="92">
        <f>Table115[5]*Table115[6]</f>
        <v>0</v>
      </c>
    </row>
    <row r="63" spans="1:7" ht="60" x14ac:dyDescent="0.25">
      <c r="A63" s="40">
        <v>45</v>
      </c>
      <c r="B63" s="41" t="s">
        <v>62</v>
      </c>
      <c r="C63" s="41" t="s">
        <v>602</v>
      </c>
      <c r="D63" s="41" t="s">
        <v>28</v>
      </c>
      <c r="E63" s="42">
        <v>15.03</v>
      </c>
      <c r="F63" s="90"/>
      <c r="G63" s="92">
        <f>Table115[5]*Table115[6]</f>
        <v>0</v>
      </c>
    </row>
    <row r="64" spans="1:7" ht="45" x14ac:dyDescent="0.25">
      <c r="A64" s="40">
        <v>46</v>
      </c>
      <c r="B64" s="41" t="s">
        <v>72</v>
      </c>
      <c r="C64" s="143" t="s">
        <v>647</v>
      </c>
      <c r="D64" s="41" t="s">
        <v>28</v>
      </c>
      <c r="E64" s="42">
        <v>1.1000000000000001</v>
      </c>
      <c r="F64" s="90"/>
      <c r="G64" s="92">
        <f>Table115[5]*Table115[6]</f>
        <v>0</v>
      </c>
    </row>
    <row r="65" spans="1:7" ht="60" x14ac:dyDescent="0.25">
      <c r="A65" s="40">
        <v>47</v>
      </c>
      <c r="B65" s="41" t="s">
        <v>63</v>
      </c>
      <c r="C65" s="41" t="s">
        <v>603</v>
      </c>
      <c r="D65" s="41" t="s">
        <v>28</v>
      </c>
      <c r="E65" s="42">
        <v>6.9</v>
      </c>
      <c r="F65" s="90"/>
      <c r="G65" s="92">
        <f>Table115[5]*Table115[6]</f>
        <v>0</v>
      </c>
    </row>
    <row r="66" spans="1:7" ht="45" x14ac:dyDescent="0.25">
      <c r="A66" s="40">
        <v>48</v>
      </c>
      <c r="B66" s="41" t="s">
        <v>64</v>
      </c>
      <c r="C66" s="41" t="s">
        <v>595</v>
      </c>
      <c r="D66" s="41" t="s">
        <v>26</v>
      </c>
      <c r="E66" s="42">
        <v>11.4</v>
      </c>
      <c r="F66" s="90"/>
      <c r="G66" s="92">
        <f>Table115[5]*Table115[6]</f>
        <v>0</v>
      </c>
    </row>
    <row r="67" spans="1:7" ht="60" x14ac:dyDescent="0.25">
      <c r="A67" s="40">
        <v>49</v>
      </c>
      <c r="B67" s="41" t="s">
        <v>73</v>
      </c>
      <c r="C67" s="41" t="s">
        <v>648</v>
      </c>
      <c r="D67" s="41" t="s">
        <v>32</v>
      </c>
      <c r="E67" s="42">
        <v>29.19</v>
      </c>
      <c r="F67" s="90"/>
      <c r="G67" s="92">
        <f>Table115[5]*Table115[6]</f>
        <v>0</v>
      </c>
    </row>
    <row r="68" spans="1:7" ht="45" x14ac:dyDescent="0.25">
      <c r="A68" s="40">
        <v>50</v>
      </c>
      <c r="B68" s="41" t="s">
        <v>52</v>
      </c>
      <c r="C68" s="41" t="s">
        <v>649</v>
      </c>
      <c r="D68" s="41" t="s">
        <v>32</v>
      </c>
      <c r="E68" s="42">
        <v>120.14</v>
      </c>
      <c r="F68" s="90"/>
      <c r="G68" s="92">
        <f>Table115[5]*Table115[6]</f>
        <v>0</v>
      </c>
    </row>
    <row r="69" spans="1:7" ht="60" x14ac:dyDescent="0.25">
      <c r="A69" s="40">
        <v>51</v>
      </c>
      <c r="B69" s="41" t="s">
        <v>74</v>
      </c>
      <c r="C69" s="41" t="s">
        <v>650</v>
      </c>
      <c r="D69" s="41" t="s">
        <v>32</v>
      </c>
      <c r="E69" s="42">
        <v>45.24</v>
      </c>
      <c r="F69" s="90"/>
      <c r="G69" s="92">
        <f>Table115[5]*Table115[6]</f>
        <v>0</v>
      </c>
    </row>
    <row r="70" spans="1:7" ht="45" x14ac:dyDescent="0.25">
      <c r="A70" s="40">
        <v>52</v>
      </c>
      <c r="B70" s="41" t="s">
        <v>66</v>
      </c>
      <c r="C70" s="41" t="s">
        <v>596</v>
      </c>
      <c r="D70" s="41" t="s">
        <v>28</v>
      </c>
      <c r="E70" s="42">
        <v>9.5</v>
      </c>
      <c r="F70" s="90"/>
      <c r="G70" s="92">
        <f>Table115[5]*Table115[6]</f>
        <v>0</v>
      </c>
    </row>
    <row r="71" spans="1:7" ht="30" x14ac:dyDescent="0.25">
      <c r="A71" s="40">
        <v>53</v>
      </c>
      <c r="B71" s="41" t="s">
        <v>75</v>
      </c>
      <c r="C71" s="41" t="s">
        <v>651</v>
      </c>
      <c r="D71" s="41" t="s">
        <v>28</v>
      </c>
      <c r="E71" s="42">
        <v>9.5</v>
      </c>
      <c r="F71" s="90"/>
      <c r="G71" s="92">
        <f>Table115[5]*Table115[6]</f>
        <v>0</v>
      </c>
    </row>
    <row r="72" spans="1:7" ht="45" x14ac:dyDescent="0.25">
      <c r="A72" s="40">
        <v>54</v>
      </c>
      <c r="B72" s="41" t="s">
        <v>66</v>
      </c>
      <c r="C72" s="41" t="s">
        <v>596</v>
      </c>
      <c r="D72" s="41" t="s">
        <v>28</v>
      </c>
      <c r="E72" s="42">
        <v>5.54</v>
      </c>
      <c r="F72" s="90"/>
      <c r="G72" s="92">
        <f>Table115[5]*Table115[6]</f>
        <v>0</v>
      </c>
    </row>
    <row r="73" spans="1:7" x14ac:dyDescent="0.25">
      <c r="A73" s="40" t="s">
        <v>42</v>
      </c>
      <c r="B73" s="41"/>
      <c r="C73" s="136" t="s">
        <v>854</v>
      </c>
      <c r="D73" s="41"/>
      <c r="E73" s="42"/>
      <c r="F73" s="90"/>
      <c r="G73" s="92">
        <f>Table115[5]*Table115[6]</f>
        <v>0</v>
      </c>
    </row>
    <row r="74" spans="1:7" ht="45" x14ac:dyDescent="0.25">
      <c r="A74" s="40">
        <v>55</v>
      </c>
      <c r="B74" s="41" t="s">
        <v>76</v>
      </c>
      <c r="C74" s="41" t="s">
        <v>604</v>
      </c>
      <c r="D74" s="41" t="s">
        <v>77</v>
      </c>
      <c r="E74" s="42">
        <v>0.06</v>
      </c>
      <c r="F74" s="90"/>
      <c r="G74" s="92">
        <f>Table115[5]*Table115[6]</f>
        <v>0</v>
      </c>
    </row>
    <row r="75" spans="1:7" ht="60" x14ac:dyDescent="0.25">
      <c r="A75" s="40">
        <v>56</v>
      </c>
      <c r="B75" s="41" t="s">
        <v>78</v>
      </c>
      <c r="C75" s="41" t="s">
        <v>605</v>
      </c>
      <c r="D75" s="41" t="s">
        <v>28</v>
      </c>
      <c r="E75" s="42">
        <v>0.56999999999999995</v>
      </c>
      <c r="F75" s="90"/>
      <c r="G75" s="92">
        <f>Table115[5]*Table115[6]</f>
        <v>0</v>
      </c>
    </row>
    <row r="76" spans="1:7" x14ac:dyDescent="0.25">
      <c r="A76" s="40">
        <v>57</v>
      </c>
      <c r="B76" s="41" t="s">
        <v>79</v>
      </c>
      <c r="C76" s="41" t="s">
        <v>606</v>
      </c>
      <c r="D76" s="41" t="s">
        <v>69</v>
      </c>
      <c r="E76" s="42">
        <v>11.5</v>
      </c>
      <c r="F76" s="90"/>
      <c r="G76" s="92">
        <f>Table115[5]*Table115[6]</f>
        <v>0</v>
      </c>
    </row>
    <row r="77" spans="1:7" ht="45" x14ac:dyDescent="0.25">
      <c r="A77" s="40">
        <v>58</v>
      </c>
      <c r="B77" s="41" t="s">
        <v>76</v>
      </c>
      <c r="C77" s="41" t="s">
        <v>604</v>
      </c>
      <c r="D77" s="41" t="s">
        <v>77</v>
      </c>
      <c r="E77" s="42">
        <v>0.03</v>
      </c>
      <c r="F77" s="90"/>
      <c r="G77" s="92">
        <f>Table115[5]*Table115[6]</f>
        <v>0</v>
      </c>
    </row>
    <row r="78" spans="1:7" x14ac:dyDescent="0.25">
      <c r="A78" s="40">
        <v>59</v>
      </c>
      <c r="B78" s="41" t="s">
        <v>79</v>
      </c>
      <c r="C78" s="41" t="s">
        <v>606</v>
      </c>
      <c r="D78" s="41" t="s">
        <v>69</v>
      </c>
      <c r="E78" s="42">
        <v>5.42</v>
      </c>
      <c r="F78" s="90"/>
      <c r="G78" s="92">
        <f>Table115[5]*Table115[6]</f>
        <v>0</v>
      </c>
    </row>
    <row r="79" spans="1:7" ht="45" x14ac:dyDescent="0.25">
      <c r="A79" s="40">
        <v>60</v>
      </c>
      <c r="B79" s="41" t="s">
        <v>66</v>
      </c>
      <c r="C79" s="41" t="s">
        <v>607</v>
      </c>
      <c r="D79" s="41" t="s">
        <v>28</v>
      </c>
      <c r="E79" s="42">
        <v>3.1</v>
      </c>
      <c r="F79" s="90"/>
      <c r="G79" s="92">
        <f>Table115[5]*Table115[6]</f>
        <v>0</v>
      </c>
    </row>
    <row r="80" spans="1:7" ht="30" x14ac:dyDescent="0.25">
      <c r="A80" s="40">
        <v>61</v>
      </c>
      <c r="B80" s="41" t="s">
        <v>75</v>
      </c>
      <c r="C80" s="41" t="s">
        <v>652</v>
      </c>
      <c r="D80" s="41" t="s">
        <v>28</v>
      </c>
      <c r="E80" s="42">
        <v>3.1</v>
      </c>
      <c r="F80" s="90"/>
      <c r="G80" s="92">
        <f>Table115[5]*Table115[6]</f>
        <v>0</v>
      </c>
    </row>
    <row r="81" spans="1:7" ht="30" x14ac:dyDescent="0.25">
      <c r="A81" s="40">
        <v>62</v>
      </c>
      <c r="B81" s="41" t="s">
        <v>80</v>
      </c>
      <c r="C81" s="41" t="s">
        <v>653</v>
      </c>
      <c r="D81" s="41" t="s">
        <v>77</v>
      </c>
      <c r="E81" s="42">
        <v>0.03</v>
      </c>
      <c r="F81" s="90"/>
      <c r="G81" s="92">
        <f>Table115[5]*Table115[6]</f>
        <v>0</v>
      </c>
    </row>
    <row r="82" spans="1:7" x14ac:dyDescent="0.25">
      <c r="A82" s="40">
        <v>63</v>
      </c>
      <c r="B82" s="41" t="s">
        <v>81</v>
      </c>
      <c r="C82" s="41" t="s">
        <v>608</v>
      </c>
      <c r="D82" s="41" t="s">
        <v>28</v>
      </c>
      <c r="E82" s="42">
        <v>0.23</v>
      </c>
      <c r="F82" s="90"/>
      <c r="G82" s="92">
        <f>Table115[5]*Table115[6]</f>
        <v>0</v>
      </c>
    </row>
    <row r="83" spans="1:7" ht="30" x14ac:dyDescent="0.25">
      <c r="A83" s="40">
        <v>64</v>
      </c>
      <c r="B83" s="41" t="s">
        <v>82</v>
      </c>
      <c r="C83" s="136" t="s">
        <v>855</v>
      </c>
      <c r="D83" s="41" t="s">
        <v>28</v>
      </c>
      <c r="E83" s="42">
        <v>0.78</v>
      </c>
      <c r="F83" s="90"/>
      <c r="G83" s="92">
        <f>Table115[5]*Table115[6]</f>
        <v>0</v>
      </c>
    </row>
    <row r="84" spans="1:7" ht="30" x14ac:dyDescent="0.25">
      <c r="A84" s="40">
        <v>65</v>
      </c>
      <c r="B84" s="41" t="s">
        <v>83</v>
      </c>
      <c r="C84" s="132" t="s">
        <v>609</v>
      </c>
      <c r="D84" s="41" t="s">
        <v>215</v>
      </c>
      <c r="E84" s="42">
        <v>1</v>
      </c>
      <c r="F84" s="90"/>
      <c r="G84" s="92">
        <f>Table115[5]*Table115[6]</f>
        <v>0</v>
      </c>
    </row>
    <row r="85" spans="1:7" ht="45" x14ac:dyDescent="0.25">
      <c r="A85" s="40">
        <v>66</v>
      </c>
      <c r="B85" s="41" t="s">
        <v>84</v>
      </c>
      <c r="C85" s="41" t="s">
        <v>610</v>
      </c>
      <c r="D85" s="41" t="s">
        <v>26</v>
      </c>
      <c r="E85" s="42">
        <v>0.79</v>
      </c>
      <c r="F85" s="90"/>
      <c r="G85" s="92">
        <f>Table115[5]*Table115[6]</f>
        <v>0</v>
      </c>
    </row>
    <row r="86" spans="1:7" ht="30" x14ac:dyDescent="0.25">
      <c r="A86" s="40">
        <v>67</v>
      </c>
      <c r="B86" s="41" t="s">
        <v>85</v>
      </c>
      <c r="C86" s="41" t="s">
        <v>654</v>
      </c>
      <c r="D86" s="41" t="s">
        <v>224</v>
      </c>
      <c r="E86" s="42">
        <v>1</v>
      </c>
      <c r="F86" s="90"/>
      <c r="G86" s="92">
        <f>Table115[5]*Table115[6]</f>
        <v>0</v>
      </c>
    </row>
    <row r="87" spans="1:7" ht="30" x14ac:dyDescent="0.25">
      <c r="A87" s="40">
        <v>68</v>
      </c>
      <c r="B87" s="41" t="s">
        <v>86</v>
      </c>
      <c r="C87" s="149" t="s">
        <v>611</v>
      </c>
      <c r="D87" s="41" t="s">
        <v>224</v>
      </c>
      <c r="E87" s="42">
        <v>1</v>
      </c>
      <c r="F87" s="90"/>
      <c r="G87" s="92">
        <f>Table115[5]*Table115[6]</f>
        <v>0</v>
      </c>
    </row>
    <row r="88" spans="1:7" ht="45" x14ac:dyDescent="0.25">
      <c r="A88" s="40">
        <v>69</v>
      </c>
      <c r="B88" s="41" t="s">
        <v>31</v>
      </c>
      <c r="C88" s="41" t="s">
        <v>612</v>
      </c>
      <c r="D88" s="41" t="s">
        <v>32</v>
      </c>
      <c r="E88" s="42">
        <v>41.1</v>
      </c>
      <c r="F88" s="90"/>
      <c r="G88" s="92">
        <f>Table115[5]*Table115[6]</f>
        <v>0</v>
      </c>
    </row>
    <row r="89" spans="1:7" ht="60" x14ac:dyDescent="0.25">
      <c r="A89" s="40">
        <v>70</v>
      </c>
      <c r="B89" s="41" t="s">
        <v>87</v>
      </c>
      <c r="C89" s="41" t="s">
        <v>655</v>
      </c>
      <c r="D89" s="41" t="s">
        <v>26</v>
      </c>
      <c r="E89" s="42">
        <v>6.4</v>
      </c>
      <c r="F89" s="90"/>
      <c r="G89" s="92">
        <f>Table115[5]*Table115[6]</f>
        <v>0</v>
      </c>
    </row>
    <row r="90" spans="1:7" ht="75" x14ac:dyDescent="0.25">
      <c r="A90" s="40">
        <v>71</v>
      </c>
      <c r="B90" s="41" t="s">
        <v>88</v>
      </c>
      <c r="C90" s="41" t="s">
        <v>656</v>
      </c>
      <c r="D90" s="41" t="s">
        <v>26</v>
      </c>
      <c r="E90" s="42">
        <v>9.5399999999999991</v>
      </c>
      <c r="F90" s="90"/>
      <c r="G90" s="92">
        <f>Table115[5]*Table115[6]</f>
        <v>0</v>
      </c>
    </row>
    <row r="91" spans="1:7" ht="30" x14ac:dyDescent="0.25">
      <c r="A91" s="40">
        <v>72</v>
      </c>
      <c r="B91" s="41" t="s">
        <v>89</v>
      </c>
      <c r="C91" s="41" t="s">
        <v>613</v>
      </c>
      <c r="D91" s="41" t="s">
        <v>224</v>
      </c>
      <c r="E91" s="42">
        <v>5</v>
      </c>
      <c r="F91" s="90"/>
      <c r="G91" s="92">
        <f>Table115[5]*Table115[6]</f>
        <v>0</v>
      </c>
    </row>
    <row r="92" spans="1:7" x14ac:dyDescent="0.25">
      <c r="A92" s="40" t="s">
        <v>33</v>
      </c>
      <c r="B92" s="41"/>
      <c r="C92" s="41" t="s">
        <v>614</v>
      </c>
      <c r="D92" s="41"/>
      <c r="E92" s="42"/>
      <c r="F92" s="90"/>
      <c r="G92" s="92">
        <f>Table115[5]*Table115[6]</f>
        <v>0</v>
      </c>
    </row>
    <row r="93" spans="1:7" x14ac:dyDescent="0.25">
      <c r="A93" s="40"/>
      <c r="B93" s="41"/>
      <c r="C93" s="41" t="s">
        <v>615</v>
      </c>
      <c r="D93" s="41"/>
      <c r="E93" s="42"/>
      <c r="F93" s="90"/>
      <c r="G93" s="92">
        <f>Table115[5]*Table115[6]</f>
        <v>0</v>
      </c>
    </row>
    <row r="94" spans="1:7" ht="45" x14ac:dyDescent="0.25">
      <c r="A94" s="40">
        <v>73</v>
      </c>
      <c r="B94" s="41" t="s">
        <v>31</v>
      </c>
      <c r="C94" s="41" t="s">
        <v>616</v>
      </c>
      <c r="D94" s="41" t="s">
        <v>32</v>
      </c>
      <c r="E94" s="42">
        <v>57.2</v>
      </c>
      <c r="F94" s="90"/>
      <c r="G94" s="92">
        <f>Table115[5]*Table115[6]</f>
        <v>0</v>
      </c>
    </row>
    <row r="95" spans="1:7" x14ac:dyDescent="0.25">
      <c r="A95" s="40">
        <v>74</v>
      </c>
      <c r="B95" s="41" t="s">
        <v>90</v>
      </c>
      <c r="C95" s="41" t="s">
        <v>617</v>
      </c>
      <c r="D95" s="41" t="s">
        <v>26</v>
      </c>
      <c r="E95" s="42">
        <v>1.54</v>
      </c>
      <c r="F95" s="90"/>
      <c r="G95" s="92">
        <f>Table115[5]*Table115[6]</f>
        <v>0</v>
      </c>
    </row>
    <row r="96" spans="1:7" ht="45" x14ac:dyDescent="0.25">
      <c r="A96" s="40">
        <v>75</v>
      </c>
      <c r="B96" s="41" t="s">
        <v>91</v>
      </c>
      <c r="C96" s="150" t="s">
        <v>856</v>
      </c>
      <c r="D96" s="41" t="s">
        <v>26</v>
      </c>
      <c r="E96" s="42">
        <v>2.8</v>
      </c>
      <c r="F96" s="90"/>
      <c r="G96" s="92">
        <f>Table115[5]*Table115[6]</f>
        <v>0</v>
      </c>
    </row>
    <row r="97" spans="1:7" ht="30" x14ac:dyDescent="0.25">
      <c r="A97" s="40">
        <v>76</v>
      </c>
      <c r="B97" s="41" t="s">
        <v>92</v>
      </c>
      <c r="C97" s="149" t="s">
        <v>618</v>
      </c>
      <c r="D97" s="41" t="s">
        <v>28</v>
      </c>
      <c r="E97" s="42">
        <v>0.03</v>
      </c>
      <c r="F97" s="90"/>
      <c r="G97" s="92">
        <f>Table115[5]*Table115[6]</f>
        <v>0</v>
      </c>
    </row>
    <row r="98" spans="1:7" x14ac:dyDescent="0.25">
      <c r="A98" s="40">
        <v>77</v>
      </c>
      <c r="B98" s="41" t="s">
        <v>30</v>
      </c>
      <c r="C98" s="41" t="s">
        <v>619</v>
      </c>
      <c r="D98" s="41" t="s">
        <v>28</v>
      </c>
      <c r="E98" s="42">
        <v>0.03</v>
      </c>
      <c r="F98" s="90"/>
      <c r="G98" s="92">
        <f>Table115[5]*Table115[6]</f>
        <v>0</v>
      </c>
    </row>
    <row r="99" spans="1:7" x14ac:dyDescent="0.25">
      <c r="A99" s="40">
        <v>78</v>
      </c>
      <c r="B99" s="41" t="s">
        <v>93</v>
      </c>
      <c r="C99" s="41" t="s">
        <v>657</v>
      </c>
      <c r="D99" s="41" t="s">
        <v>26</v>
      </c>
      <c r="E99" s="42">
        <v>3.1</v>
      </c>
      <c r="F99" s="90"/>
      <c r="G99" s="92">
        <f>Table115[5]*Table115[6]</f>
        <v>0</v>
      </c>
    </row>
    <row r="100" spans="1:7" ht="30" x14ac:dyDescent="0.25">
      <c r="A100" s="40">
        <v>79</v>
      </c>
      <c r="B100" s="41" t="s">
        <v>94</v>
      </c>
      <c r="C100" s="41" t="s">
        <v>658</v>
      </c>
      <c r="D100" s="41" t="s">
        <v>26</v>
      </c>
      <c r="E100" s="42">
        <v>3.1</v>
      </c>
      <c r="F100" s="90"/>
      <c r="G100" s="92">
        <f>Table115[5]*Table115[6]</f>
        <v>0</v>
      </c>
    </row>
    <row r="101" spans="1:7" ht="30" x14ac:dyDescent="0.25">
      <c r="A101" s="40">
        <v>80</v>
      </c>
      <c r="B101" s="41" t="s">
        <v>95</v>
      </c>
      <c r="C101" s="41" t="s">
        <v>620</v>
      </c>
      <c r="D101" s="41" t="s">
        <v>26</v>
      </c>
      <c r="E101" s="42">
        <v>3.9</v>
      </c>
      <c r="F101" s="90"/>
      <c r="G101" s="92">
        <f>Table115[5]*Table115[6]</f>
        <v>0</v>
      </c>
    </row>
    <row r="102" spans="1:7" x14ac:dyDescent="0.25">
      <c r="A102" s="40" t="s">
        <v>33</v>
      </c>
      <c r="B102" s="41"/>
      <c r="C102" s="41" t="s">
        <v>621</v>
      </c>
      <c r="D102" s="41"/>
      <c r="E102" s="42"/>
      <c r="F102" s="90"/>
      <c r="G102" s="92">
        <f>Table115[5]*Table115[6]</f>
        <v>0</v>
      </c>
    </row>
    <row r="103" spans="1:7" ht="60" x14ac:dyDescent="0.25">
      <c r="A103" s="40">
        <v>81</v>
      </c>
      <c r="B103" s="41" t="s">
        <v>62</v>
      </c>
      <c r="C103" s="41" t="s">
        <v>602</v>
      </c>
      <c r="D103" s="41" t="s">
        <v>28</v>
      </c>
      <c r="E103" s="42">
        <v>4</v>
      </c>
      <c r="F103" s="90"/>
      <c r="G103" s="92">
        <f>Table115[5]*Table115[6]</f>
        <v>0</v>
      </c>
    </row>
    <row r="104" spans="1:7" x14ac:dyDescent="0.25">
      <c r="A104" s="40">
        <v>82</v>
      </c>
      <c r="B104" s="41" t="s">
        <v>55</v>
      </c>
      <c r="C104" s="41" t="s">
        <v>622</v>
      </c>
      <c r="D104" s="41" t="s">
        <v>28</v>
      </c>
      <c r="E104" s="42">
        <v>0.11</v>
      </c>
      <c r="F104" s="90"/>
      <c r="G104" s="92">
        <f>Table115[5]*Table115[6]</f>
        <v>0</v>
      </c>
    </row>
    <row r="105" spans="1:7" ht="45" x14ac:dyDescent="0.25">
      <c r="A105" s="40">
        <v>83</v>
      </c>
      <c r="B105" s="41" t="s">
        <v>96</v>
      </c>
      <c r="C105" s="41" t="s">
        <v>659</v>
      </c>
      <c r="D105" s="41" t="s">
        <v>28</v>
      </c>
      <c r="E105" s="42">
        <v>0.6</v>
      </c>
      <c r="F105" s="90"/>
      <c r="G105" s="92">
        <f>Table115[5]*Table115[6]</f>
        <v>0</v>
      </c>
    </row>
    <row r="106" spans="1:7" ht="45" x14ac:dyDescent="0.25">
      <c r="A106" s="40">
        <v>84</v>
      </c>
      <c r="B106" s="41" t="s">
        <v>63</v>
      </c>
      <c r="C106" s="41" t="s">
        <v>623</v>
      </c>
      <c r="D106" s="41" t="s">
        <v>28</v>
      </c>
      <c r="E106" s="42">
        <v>3.3</v>
      </c>
      <c r="F106" s="90"/>
      <c r="G106" s="92">
        <f>Table115[5]*Table115[6]</f>
        <v>0</v>
      </c>
    </row>
    <row r="107" spans="1:7" ht="45" x14ac:dyDescent="0.25">
      <c r="A107" s="40">
        <v>85</v>
      </c>
      <c r="B107" s="41" t="s">
        <v>64</v>
      </c>
      <c r="C107" s="41" t="s">
        <v>595</v>
      </c>
      <c r="D107" s="41" t="s">
        <v>26</v>
      </c>
      <c r="E107" s="42">
        <v>19.04</v>
      </c>
      <c r="F107" s="90"/>
      <c r="G107" s="92">
        <f>Table115[5]*Table115[6]</f>
        <v>0</v>
      </c>
    </row>
    <row r="108" spans="1:7" ht="30" x14ac:dyDescent="0.25">
      <c r="A108" s="40">
        <v>86</v>
      </c>
      <c r="B108" s="41" t="s">
        <v>97</v>
      </c>
      <c r="C108" s="41" t="s">
        <v>637</v>
      </c>
      <c r="D108" s="41" t="s">
        <v>32</v>
      </c>
      <c r="E108" s="42">
        <v>10.71</v>
      </c>
      <c r="F108" s="90"/>
      <c r="G108" s="92">
        <f>Table115[5]*Table115[6]</f>
        <v>0</v>
      </c>
    </row>
    <row r="109" spans="1:7" ht="30" x14ac:dyDescent="0.25">
      <c r="A109" s="40">
        <v>87</v>
      </c>
      <c r="B109" s="41" t="s">
        <v>98</v>
      </c>
      <c r="C109" s="41" t="s">
        <v>637</v>
      </c>
      <c r="D109" s="41" t="s">
        <v>32</v>
      </c>
      <c r="E109" s="42">
        <v>74.040000000000006</v>
      </c>
      <c r="F109" s="90"/>
      <c r="G109" s="92">
        <f>Table115[5]*Table115[6]</f>
        <v>0</v>
      </c>
    </row>
    <row r="110" spans="1:7" ht="45" x14ac:dyDescent="0.25">
      <c r="A110" s="40">
        <v>88</v>
      </c>
      <c r="B110" s="41" t="s">
        <v>66</v>
      </c>
      <c r="C110" s="41" t="s">
        <v>596</v>
      </c>
      <c r="D110" s="41" t="s">
        <v>28</v>
      </c>
      <c r="E110" s="42">
        <v>1.81</v>
      </c>
      <c r="F110" s="90"/>
      <c r="G110" s="92">
        <f>Table115[5]*Table115[6]</f>
        <v>0</v>
      </c>
    </row>
    <row r="111" spans="1:7" ht="30" x14ac:dyDescent="0.25">
      <c r="A111" s="40">
        <v>89</v>
      </c>
      <c r="B111" s="41" t="s">
        <v>75</v>
      </c>
      <c r="C111" s="41" t="s">
        <v>624</v>
      </c>
      <c r="D111" s="41" t="s">
        <v>28</v>
      </c>
      <c r="E111" s="42">
        <v>1.81</v>
      </c>
      <c r="F111" s="90"/>
      <c r="G111" s="92">
        <f>Table115[5]*Table115[6]</f>
        <v>0</v>
      </c>
    </row>
    <row r="112" spans="1:7" ht="45" x14ac:dyDescent="0.25">
      <c r="A112" s="40">
        <v>90</v>
      </c>
      <c r="B112" s="41" t="s">
        <v>66</v>
      </c>
      <c r="C112" s="41" t="s">
        <v>598</v>
      </c>
      <c r="D112" s="41" t="s">
        <v>28</v>
      </c>
      <c r="E112" s="42">
        <v>2.19</v>
      </c>
      <c r="F112" s="90"/>
      <c r="G112" s="92">
        <f>Table115[5]*Table115[6]</f>
        <v>0</v>
      </c>
    </row>
    <row r="113" spans="1:7" ht="30" x14ac:dyDescent="0.25">
      <c r="A113" s="40">
        <v>91</v>
      </c>
      <c r="B113" s="41" t="s">
        <v>57</v>
      </c>
      <c r="C113" s="41" t="s">
        <v>660</v>
      </c>
      <c r="D113" s="41" t="s">
        <v>26</v>
      </c>
      <c r="E113" s="42">
        <v>3.64</v>
      </c>
      <c r="F113" s="90"/>
      <c r="G113" s="92">
        <f>Table115[5]*Table115[6]</f>
        <v>0</v>
      </c>
    </row>
    <row r="114" spans="1:7" ht="45" x14ac:dyDescent="0.25">
      <c r="A114" s="40">
        <v>92</v>
      </c>
      <c r="B114" s="41" t="s">
        <v>31</v>
      </c>
      <c r="C114" s="41" t="s">
        <v>625</v>
      </c>
      <c r="D114" s="41" t="s">
        <v>32</v>
      </c>
      <c r="E114" s="42">
        <v>12.29</v>
      </c>
      <c r="F114" s="90"/>
      <c r="G114" s="92">
        <f>Table115[5]*Table115[6]</f>
        <v>0</v>
      </c>
    </row>
    <row r="115" spans="1:7" ht="45" x14ac:dyDescent="0.25">
      <c r="A115" s="40">
        <v>93</v>
      </c>
      <c r="B115" s="41" t="s">
        <v>31</v>
      </c>
      <c r="C115" s="41" t="s">
        <v>626</v>
      </c>
      <c r="D115" s="41" t="s">
        <v>32</v>
      </c>
      <c r="E115" s="42">
        <v>12.29</v>
      </c>
      <c r="F115" s="90"/>
      <c r="G115" s="92">
        <f>Table115[5]*Table115[6]</f>
        <v>0</v>
      </c>
    </row>
    <row r="116" spans="1:7" ht="45" x14ac:dyDescent="0.25">
      <c r="A116" s="40">
        <v>94</v>
      </c>
      <c r="B116" s="41" t="s">
        <v>31</v>
      </c>
      <c r="C116" s="41" t="s">
        <v>627</v>
      </c>
      <c r="D116" s="41" t="s">
        <v>32</v>
      </c>
      <c r="E116" s="42">
        <v>11.94</v>
      </c>
      <c r="F116" s="90"/>
      <c r="G116" s="92">
        <f>Table115[5]*Table115[6]</f>
        <v>0</v>
      </c>
    </row>
    <row r="117" spans="1:7" ht="30" x14ac:dyDescent="0.25">
      <c r="A117" s="40">
        <v>95</v>
      </c>
      <c r="B117" s="41" t="s">
        <v>71</v>
      </c>
      <c r="C117" s="41" t="s">
        <v>600</v>
      </c>
      <c r="D117" s="41" t="s">
        <v>26</v>
      </c>
      <c r="E117" s="42">
        <v>0.99</v>
      </c>
      <c r="F117" s="90"/>
      <c r="G117" s="92">
        <f>Table115[5]*Table115[6]</f>
        <v>0</v>
      </c>
    </row>
    <row r="118" spans="1:7" x14ac:dyDescent="0.25">
      <c r="A118" s="130" t="s">
        <v>365</v>
      </c>
      <c r="B118" s="136"/>
      <c r="C118" s="136"/>
      <c r="D118" s="136"/>
      <c r="E118" s="137"/>
      <c r="F118" s="137"/>
      <c r="G118" s="137">
        <f>SUBTOTAL(9,Table115[7])</f>
        <v>0</v>
      </c>
    </row>
  </sheetData>
  <mergeCells count="2">
    <mergeCell ref="C2:G3"/>
    <mergeCell ref="A4:B4"/>
  </mergeCells>
  <phoneticPr fontId="20" type="noConversion"/>
  <conditionalFormatting sqref="A61:G118 A7:G59">
    <cfRule type="expression" dxfId="181" priority="12">
      <formula>CELL("PROTECT",A7)=0</formula>
    </cfRule>
    <cfRule type="expression" dxfId="180" priority="13">
      <formula>$C7="Subtotal"</formula>
    </cfRule>
    <cfRule type="expression" priority="14" stopIfTrue="1">
      <formula>OR($C7="Subtotal",$A7="Total TVA Cota 0")</formula>
    </cfRule>
    <cfRule type="expression" dxfId="179" priority="16">
      <formula>$E7=""</formula>
    </cfRule>
  </conditionalFormatting>
  <conditionalFormatting sqref="G61:G118 G7:G59">
    <cfRule type="expression" dxfId="178" priority="10">
      <formula>AND($C7="Subtotal",$G7="")</formula>
    </cfRule>
    <cfRule type="expression" dxfId="177" priority="11">
      <formula>AND($C7="Subtotal",_xlfn.FORMULATEXT($G7)="=[5]*[6]")</formula>
    </cfRule>
    <cfRule type="expression" dxfId="176" priority="15">
      <formula>AND($C7&lt;&gt;"Subtotal",_xlfn.FORMULATEXT($G7)&lt;&gt;"=[5]*[6]")</formula>
    </cfRule>
  </conditionalFormatting>
  <conditionalFormatting sqref="E61:G118 E7:G59">
    <cfRule type="notContainsBlanks" priority="17" stopIfTrue="1">
      <formula>LEN(TRIM(E7))&gt;0</formula>
    </cfRule>
    <cfRule type="expression" dxfId="175" priority="18">
      <formula>$E7&lt;&gt;""</formula>
    </cfRule>
  </conditionalFormatting>
  <dataValidations count="1">
    <dataValidation type="decimal" operator="greaterThan" allowBlank="1" showInputMessage="1" showErrorMessage="1" sqref="F7:F11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9" id="{7CEB705F-45F7-4182-BAE2-DEC954A044AB}">
            <xm:f>AND(TM!$C63="Subtotal",TM!$G63="")</xm:f>
            <x14:dxf>
              <fill>
                <patternFill>
                  <bgColor rgb="FFC00000"/>
                </patternFill>
              </fill>
            </x14:dxf>
          </x14:cfRule>
          <x14:cfRule type="expression" priority="20" id="{BAA1535F-4505-4C46-ABCF-3D964FFC11FA}">
            <xm:f>AND(TM!$C63="Subtotal",_xlfn.FORMULATEXT(TM!$G63)="=[5]*[6]")</xm:f>
            <x14:dxf>
              <fill>
                <patternFill>
                  <bgColor rgb="FFFF0000"/>
                </patternFill>
              </fill>
            </x14:dxf>
          </x14:cfRule>
          <x14:cfRule type="expression" priority="21" id="{2B029083-EE03-4CDD-8936-0AE9497AC853}">
            <xm:f>AND(TM!$C63&lt;&gt;"Subtotal",_xlfn.FORMULATEXT(TM!$G63)&lt;&gt;"=[5]*[6]")</xm:f>
            <x14:dxf>
              <fill>
                <patternFill>
                  <bgColor rgb="FF7030A0"/>
                </patternFill>
              </fill>
            </x14:dxf>
          </x14:cfRule>
          <xm:sqref>G60</xm:sqref>
        </x14:conditionalFormatting>
        <x14:conditionalFormatting xmlns:xm="http://schemas.microsoft.com/office/excel/2006/main">
          <x14:cfRule type="notContainsBlanks" priority="22" stopIfTrue="1" id="{BFC89965-C782-478A-809C-218A93FDD776}">
            <xm:f>LEN(TRIM(TM!E63))&gt;0</xm:f>
            <x14:dxf/>
          </x14:cfRule>
          <x14:cfRule type="expression" priority="23" id="{F39231F9-BE08-49F0-A5A4-2DC07FA8DC92}">
            <xm:f>TM!$E63&lt;&gt;""</xm:f>
            <x14:dxf>
              <fill>
                <patternFill>
                  <bgColor rgb="FFFFC000"/>
                </patternFill>
              </fill>
            </x14:dxf>
          </x14:cfRule>
          <xm:sqref>E60:G60</xm:sqref>
        </x14:conditionalFormatting>
        <x14:conditionalFormatting xmlns:xm="http://schemas.microsoft.com/office/excel/2006/main">
          <x14:cfRule type="expression" priority="24" id="{DF2A3527-B823-4A7A-B028-EE304EAA44F4}">
            <xm:f>CELL("PROTECT",TM!A63)=0</xm:f>
            <x14:dxf>
              <border>
                <left style="thin">
                  <color rgb="FFFF0000"/>
                </left>
                <right style="thin">
                  <color rgb="FFFF0000"/>
                </right>
                <top style="thin">
                  <color rgb="FFFF0000"/>
                </top>
                <bottom style="thin">
                  <color rgb="FFFF0000"/>
                </bottom>
                <vertical/>
                <horizontal/>
              </border>
            </x14:dxf>
          </x14:cfRule>
          <x14:cfRule type="expression" priority="25" id="{15C183C6-E47C-472E-BDDC-9ACA2C31FAC4}">
            <xm:f>TM!$C63="Subtotal"</xm:f>
            <x14:dxf>
              <font>
                <b/>
                <i val="0"/>
              </font>
              <fill>
                <patternFill>
                  <bgColor rgb="FFB4F0FF"/>
                </patternFill>
              </fill>
            </x14:dxf>
          </x14:cfRule>
          <x14:cfRule type="expression" priority="26" stopIfTrue="1" id="{4CBD4C74-8392-459F-A05B-2B254532992B}">
            <xm:f>OR(TM!$C63="Subtotal",TM!$A63="Total TVA Cota 0")</xm:f>
            <x14:dxf/>
          </x14:cfRule>
          <x14:cfRule type="expression" priority="27" id="{FA5F317A-E3AD-4A79-B3EC-144209903BDF}">
            <xm:f>TM!$E63=""</xm:f>
            <x14:dxf>
              <font>
                <b/>
                <i val="0"/>
              </font>
              <fill>
                <patternFill>
                  <bgColor theme="0" tint="-0.14996795556505021"/>
                </patternFill>
              </fill>
            </x14:dxf>
          </x14:cfRule>
          <xm:sqref>A60:G60</xm:sqref>
        </x14:conditionalFormatting>
      </x14:conditionalFormatting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63"/>
  <sheetViews>
    <sheetView view="pageBreakPreview" topLeftCell="A49" zoomScaleNormal="90" zoomScaleSheetLayoutView="100" zoomScalePageLayoutView="90" workbookViewId="0">
      <selection activeCell="C49" sqref="C49"/>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77" t="str">
        <f>SITE!C2</f>
        <v>Installation of biomass heating system and solar hot water production system in the kindergarten of Copceac village, Stefan Voda district</v>
      </c>
      <c r="D2" s="177"/>
      <c r="E2" s="177"/>
      <c r="F2" s="177"/>
      <c r="G2" s="177"/>
    </row>
    <row r="3" spans="1:7" s="22" customFormat="1" ht="18.75" x14ac:dyDescent="0.3">
      <c r="A3" s="26" t="str">
        <f>SITE!A3</f>
        <v>Site:</v>
      </c>
      <c r="B3" s="27" t="str">
        <f>IF(SITE!B3=0,"",SITE!B3)</f>
        <v>y</v>
      </c>
      <c r="C3" s="181"/>
      <c r="D3" s="181"/>
      <c r="E3" s="181"/>
      <c r="F3" s="181"/>
      <c r="G3" s="181"/>
    </row>
    <row r="4" spans="1:7" s="22" customFormat="1" ht="18.75" x14ac:dyDescent="0.25">
      <c r="A4" s="182" t="s">
        <v>276</v>
      </c>
      <c r="B4" s="183"/>
      <c r="C4" s="29" t="str">
        <f>SITE!B11</f>
        <v xml:space="preserve">Electricity and lighting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15</v>
      </c>
      <c r="B6" s="9" t="s">
        <v>16</v>
      </c>
      <c r="C6" s="9" t="s">
        <v>17</v>
      </c>
      <c r="D6" s="9" t="s">
        <v>18</v>
      </c>
      <c r="E6" s="9" t="s">
        <v>19</v>
      </c>
      <c r="F6" s="9" t="s">
        <v>20</v>
      </c>
      <c r="G6" s="9" t="s">
        <v>21</v>
      </c>
    </row>
    <row r="7" spans="1:7" x14ac:dyDescent="0.25">
      <c r="A7" s="38"/>
      <c r="B7" s="38"/>
      <c r="C7" s="124" t="s">
        <v>334</v>
      </c>
      <c r="D7" s="38"/>
      <c r="E7" s="44"/>
      <c r="F7" s="43"/>
      <c r="G7" s="87">
        <f>Table116[5]*Table116[6]</f>
        <v>0</v>
      </c>
    </row>
    <row r="8" spans="1:7" x14ac:dyDescent="0.25">
      <c r="A8" s="38"/>
      <c r="B8" s="38"/>
      <c r="C8" s="124" t="s">
        <v>661</v>
      </c>
      <c r="D8" s="38"/>
      <c r="E8" s="44"/>
      <c r="F8" s="43"/>
      <c r="G8" s="89">
        <f>Table116[5]*Table116[6]</f>
        <v>0</v>
      </c>
    </row>
    <row r="9" spans="1:7" ht="30" x14ac:dyDescent="0.25">
      <c r="A9" s="35">
        <v>1</v>
      </c>
      <c r="B9" s="25" t="s">
        <v>99</v>
      </c>
      <c r="C9" s="25" t="s">
        <v>662</v>
      </c>
      <c r="D9" s="25" t="s">
        <v>224</v>
      </c>
      <c r="E9" s="25">
        <v>1</v>
      </c>
      <c r="F9" s="90"/>
      <c r="G9" s="91">
        <f>Table116[5]*Table116[6]</f>
        <v>0</v>
      </c>
    </row>
    <row r="10" spans="1:7" ht="45" x14ac:dyDescent="0.25">
      <c r="A10" s="40">
        <v>2</v>
      </c>
      <c r="B10" s="41" t="s">
        <v>100</v>
      </c>
      <c r="C10" s="41" t="s">
        <v>698</v>
      </c>
      <c r="D10" s="41" t="s">
        <v>224</v>
      </c>
      <c r="E10" s="42">
        <v>1</v>
      </c>
      <c r="F10" s="90"/>
      <c r="G10" s="92">
        <f>Table116[5]*Table116[6]</f>
        <v>0</v>
      </c>
    </row>
    <row r="11" spans="1:7" ht="30" x14ac:dyDescent="0.25">
      <c r="A11" s="40">
        <v>3</v>
      </c>
      <c r="B11" s="41" t="s">
        <v>101</v>
      </c>
      <c r="C11" s="41" t="s">
        <v>699</v>
      </c>
      <c r="D11" s="41" t="s">
        <v>224</v>
      </c>
      <c r="E11" s="42">
        <v>1</v>
      </c>
      <c r="F11" s="90"/>
      <c r="G11" s="92">
        <f>Table116[5]*Table116[6]</f>
        <v>0</v>
      </c>
    </row>
    <row r="12" spans="1:7" x14ac:dyDescent="0.25">
      <c r="A12" s="40" t="s">
        <v>33</v>
      </c>
      <c r="B12" s="41"/>
      <c r="C12" s="41" t="s">
        <v>663</v>
      </c>
      <c r="D12" s="41"/>
      <c r="E12" s="42"/>
      <c r="F12" s="90"/>
      <c r="G12" s="92">
        <f>Table116[5]*Table116[6]</f>
        <v>0</v>
      </c>
    </row>
    <row r="13" spans="1:7" ht="30" x14ac:dyDescent="0.25">
      <c r="A13" s="40">
        <v>4</v>
      </c>
      <c r="B13" s="41" t="s">
        <v>102</v>
      </c>
      <c r="C13" s="41" t="s">
        <v>664</v>
      </c>
      <c r="D13" s="41" t="s">
        <v>227</v>
      </c>
      <c r="E13" s="42">
        <v>0.09</v>
      </c>
      <c r="F13" s="90"/>
      <c r="G13" s="92">
        <f>Table116[5]*Table116[6]</f>
        <v>0</v>
      </c>
    </row>
    <row r="14" spans="1:7" x14ac:dyDescent="0.25">
      <c r="A14" s="40">
        <v>5</v>
      </c>
      <c r="B14" s="41"/>
      <c r="C14" s="41" t="s">
        <v>665</v>
      </c>
      <c r="D14" s="41" t="s">
        <v>224</v>
      </c>
      <c r="E14" s="42">
        <v>7</v>
      </c>
      <c r="F14" s="90"/>
      <c r="G14" s="92">
        <f>Table116[5]*Table116[6]</f>
        <v>0</v>
      </c>
    </row>
    <row r="15" spans="1:7" x14ac:dyDescent="0.25">
      <c r="A15" s="40">
        <v>6</v>
      </c>
      <c r="B15" s="41"/>
      <c r="C15" s="41">
        <v>10</v>
      </c>
      <c r="D15" s="41" t="s">
        <v>224</v>
      </c>
      <c r="E15" s="42">
        <v>7</v>
      </c>
      <c r="F15" s="90"/>
      <c r="G15" s="92">
        <f>Table116[5]*Table116[6]</f>
        <v>0</v>
      </c>
    </row>
    <row r="16" spans="1:7" x14ac:dyDescent="0.25">
      <c r="A16" s="40">
        <v>7</v>
      </c>
      <c r="B16" s="41"/>
      <c r="C16" s="41" t="s">
        <v>666</v>
      </c>
      <c r="D16" s="41" t="s">
        <v>224</v>
      </c>
      <c r="E16" s="42">
        <v>7</v>
      </c>
      <c r="F16" s="90"/>
      <c r="G16" s="92">
        <f>Table116[5]*Table116[6]</f>
        <v>0</v>
      </c>
    </row>
    <row r="17" spans="1:7" x14ac:dyDescent="0.25">
      <c r="A17" s="40">
        <v>8</v>
      </c>
      <c r="B17" s="41"/>
      <c r="C17" s="41" t="s">
        <v>700</v>
      </c>
      <c r="D17" s="41" t="s">
        <v>224</v>
      </c>
      <c r="E17" s="42">
        <v>2</v>
      </c>
      <c r="F17" s="90"/>
      <c r="G17" s="92">
        <f>Table116[5]*Table116[6]</f>
        <v>0</v>
      </c>
    </row>
    <row r="18" spans="1:7" x14ac:dyDescent="0.25">
      <c r="A18" s="40">
        <v>9</v>
      </c>
      <c r="B18" s="41"/>
      <c r="C18" s="41" t="s">
        <v>667</v>
      </c>
      <c r="D18" s="41" t="s">
        <v>224</v>
      </c>
      <c r="E18" s="42">
        <v>2</v>
      </c>
      <c r="F18" s="90"/>
      <c r="G18" s="92">
        <f>Table116[5]*Table116[6]</f>
        <v>0</v>
      </c>
    </row>
    <row r="19" spans="1:7" x14ac:dyDescent="0.25">
      <c r="A19" s="40">
        <v>10</v>
      </c>
      <c r="B19" s="41"/>
      <c r="C19" s="41" t="s">
        <v>668</v>
      </c>
      <c r="D19" s="41" t="s">
        <v>224</v>
      </c>
      <c r="E19" s="42">
        <v>1</v>
      </c>
      <c r="F19" s="90"/>
      <c r="G19" s="92">
        <f>Table116[5]*Table116[6]</f>
        <v>0</v>
      </c>
    </row>
    <row r="20" spans="1:7" ht="30" x14ac:dyDescent="0.25">
      <c r="A20" s="40">
        <v>11</v>
      </c>
      <c r="B20" s="41" t="s">
        <v>103</v>
      </c>
      <c r="C20" s="41" t="s">
        <v>669</v>
      </c>
      <c r="D20" s="41" t="s">
        <v>227</v>
      </c>
      <c r="E20" s="42">
        <v>0.01</v>
      </c>
      <c r="F20" s="90"/>
      <c r="G20" s="92">
        <f>Table116[5]*Table116[6]</f>
        <v>0</v>
      </c>
    </row>
    <row r="21" spans="1:7" x14ac:dyDescent="0.25">
      <c r="A21" s="40">
        <v>12</v>
      </c>
      <c r="B21" s="41"/>
      <c r="C21" s="41" t="s">
        <v>670</v>
      </c>
      <c r="D21" s="41" t="s">
        <v>224</v>
      </c>
      <c r="E21" s="42">
        <v>1</v>
      </c>
      <c r="F21" s="90"/>
      <c r="G21" s="92">
        <f>Table116[5]*Table116[6]</f>
        <v>0</v>
      </c>
    </row>
    <row r="22" spans="1:7" x14ac:dyDescent="0.25">
      <c r="A22" s="40" t="s">
        <v>33</v>
      </c>
      <c r="B22" s="41"/>
      <c r="C22" s="41" t="s">
        <v>671</v>
      </c>
      <c r="D22" s="41"/>
      <c r="E22" s="42"/>
      <c r="F22" s="90"/>
      <c r="G22" s="92">
        <f>Table116[5]*Table116[6]</f>
        <v>0</v>
      </c>
    </row>
    <row r="23" spans="1:7" ht="30" x14ac:dyDescent="0.25">
      <c r="A23" s="40">
        <v>13</v>
      </c>
      <c r="B23" s="41" t="s">
        <v>104</v>
      </c>
      <c r="C23" s="41" t="s">
        <v>488</v>
      </c>
      <c r="D23" s="41" t="s">
        <v>122</v>
      </c>
      <c r="E23" s="42">
        <v>1.07</v>
      </c>
      <c r="F23" s="90"/>
      <c r="G23" s="92">
        <f>Table116[5]*Table116[6]</f>
        <v>0</v>
      </c>
    </row>
    <row r="24" spans="1:7" ht="30" x14ac:dyDescent="0.25">
      <c r="A24" s="40">
        <v>14</v>
      </c>
      <c r="B24" s="41" t="s">
        <v>105</v>
      </c>
      <c r="C24" s="41" t="s">
        <v>672</v>
      </c>
      <c r="D24" s="41" t="s">
        <v>122</v>
      </c>
      <c r="E24" s="42">
        <v>2.0099999999999998</v>
      </c>
      <c r="F24" s="90"/>
      <c r="G24" s="92">
        <f>Table116[5]*Table116[6]</f>
        <v>0</v>
      </c>
    </row>
    <row r="25" spans="1:7" x14ac:dyDescent="0.25">
      <c r="A25" s="40">
        <v>15</v>
      </c>
      <c r="B25" s="41"/>
      <c r="C25" s="41" t="s">
        <v>489</v>
      </c>
      <c r="D25" s="41" t="s">
        <v>45</v>
      </c>
      <c r="E25" s="42">
        <v>126</v>
      </c>
      <c r="F25" s="90"/>
      <c r="G25" s="92">
        <f>Table116[5]*Table116[6]</f>
        <v>0</v>
      </c>
    </row>
    <row r="26" spans="1:7" x14ac:dyDescent="0.25">
      <c r="A26" s="40">
        <v>16</v>
      </c>
      <c r="B26" s="41"/>
      <c r="C26" s="41" t="s">
        <v>673</v>
      </c>
      <c r="D26" s="41" t="s">
        <v>45</v>
      </c>
      <c r="E26" s="42">
        <v>15</v>
      </c>
      <c r="F26" s="90"/>
      <c r="G26" s="92">
        <f>Table116[5]*Table116[6]</f>
        <v>0</v>
      </c>
    </row>
    <row r="27" spans="1:7" x14ac:dyDescent="0.25">
      <c r="A27" s="40">
        <v>17</v>
      </c>
      <c r="B27" s="41"/>
      <c r="C27" s="41" t="s">
        <v>674</v>
      </c>
      <c r="D27" s="41" t="s">
        <v>45</v>
      </c>
      <c r="E27" s="42">
        <v>15</v>
      </c>
      <c r="F27" s="90"/>
      <c r="G27" s="92">
        <f>Table116[5]*Table116[6]</f>
        <v>0</v>
      </c>
    </row>
    <row r="28" spans="1:7" x14ac:dyDescent="0.25">
      <c r="A28" s="40">
        <v>18</v>
      </c>
      <c r="B28" s="41"/>
      <c r="C28" s="41" t="s">
        <v>675</v>
      </c>
      <c r="D28" s="41" t="s">
        <v>45</v>
      </c>
      <c r="E28" s="42">
        <v>45</v>
      </c>
      <c r="F28" s="90"/>
      <c r="G28" s="92">
        <f>Table116[5]*Table116[6]</f>
        <v>0</v>
      </c>
    </row>
    <row r="29" spans="1:7" x14ac:dyDescent="0.25">
      <c r="A29" s="40" t="s">
        <v>33</v>
      </c>
      <c r="B29" s="41"/>
      <c r="C29" s="41" t="s">
        <v>676</v>
      </c>
      <c r="D29" s="41"/>
      <c r="E29" s="42"/>
      <c r="F29" s="90"/>
      <c r="G29" s="92">
        <f>Table116[5]*Table116[6]</f>
        <v>0</v>
      </c>
    </row>
    <row r="30" spans="1:7" x14ac:dyDescent="0.25">
      <c r="A30" s="40">
        <v>19</v>
      </c>
      <c r="B30" s="41" t="s">
        <v>106</v>
      </c>
      <c r="C30" s="41" t="s">
        <v>470</v>
      </c>
      <c r="D30" s="41" t="s">
        <v>226</v>
      </c>
      <c r="E30" s="42">
        <v>0.3</v>
      </c>
      <c r="F30" s="90"/>
      <c r="G30" s="92">
        <f>Table116[5]*Table116[6]</f>
        <v>0</v>
      </c>
    </row>
    <row r="31" spans="1:7" ht="30" x14ac:dyDescent="0.25">
      <c r="A31" s="40">
        <v>20</v>
      </c>
      <c r="B31" s="41" t="s">
        <v>107</v>
      </c>
      <c r="C31" s="41" t="s">
        <v>408</v>
      </c>
      <c r="D31" s="41" t="s">
        <v>122</v>
      </c>
      <c r="E31" s="42">
        <v>0.11</v>
      </c>
      <c r="F31" s="90"/>
      <c r="G31" s="92">
        <f>Table116[5]*Table116[6]</f>
        <v>0</v>
      </c>
    </row>
    <row r="32" spans="1:7" x14ac:dyDescent="0.25">
      <c r="A32" s="40">
        <v>21</v>
      </c>
      <c r="B32" s="41" t="s">
        <v>108</v>
      </c>
      <c r="C32" s="144" t="s">
        <v>409</v>
      </c>
      <c r="D32" s="41" t="s">
        <v>122</v>
      </c>
      <c r="E32" s="42">
        <v>0.15</v>
      </c>
      <c r="F32" s="90"/>
      <c r="G32" s="92">
        <f>Table116[5]*Table116[6]</f>
        <v>0</v>
      </c>
    </row>
    <row r="33" spans="1:7" x14ac:dyDescent="0.25">
      <c r="A33" s="40">
        <v>22</v>
      </c>
      <c r="B33" s="41"/>
      <c r="C33" s="41" t="s">
        <v>456</v>
      </c>
      <c r="D33" s="41" t="s">
        <v>45</v>
      </c>
      <c r="E33" s="42">
        <v>35</v>
      </c>
      <c r="F33" s="90"/>
      <c r="G33" s="92">
        <f>Table116[5]*Table116[6]</f>
        <v>0</v>
      </c>
    </row>
    <row r="34" spans="1:7" ht="30" x14ac:dyDescent="0.25">
      <c r="A34" s="40">
        <v>23</v>
      </c>
      <c r="B34" s="41" t="s">
        <v>109</v>
      </c>
      <c r="C34" s="41" t="s">
        <v>677</v>
      </c>
      <c r="D34" s="41" t="s">
        <v>122</v>
      </c>
      <c r="E34" s="42">
        <v>0.35</v>
      </c>
      <c r="F34" s="90"/>
      <c r="G34" s="92">
        <f>Table116[5]*Table116[6]</f>
        <v>0</v>
      </c>
    </row>
    <row r="35" spans="1:7" x14ac:dyDescent="0.25">
      <c r="A35" s="40">
        <v>24</v>
      </c>
      <c r="B35" s="41" t="s">
        <v>110</v>
      </c>
      <c r="C35" s="41" t="s">
        <v>410</v>
      </c>
      <c r="D35" s="41" t="s">
        <v>224</v>
      </c>
      <c r="E35" s="42">
        <v>1</v>
      </c>
      <c r="F35" s="90"/>
      <c r="G35" s="92">
        <f>Table116[5]*Table116[6]</f>
        <v>0</v>
      </c>
    </row>
    <row r="36" spans="1:7" x14ac:dyDescent="0.25">
      <c r="A36" s="40">
        <v>25</v>
      </c>
      <c r="B36" s="41"/>
      <c r="C36" s="41" t="s">
        <v>678</v>
      </c>
      <c r="D36" s="41" t="s">
        <v>224</v>
      </c>
      <c r="E36" s="42">
        <v>6</v>
      </c>
      <c r="F36" s="90"/>
      <c r="G36" s="92">
        <f>Table116[5]*Table116[6]</f>
        <v>0</v>
      </c>
    </row>
    <row r="37" spans="1:7" ht="30" x14ac:dyDescent="0.25">
      <c r="A37" s="40">
        <v>26</v>
      </c>
      <c r="B37" s="41" t="s">
        <v>111</v>
      </c>
      <c r="C37" s="41" t="s">
        <v>494</v>
      </c>
      <c r="D37" s="41" t="s">
        <v>122</v>
      </c>
      <c r="E37" s="42">
        <v>0.11</v>
      </c>
      <c r="F37" s="90"/>
      <c r="G37" s="92">
        <f>Table116[5]*Table116[6]</f>
        <v>0</v>
      </c>
    </row>
    <row r="38" spans="1:7" x14ac:dyDescent="0.25">
      <c r="A38" s="40">
        <v>27</v>
      </c>
      <c r="B38" s="41"/>
      <c r="C38" s="41" t="s">
        <v>415</v>
      </c>
      <c r="D38" s="41" t="s">
        <v>45</v>
      </c>
      <c r="E38" s="42">
        <v>11</v>
      </c>
      <c r="F38" s="90"/>
      <c r="G38" s="92">
        <f>Table116[5]*Table116[6]</f>
        <v>0</v>
      </c>
    </row>
    <row r="39" spans="1:7" x14ac:dyDescent="0.25">
      <c r="A39" s="40">
        <v>28</v>
      </c>
      <c r="B39" s="41" t="s">
        <v>112</v>
      </c>
      <c r="C39" s="41" t="s">
        <v>412</v>
      </c>
      <c r="D39" s="41" t="s">
        <v>122</v>
      </c>
      <c r="E39" s="42">
        <v>1.07</v>
      </c>
      <c r="F39" s="90"/>
      <c r="G39" s="92">
        <f>Table116[5]*Table116[6]</f>
        <v>0</v>
      </c>
    </row>
    <row r="40" spans="1:7" x14ac:dyDescent="0.25">
      <c r="A40" s="40">
        <v>29</v>
      </c>
      <c r="B40" s="41"/>
      <c r="C40" s="41" t="s">
        <v>413</v>
      </c>
      <c r="D40" s="41" t="s">
        <v>45</v>
      </c>
      <c r="E40" s="42">
        <v>107</v>
      </c>
      <c r="F40" s="90"/>
      <c r="G40" s="92">
        <f>Table116[5]*Table116[6]</f>
        <v>0</v>
      </c>
    </row>
    <row r="41" spans="1:7" x14ac:dyDescent="0.25">
      <c r="A41" s="40">
        <v>30</v>
      </c>
      <c r="B41" s="41"/>
      <c r="C41" s="41" t="s">
        <v>679</v>
      </c>
      <c r="D41" s="41" t="s">
        <v>224</v>
      </c>
      <c r="E41" s="42">
        <v>10</v>
      </c>
      <c r="F41" s="90"/>
      <c r="G41" s="92">
        <f>Table116[5]*Table116[6]</f>
        <v>0</v>
      </c>
    </row>
    <row r="42" spans="1:7" x14ac:dyDescent="0.25">
      <c r="A42" s="40">
        <v>31</v>
      </c>
      <c r="B42" s="41" t="s">
        <v>113</v>
      </c>
      <c r="C42" s="41" t="s">
        <v>680</v>
      </c>
      <c r="D42" s="41" t="s">
        <v>224</v>
      </c>
      <c r="E42" s="42">
        <v>1</v>
      </c>
      <c r="F42" s="90"/>
      <c r="G42" s="92">
        <f>Table116[5]*Table116[6]</f>
        <v>0</v>
      </c>
    </row>
    <row r="43" spans="1:7" ht="45" x14ac:dyDescent="0.25">
      <c r="A43" s="40">
        <v>32</v>
      </c>
      <c r="B43" s="41" t="s">
        <v>114</v>
      </c>
      <c r="C43" s="41" t="s">
        <v>681</v>
      </c>
      <c r="D43" s="41" t="s">
        <v>224</v>
      </c>
      <c r="E43" s="42">
        <v>1</v>
      </c>
      <c r="F43" s="90"/>
      <c r="G43" s="92">
        <f>Table116[5]*Table116[6]</f>
        <v>0</v>
      </c>
    </row>
    <row r="44" spans="1:7" ht="30" x14ac:dyDescent="0.25">
      <c r="A44" s="40">
        <v>33</v>
      </c>
      <c r="B44" s="41"/>
      <c r="C44" s="41" t="s">
        <v>701</v>
      </c>
      <c r="D44" s="41" t="s">
        <v>224</v>
      </c>
      <c r="E44" s="42">
        <v>1</v>
      </c>
      <c r="F44" s="90"/>
      <c r="G44" s="92">
        <f>Table116[5]*Table116[6]</f>
        <v>0</v>
      </c>
    </row>
    <row r="45" spans="1:7" x14ac:dyDescent="0.25">
      <c r="A45" s="40">
        <v>34</v>
      </c>
      <c r="B45" s="41" t="s">
        <v>115</v>
      </c>
      <c r="C45" s="41" t="s">
        <v>682</v>
      </c>
      <c r="D45" s="41" t="s">
        <v>224</v>
      </c>
      <c r="E45" s="42">
        <v>1</v>
      </c>
      <c r="F45" s="90"/>
      <c r="G45" s="92">
        <f>Table116[5]*Table116[6]</f>
        <v>0</v>
      </c>
    </row>
    <row r="46" spans="1:7" x14ac:dyDescent="0.25">
      <c r="A46" s="40">
        <v>35</v>
      </c>
      <c r="B46" s="41"/>
      <c r="C46" s="41" t="s">
        <v>683</v>
      </c>
      <c r="D46" s="41" t="s">
        <v>45</v>
      </c>
      <c r="E46" s="42">
        <v>26</v>
      </c>
      <c r="F46" s="90"/>
      <c r="G46" s="92">
        <f>Table116[5]*Table116[6]</f>
        <v>0</v>
      </c>
    </row>
    <row r="47" spans="1:7" x14ac:dyDescent="0.25">
      <c r="A47" s="40">
        <v>36</v>
      </c>
      <c r="B47" s="41" t="s">
        <v>116</v>
      </c>
      <c r="C47" s="41" t="s">
        <v>684</v>
      </c>
      <c r="D47" s="41" t="s">
        <v>702</v>
      </c>
      <c r="E47" s="42">
        <v>0.02</v>
      </c>
      <c r="F47" s="90"/>
      <c r="G47" s="92">
        <f>Table116[5]*Table116[6]</f>
        <v>0</v>
      </c>
    </row>
    <row r="48" spans="1:7" x14ac:dyDescent="0.25">
      <c r="A48" s="40">
        <v>37</v>
      </c>
      <c r="B48" s="41"/>
      <c r="C48" s="41" t="s">
        <v>685</v>
      </c>
      <c r="D48" s="41" t="s">
        <v>224</v>
      </c>
      <c r="E48" s="42">
        <v>2</v>
      </c>
      <c r="F48" s="90"/>
      <c r="G48" s="92">
        <f>Table116[5]*Table116[6]</f>
        <v>0</v>
      </c>
    </row>
    <row r="49" spans="1:7" x14ac:dyDescent="0.25">
      <c r="A49" s="40">
        <v>38</v>
      </c>
      <c r="B49" s="41"/>
      <c r="C49" s="41" t="s">
        <v>686</v>
      </c>
      <c r="D49" s="41" t="s">
        <v>224</v>
      </c>
      <c r="E49" s="42">
        <v>13</v>
      </c>
      <c r="F49" s="90"/>
      <c r="G49" s="92">
        <f>Table116[5]*Table116[6]</f>
        <v>0</v>
      </c>
    </row>
    <row r="50" spans="1:7" x14ac:dyDescent="0.25">
      <c r="A50" s="40">
        <v>39</v>
      </c>
      <c r="B50" s="41"/>
      <c r="C50" s="41" t="s">
        <v>687</v>
      </c>
      <c r="D50" s="41" t="s">
        <v>32</v>
      </c>
      <c r="E50" s="42">
        <v>5</v>
      </c>
      <c r="F50" s="90"/>
      <c r="G50" s="92">
        <f>Table116[5]*Table116[6]</f>
        <v>0</v>
      </c>
    </row>
    <row r="51" spans="1:7" x14ac:dyDescent="0.25">
      <c r="A51" s="40" t="s">
        <v>33</v>
      </c>
      <c r="B51" s="41"/>
      <c r="C51" s="41" t="s">
        <v>688</v>
      </c>
      <c r="D51" s="41"/>
      <c r="E51" s="42"/>
      <c r="F51" s="90"/>
      <c r="G51" s="92">
        <f>Table116[5]*Table116[6]</f>
        <v>0</v>
      </c>
    </row>
    <row r="52" spans="1:7" x14ac:dyDescent="0.25">
      <c r="A52" s="40">
        <v>40</v>
      </c>
      <c r="B52" s="41" t="s">
        <v>117</v>
      </c>
      <c r="C52" s="41" t="s">
        <v>689</v>
      </c>
      <c r="D52" s="41" t="s">
        <v>702</v>
      </c>
      <c r="E52" s="42">
        <v>0.04</v>
      </c>
      <c r="F52" s="90"/>
      <c r="G52" s="92">
        <f>Table116[5]*Table116[6]</f>
        <v>0</v>
      </c>
    </row>
    <row r="53" spans="1:7" x14ac:dyDescent="0.25">
      <c r="A53" s="40">
        <v>41</v>
      </c>
      <c r="B53" s="41" t="s">
        <v>118</v>
      </c>
      <c r="C53" s="41" t="s">
        <v>690</v>
      </c>
      <c r="D53" s="41" t="s">
        <v>702</v>
      </c>
      <c r="E53" s="42">
        <v>0.02</v>
      </c>
      <c r="F53" s="90"/>
      <c r="G53" s="92">
        <f>Table116[5]*Table116[6]</f>
        <v>0</v>
      </c>
    </row>
    <row r="54" spans="1:7" x14ac:dyDescent="0.25">
      <c r="A54" s="40" t="s">
        <v>119</v>
      </c>
      <c r="B54" s="41"/>
      <c r="C54" s="41" t="s">
        <v>691</v>
      </c>
      <c r="D54" s="41"/>
      <c r="E54" s="42"/>
      <c r="F54" s="90"/>
      <c r="G54" s="92">
        <f>Table116[5]*Table116[6]</f>
        <v>0</v>
      </c>
    </row>
    <row r="55" spans="1:7" ht="45" x14ac:dyDescent="0.25">
      <c r="A55" s="40">
        <v>42</v>
      </c>
      <c r="B55" s="41" t="s">
        <v>120</v>
      </c>
      <c r="C55" s="41" t="s">
        <v>692</v>
      </c>
      <c r="D55" s="41" t="s">
        <v>28</v>
      </c>
      <c r="E55" s="42">
        <v>2.75</v>
      </c>
      <c r="F55" s="90"/>
      <c r="G55" s="92">
        <f>Table116[5]*Table116[6]</f>
        <v>0</v>
      </c>
    </row>
    <row r="56" spans="1:7" ht="45" x14ac:dyDescent="0.25">
      <c r="A56" s="40">
        <v>43</v>
      </c>
      <c r="B56" s="41" t="s">
        <v>66</v>
      </c>
      <c r="C56" s="41" t="s">
        <v>693</v>
      </c>
      <c r="D56" s="41" t="s">
        <v>28</v>
      </c>
      <c r="E56" s="42">
        <v>2.75</v>
      </c>
      <c r="F56" s="90"/>
      <c r="G56" s="92">
        <f>Table116[5]*Table116[6]</f>
        <v>0</v>
      </c>
    </row>
    <row r="57" spans="1:7" ht="45" x14ac:dyDescent="0.25">
      <c r="A57" s="40">
        <v>44</v>
      </c>
      <c r="B57" s="41" t="s">
        <v>121</v>
      </c>
      <c r="C57" s="41" t="s">
        <v>423</v>
      </c>
      <c r="D57" s="41" t="s">
        <v>28</v>
      </c>
      <c r="E57" s="42">
        <v>2.75</v>
      </c>
      <c r="F57" s="90"/>
      <c r="G57" s="92">
        <f>Table116[5]*Table116[6]</f>
        <v>0</v>
      </c>
    </row>
    <row r="58" spans="1:7" x14ac:dyDescent="0.25">
      <c r="A58" s="40" t="s">
        <v>119</v>
      </c>
      <c r="B58" s="41"/>
      <c r="C58" s="41" t="s">
        <v>326</v>
      </c>
      <c r="D58" s="41"/>
      <c r="E58" s="42"/>
      <c r="F58" s="90"/>
      <c r="G58" s="92">
        <f>Table116[5]*Table116[6]</f>
        <v>0</v>
      </c>
    </row>
    <row r="59" spans="1:7" ht="30" x14ac:dyDescent="0.25">
      <c r="A59" s="109" t="s">
        <v>216</v>
      </c>
      <c r="B59" s="134" t="s">
        <v>428</v>
      </c>
      <c r="C59" s="135" t="s">
        <v>697</v>
      </c>
      <c r="D59" s="134" t="s">
        <v>601</v>
      </c>
      <c r="E59" s="110">
        <v>1</v>
      </c>
      <c r="F59" s="111"/>
      <c r="G59" s="112">
        <f>Table116[5]*Table116[6]</f>
        <v>0</v>
      </c>
    </row>
    <row r="60" spans="1:7" ht="30" x14ac:dyDescent="0.25">
      <c r="A60" s="40">
        <v>45</v>
      </c>
      <c r="B60" s="134" t="s">
        <v>428</v>
      </c>
      <c r="C60" s="41" t="s">
        <v>696</v>
      </c>
      <c r="D60" s="41" t="s">
        <v>224</v>
      </c>
      <c r="E60" s="42">
        <v>1</v>
      </c>
      <c r="F60" s="90"/>
      <c r="G60" s="92">
        <f>Table116[5]*Table116[6]</f>
        <v>0</v>
      </c>
    </row>
    <row r="61" spans="1:7" ht="30" x14ac:dyDescent="0.25">
      <c r="A61" s="40">
        <v>46</v>
      </c>
      <c r="B61" s="134" t="s">
        <v>428</v>
      </c>
      <c r="C61" s="41" t="s">
        <v>694</v>
      </c>
      <c r="D61" s="41" t="s">
        <v>224</v>
      </c>
      <c r="E61" s="42">
        <v>1</v>
      </c>
      <c r="F61" s="90"/>
      <c r="G61" s="92">
        <f>Table116[5]*Table116[6]</f>
        <v>0</v>
      </c>
    </row>
    <row r="62" spans="1:7" ht="30" x14ac:dyDescent="0.25">
      <c r="A62" s="40">
        <v>47</v>
      </c>
      <c r="B62" s="134" t="s">
        <v>428</v>
      </c>
      <c r="C62" s="41" t="s">
        <v>695</v>
      </c>
      <c r="D62" s="41" t="s">
        <v>224</v>
      </c>
      <c r="E62" s="42">
        <v>1</v>
      </c>
      <c r="F62" s="90"/>
      <c r="G62" s="92">
        <f>Table116[5]*Table116[6]</f>
        <v>0</v>
      </c>
    </row>
    <row r="63" spans="1:7" x14ac:dyDescent="0.25">
      <c r="A63" s="130" t="s">
        <v>365</v>
      </c>
      <c r="B63" s="136"/>
      <c r="C63" s="136"/>
      <c r="D63" s="136"/>
      <c r="E63" s="137"/>
      <c r="F63" s="137"/>
      <c r="G63" s="145">
        <f>SUBTOTAL(9,Table116[7])</f>
        <v>0</v>
      </c>
    </row>
  </sheetData>
  <mergeCells count="2">
    <mergeCell ref="C2:G3"/>
    <mergeCell ref="A4:B4"/>
  </mergeCells>
  <phoneticPr fontId="20" type="noConversion"/>
  <conditionalFormatting sqref="E7:G63">
    <cfRule type="notContainsBlanks" priority="8" stopIfTrue="1">
      <formula>LEN(TRIM(E7))&gt;0</formula>
    </cfRule>
    <cfRule type="expression" dxfId="148" priority="9">
      <formula>$E7&lt;&gt;""</formula>
    </cfRule>
  </conditionalFormatting>
  <conditionalFormatting sqref="A7:G31 A32:B32 D32:G32 A33:G63">
    <cfRule type="expression" dxfId="147" priority="3">
      <formula>CELL("PROTECT",A7)=0</formula>
    </cfRule>
    <cfRule type="expression" dxfId="146" priority="4">
      <formula>$C7="Subtotal"</formula>
    </cfRule>
    <cfRule type="expression" priority="5" stopIfTrue="1">
      <formula>OR($C7="Subtotal",$A7="Total TVA Cota 0")</formula>
    </cfRule>
    <cfRule type="expression" dxfId="145" priority="7">
      <formula>$E7=""</formula>
    </cfRule>
  </conditionalFormatting>
  <conditionalFormatting sqref="G7:G63">
    <cfRule type="expression" dxfId="144" priority="1">
      <formula>AND($C7="Subtotal",$G7="")</formula>
    </cfRule>
    <cfRule type="expression" dxfId="143" priority="2">
      <formula>AND($C7="Subtotal",_xlfn.FORMULATEXT($G7)="=[5]*[6]")</formula>
    </cfRule>
    <cfRule type="expression" dxfId="142" priority="6">
      <formula>AND($C7&lt;&gt;"Subtotal",_xlfn.FORMULATEXT($G7)&lt;&gt;"=[5]*[6]")</formula>
    </cfRule>
  </conditionalFormatting>
  <dataValidations count="1">
    <dataValidation type="decimal" operator="greaterThan" allowBlank="1" showInputMessage="1" showErrorMessage="1" sqref="F7:F6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86"/>
  <sheetViews>
    <sheetView view="pageBreakPreview" zoomScaleNormal="90" zoomScaleSheetLayoutView="100" zoomScalePageLayoutView="90" workbookViewId="0">
      <selection activeCell="C64" sqref="C64"/>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77" t="str">
        <f>SITE!C2</f>
        <v>Installation of biomass heating system and solar hot water production system in the kindergarten of Copceac village, Stefan Voda district</v>
      </c>
      <c r="D2" s="177"/>
      <c r="E2" s="177"/>
      <c r="F2" s="177"/>
      <c r="G2" s="177"/>
    </row>
    <row r="3" spans="1:7" s="22" customFormat="1" ht="18.75" x14ac:dyDescent="0.3">
      <c r="A3" s="26" t="str">
        <f>SITE!A3</f>
        <v>Site:</v>
      </c>
      <c r="B3" s="27" t="str">
        <f>IF(SITE!B3=0,"",SITE!B3)</f>
        <v>y</v>
      </c>
      <c r="C3" s="177"/>
      <c r="D3" s="177"/>
      <c r="E3" s="177"/>
      <c r="F3" s="177"/>
      <c r="G3" s="177"/>
    </row>
    <row r="4" spans="1:7" s="22" customFormat="1" ht="18.75" x14ac:dyDescent="0.25">
      <c r="A4" s="180" t="s">
        <v>276</v>
      </c>
      <c r="B4" s="180"/>
      <c r="C4" s="29" t="str">
        <f>SITE!B12</f>
        <v xml:space="preserve">Automated control and regulation system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15</v>
      </c>
      <c r="B6" s="9" t="s">
        <v>16</v>
      </c>
      <c r="C6" s="9" t="s">
        <v>17</v>
      </c>
      <c r="D6" s="9" t="s">
        <v>18</v>
      </c>
      <c r="E6" s="9" t="s">
        <v>19</v>
      </c>
      <c r="F6" s="9" t="s">
        <v>20</v>
      </c>
      <c r="G6" s="9" t="s">
        <v>21</v>
      </c>
    </row>
    <row r="7" spans="1:7" x14ac:dyDescent="0.25">
      <c r="A7" s="38"/>
      <c r="B7" s="38"/>
      <c r="C7" s="124" t="s">
        <v>334</v>
      </c>
      <c r="D7" s="38"/>
      <c r="E7" s="44"/>
      <c r="F7" s="43"/>
      <c r="G7" s="87">
        <f>Table117[5]*Table117[6]</f>
        <v>0</v>
      </c>
    </row>
    <row r="8" spans="1:7" x14ac:dyDescent="0.25">
      <c r="A8" s="38"/>
      <c r="B8" s="38"/>
      <c r="C8" s="124" t="s">
        <v>729</v>
      </c>
      <c r="D8" s="38"/>
      <c r="E8" s="44"/>
      <c r="F8" s="43"/>
      <c r="G8" s="89">
        <f>Table117[5]*Table117[6]</f>
        <v>0</v>
      </c>
    </row>
    <row r="9" spans="1:7" x14ac:dyDescent="0.25">
      <c r="A9" s="35">
        <v>1</v>
      </c>
      <c r="B9" s="25" t="s">
        <v>179</v>
      </c>
      <c r="C9" s="25" t="s">
        <v>703</v>
      </c>
      <c r="D9" s="25" t="s">
        <v>224</v>
      </c>
      <c r="E9" s="25">
        <v>1</v>
      </c>
      <c r="F9" s="101"/>
      <c r="G9" s="102">
        <f>Table117[5]*Table117[6]</f>
        <v>0</v>
      </c>
    </row>
    <row r="10" spans="1:7" ht="30" x14ac:dyDescent="0.25">
      <c r="A10" s="40">
        <v>2</v>
      </c>
      <c r="B10" s="41" t="s">
        <v>180</v>
      </c>
      <c r="C10" s="41" t="s">
        <v>705</v>
      </c>
      <c r="D10" s="41" t="s">
        <v>224</v>
      </c>
      <c r="E10" s="42">
        <v>38</v>
      </c>
      <c r="F10" s="101"/>
      <c r="G10" s="103">
        <f>Table117[5]*Table117[6]</f>
        <v>0</v>
      </c>
    </row>
    <row r="11" spans="1:7" x14ac:dyDescent="0.25">
      <c r="A11" s="40">
        <v>3</v>
      </c>
      <c r="B11" s="41" t="s">
        <v>181</v>
      </c>
      <c r="C11" s="41" t="s">
        <v>704</v>
      </c>
      <c r="D11" s="41" t="s">
        <v>702</v>
      </c>
      <c r="E11" s="42">
        <v>0.76</v>
      </c>
      <c r="F11" s="101"/>
      <c r="G11" s="103">
        <f>Table117[5]*Table117[6]</f>
        <v>0</v>
      </c>
    </row>
    <row r="12" spans="1:7" ht="30" x14ac:dyDescent="0.25">
      <c r="A12" s="40">
        <v>4</v>
      </c>
      <c r="B12" s="41" t="s">
        <v>113</v>
      </c>
      <c r="C12" s="41" t="s">
        <v>706</v>
      </c>
      <c r="D12" s="41" t="s">
        <v>224</v>
      </c>
      <c r="E12" s="42">
        <v>35</v>
      </c>
      <c r="F12" s="101"/>
      <c r="G12" s="103">
        <f>Table117[5]*Table117[6]</f>
        <v>0</v>
      </c>
    </row>
    <row r="13" spans="1:7" x14ac:dyDescent="0.25">
      <c r="A13" s="40">
        <v>5</v>
      </c>
      <c r="B13" s="41" t="s">
        <v>181</v>
      </c>
      <c r="C13" s="136" t="s">
        <v>857</v>
      </c>
      <c r="D13" s="41" t="s">
        <v>227</v>
      </c>
      <c r="E13" s="42">
        <v>0.7</v>
      </c>
      <c r="F13" s="101"/>
      <c r="G13" s="103">
        <f>Table117[5]*Table117[6]</f>
        <v>0</v>
      </c>
    </row>
    <row r="14" spans="1:7" ht="30" x14ac:dyDescent="0.25">
      <c r="A14" s="40">
        <v>6</v>
      </c>
      <c r="B14" s="41" t="s">
        <v>182</v>
      </c>
      <c r="C14" s="41" t="s">
        <v>707</v>
      </c>
      <c r="D14" s="41" t="s">
        <v>122</v>
      </c>
      <c r="E14" s="42">
        <v>0.8</v>
      </c>
      <c r="F14" s="101"/>
      <c r="G14" s="103">
        <f>Table117[5]*Table117[6]</f>
        <v>0</v>
      </c>
    </row>
    <row r="15" spans="1:7" ht="30" x14ac:dyDescent="0.25">
      <c r="A15" s="40">
        <v>7</v>
      </c>
      <c r="B15" s="41" t="s">
        <v>182</v>
      </c>
      <c r="C15" s="41" t="s">
        <v>708</v>
      </c>
      <c r="D15" s="41" t="s">
        <v>122</v>
      </c>
      <c r="E15" s="42">
        <v>0.7</v>
      </c>
      <c r="F15" s="101"/>
      <c r="G15" s="103">
        <f>Table117[5]*Table117[6]</f>
        <v>0</v>
      </c>
    </row>
    <row r="16" spans="1:7" x14ac:dyDescent="0.25">
      <c r="A16" s="40" t="s">
        <v>119</v>
      </c>
      <c r="B16" s="41"/>
      <c r="C16" s="41" t="s">
        <v>728</v>
      </c>
      <c r="D16" s="41"/>
      <c r="E16" s="42"/>
      <c r="F16" s="101"/>
      <c r="G16" s="103">
        <f>Table117[5]*Table117[6]</f>
        <v>0</v>
      </c>
    </row>
    <row r="17" spans="1:7" ht="30" x14ac:dyDescent="0.25">
      <c r="A17" s="40">
        <v>8</v>
      </c>
      <c r="B17" s="41" t="s">
        <v>274</v>
      </c>
      <c r="C17" s="41" t="s">
        <v>709</v>
      </c>
      <c r="D17" s="41" t="s">
        <v>224</v>
      </c>
      <c r="E17" s="42">
        <v>1</v>
      </c>
      <c r="F17" s="101"/>
      <c r="G17" s="103">
        <f>Table117[5]*Table117[6]</f>
        <v>0</v>
      </c>
    </row>
    <row r="18" spans="1:7" ht="30" x14ac:dyDescent="0.25">
      <c r="A18" s="40">
        <v>9</v>
      </c>
      <c r="B18" s="41" t="s">
        <v>274</v>
      </c>
      <c r="C18" s="41" t="s">
        <v>710</v>
      </c>
      <c r="D18" s="41" t="s">
        <v>224</v>
      </c>
      <c r="E18" s="42">
        <v>2</v>
      </c>
      <c r="F18" s="101"/>
      <c r="G18" s="103">
        <f>Table117[5]*Table117[6]</f>
        <v>0</v>
      </c>
    </row>
    <row r="19" spans="1:7" ht="30" x14ac:dyDescent="0.25">
      <c r="A19" s="40">
        <v>10</v>
      </c>
      <c r="B19" s="41" t="s">
        <v>274</v>
      </c>
      <c r="C19" s="41" t="s">
        <v>711</v>
      </c>
      <c r="D19" s="41" t="s">
        <v>224</v>
      </c>
      <c r="E19" s="42">
        <v>5</v>
      </c>
      <c r="F19" s="101"/>
      <c r="G19" s="103">
        <f>Table117[5]*Table117[6]</f>
        <v>0</v>
      </c>
    </row>
    <row r="20" spans="1:7" ht="30" x14ac:dyDescent="0.25">
      <c r="A20" s="40">
        <v>11</v>
      </c>
      <c r="B20" s="41" t="s">
        <v>274</v>
      </c>
      <c r="C20" s="41" t="s">
        <v>712</v>
      </c>
      <c r="D20" s="41" t="s">
        <v>224</v>
      </c>
      <c r="E20" s="42">
        <v>2</v>
      </c>
      <c r="F20" s="101"/>
      <c r="G20" s="103">
        <f>Table117[5]*Table117[6]</f>
        <v>0</v>
      </c>
    </row>
    <row r="21" spans="1:7" ht="30" x14ac:dyDescent="0.25">
      <c r="A21" s="40">
        <v>12</v>
      </c>
      <c r="B21" s="41" t="s">
        <v>274</v>
      </c>
      <c r="C21" s="41" t="s">
        <v>765</v>
      </c>
      <c r="D21" s="41" t="s">
        <v>224</v>
      </c>
      <c r="E21" s="42">
        <v>11</v>
      </c>
      <c r="F21" s="101"/>
      <c r="G21" s="103">
        <f>Table117[5]*Table117[6]</f>
        <v>0</v>
      </c>
    </row>
    <row r="22" spans="1:7" ht="30" x14ac:dyDescent="0.25">
      <c r="A22" s="40">
        <v>13</v>
      </c>
      <c r="B22" s="41" t="s">
        <v>274</v>
      </c>
      <c r="C22" s="41" t="s">
        <v>766</v>
      </c>
      <c r="D22" s="41" t="s">
        <v>224</v>
      </c>
      <c r="E22" s="42">
        <v>2</v>
      </c>
      <c r="F22" s="101"/>
      <c r="G22" s="103">
        <f>Table117[5]*Table117[6]</f>
        <v>0</v>
      </c>
    </row>
    <row r="23" spans="1:7" ht="30" x14ac:dyDescent="0.25">
      <c r="A23" s="40">
        <v>14</v>
      </c>
      <c r="B23" s="41" t="s">
        <v>274</v>
      </c>
      <c r="C23" s="41" t="s">
        <v>713</v>
      </c>
      <c r="D23" s="41" t="s">
        <v>224</v>
      </c>
      <c r="E23" s="42">
        <v>2</v>
      </c>
      <c r="F23" s="101"/>
      <c r="G23" s="103">
        <f>Table117[5]*Table117[6]</f>
        <v>0</v>
      </c>
    </row>
    <row r="24" spans="1:7" ht="30" x14ac:dyDescent="0.25">
      <c r="A24" s="40">
        <v>15</v>
      </c>
      <c r="B24" s="41" t="s">
        <v>274</v>
      </c>
      <c r="C24" s="41" t="s">
        <v>714</v>
      </c>
      <c r="D24" s="41" t="s">
        <v>224</v>
      </c>
      <c r="E24" s="42">
        <v>13</v>
      </c>
      <c r="F24" s="101"/>
      <c r="G24" s="103">
        <f>Table117[5]*Table117[6]</f>
        <v>0</v>
      </c>
    </row>
    <row r="25" spans="1:7" ht="30" x14ac:dyDescent="0.25">
      <c r="A25" s="40">
        <v>16</v>
      </c>
      <c r="B25" s="41" t="s">
        <v>274</v>
      </c>
      <c r="C25" s="41" t="s">
        <v>768</v>
      </c>
      <c r="D25" s="41" t="s">
        <v>224</v>
      </c>
      <c r="E25" s="42">
        <v>14</v>
      </c>
      <c r="F25" s="101"/>
      <c r="G25" s="103">
        <f>Table117[5]*Table117[6]</f>
        <v>0</v>
      </c>
    </row>
    <row r="26" spans="1:7" ht="30" x14ac:dyDescent="0.25">
      <c r="A26" s="40">
        <v>17</v>
      </c>
      <c r="B26" s="41" t="s">
        <v>274</v>
      </c>
      <c r="C26" s="41" t="s">
        <v>715</v>
      </c>
      <c r="D26" s="41" t="s">
        <v>224</v>
      </c>
      <c r="E26" s="42">
        <v>1</v>
      </c>
      <c r="F26" s="101"/>
      <c r="G26" s="103">
        <f>Table117[5]*Table117[6]</f>
        <v>0</v>
      </c>
    </row>
    <row r="27" spans="1:7" ht="30" x14ac:dyDescent="0.25">
      <c r="A27" s="40">
        <v>18</v>
      </c>
      <c r="B27" s="41" t="s">
        <v>274</v>
      </c>
      <c r="C27" s="41" t="s">
        <v>716</v>
      </c>
      <c r="D27" s="41" t="s">
        <v>224</v>
      </c>
      <c r="E27" s="42">
        <v>1</v>
      </c>
      <c r="F27" s="101"/>
      <c r="G27" s="103">
        <f>Table117[5]*Table117[6]</f>
        <v>0</v>
      </c>
    </row>
    <row r="28" spans="1:7" ht="30" x14ac:dyDescent="0.25">
      <c r="A28" s="40">
        <v>19</v>
      </c>
      <c r="B28" s="41" t="s">
        <v>274</v>
      </c>
      <c r="C28" s="41" t="s">
        <v>717</v>
      </c>
      <c r="D28" s="41" t="s">
        <v>224</v>
      </c>
      <c r="E28" s="42">
        <v>11</v>
      </c>
      <c r="F28" s="101"/>
      <c r="G28" s="103">
        <f>Table117[5]*Table117[6]</f>
        <v>0</v>
      </c>
    </row>
    <row r="29" spans="1:7" ht="30" x14ac:dyDescent="0.25">
      <c r="A29" s="40">
        <v>20</v>
      </c>
      <c r="B29" s="41" t="s">
        <v>274</v>
      </c>
      <c r="C29" s="41" t="s">
        <v>718</v>
      </c>
      <c r="D29" s="41" t="s">
        <v>224</v>
      </c>
      <c r="E29" s="42">
        <v>1</v>
      </c>
      <c r="F29" s="101"/>
      <c r="G29" s="103">
        <f>Table117[5]*Table117[6]</f>
        <v>0</v>
      </c>
    </row>
    <row r="30" spans="1:7" ht="30" x14ac:dyDescent="0.25">
      <c r="A30" s="40">
        <v>21</v>
      </c>
      <c r="B30" s="41" t="s">
        <v>274</v>
      </c>
      <c r="C30" s="41" t="s">
        <v>719</v>
      </c>
      <c r="D30" s="41" t="s">
        <v>224</v>
      </c>
      <c r="E30" s="42">
        <v>3</v>
      </c>
      <c r="F30" s="101"/>
      <c r="G30" s="103">
        <f>Table117[5]*Table117[6]</f>
        <v>0</v>
      </c>
    </row>
    <row r="31" spans="1:7" ht="30" x14ac:dyDescent="0.25">
      <c r="A31" s="40">
        <v>22</v>
      </c>
      <c r="B31" s="41" t="s">
        <v>274</v>
      </c>
      <c r="C31" s="41" t="s">
        <v>720</v>
      </c>
      <c r="D31" s="41" t="s">
        <v>224</v>
      </c>
      <c r="E31" s="42">
        <v>1</v>
      </c>
      <c r="F31" s="101"/>
      <c r="G31" s="103">
        <f>Table117[5]*Table117[6]</f>
        <v>0</v>
      </c>
    </row>
    <row r="32" spans="1:7" ht="30" x14ac:dyDescent="0.25">
      <c r="A32" s="40">
        <v>23</v>
      </c>
      <c r="B32" s="41" t="s">
        <v>274</v>
      </c>
      <c r="C32" s="41" t="s">
        <v>769</v>
      </c>
      <c r="D32" s="41" t="s">
        <v>224</v>
      </c>
      <c r="E32" s="42">
        <v>1</v>
      </c>
      <c r="F32" s="101"/>
      <c r="G32" s="103">
        <f>Table117[5]*Table117[6]</f>
        <v>0</v>
      </c>
    </row>
    <row r="33" spans="1:7" ht="30" x14ac:dyDescent="0.25">
      <c r="A33" s="40">
        <v>24</v>
      </c>
      <c r="B33" s="41" t="s">
        <v>274</v>
      </c>
      <c r="C33" s="41" t="s">
        <v>721</v>
      </c>
      <c r="D33" s="41" t="s">
        <v>224</v>
      </c>
      <c r="E33" s="42">
        <v>5</v>
      </c>
      <c r="F33" s="101"/>
      <c r="G33" s="103">
        <f>Table117[5]*Table117[6]</f>
        <v>0</v>
      </c>
    </row>
    <row r="34" spans="1:7" ht="30" x14ac:dyDescent="0.25">
      <c r="A34" s="40">
        <v>25</v>
      </c>
      <c r="B34" s="41" t="s">
        <v>274</v>
      </c>
      <c r="C34" s="41" t="s">
        <v>722</v>
      </c>
      <c r="D34" s="41" t="s">
        <v>224</v>
      </c>
      <c r="E34" s="42">
        <v>5</v>
      </c>
      <c r="F34" s="101"/>
      <c r="G34" s="103">
        <f>Table117[5]*Table117[6]</f>
        <v>0</v>
      </c>
    </row>
    <row r="35" spans="1:7" ht="30" x14ac:dyDescent="0.25">
      <c r="A35" s="40">
        <v>26</v>
      </c>
      <c r="B35" s="41" t="s">
        <v>274</v>
      </c>
      <c r="C35" s="41" t="s">
        <v>770</v>
      </c>
      <c r="D35" s="41" t="s">
        <v>224</v>
      </c>
      <c r="E35" s="42">
        <v>1</v>
      </c>
      <c r="F35" s="101"/>
      <c r="G35" s="103">
        <f>Table117[5]*Table117[6]</f>
        <v>0</v>
      </c>
    </row>
    <row r="36" spans="1:7" ht="30" x14ac:dyDescent="0.25">
      <c r="A36" s="40">
        <v>27</v>
      </c>
      <c r="B36" s="41" t="s">
        <v>274</v>
      </c>
      <c r="C36" s="41" t="s">
        <v>771</v>
      </c>
      <c r="D36" s="41" t="s">
        <v>224</v>
      </c>
      <c r="E36" s="42">
        <v>2</v>
      </c>
      <c r="F36" s="101"/>
      <c r="G36" s="103">
        <f>Table117[5]*Table117[6]</f>
        <v>0</v>
      </c>
    </row>
    <row r="37" spans="1:7" ht="30" x14ac:dyDescent="0.25">
      <c r="A37" s="40">
        <v>28</v>
      </c>
      <c r="B37" s="41" t="s">
        <v>274</v>
      </c>
      <c r="C37" s="41" t="s">
        <v>772</v>
      </c>
      <c r="D37" s="41" t="s">
        <v>224</v>
      </c>
      <c r="E37" s="42">
        <v>2</v>
      </c>
      <c r="F37" s="101"/>
      <c r="G37" s="103">
        <f>Table117[5]*Table117[6]</f>
        <v>0</v>
      </c>
    </row>
    <row r="38" spans="1:7" ht="30" x14ac:dyDescent="0.25">
      <c r="A38" s="40">
        <v>29</v>
      </c>
      <c r="B38" s="41" t="s">
        <v>274</v>
      </c>
      <c r="C38" s="41" t="s">
        <v>723</v>
      </c>
      <c r="D38" s="41" t="s">
        <v>224</v>
      </c>
      <c r="E38" s="42">
        <v>1</v>
      </c>
      <c r="F38" s="101"/>
      <c r="G38" s="103">
        <f>Table117[5]*Table117[6]</f>
        <v>0</v>
      </c>
    </row>
    <row r="39" spans="1:7" ht="30" x14ac:dyDescent="0.25">
      <c r="A39" s="40">
        <v>30</v>
      </c>
      <c r="B39" s="41" t="s">
        <v>274</v>
      </c>
      <c r="C39" s="41" t="s">
        <v>724</v>
      </c>
      <c r="D39" s="41" t="s">
        <v>224</v>
      </c>
      <c r="E39" s="42">
        <v>1</v>
      </c>
      <c r="F39" s="101"/>
      <c r="G39" s="103">
        <f>Table117[5]*Table117[6]</f>
        <v>0</v>
      </c>
    </row>
    <row r="40" spans="1:7" ht="30" x14ac:dyDescent="0.25">
      <c r="A40" s="40">
        <v>31</v>
      </c>
      <c r="B40" s="41" t="s">
        <v>274</v>
      </c>
      <c r="C40" s="41" t="s">
        <v>725</v>
      </c>
      <c r="D40" s="41" t="s">
        <v>224</v>
      </c>
      <c r="E40" s="42">
        <v>2</v>
      </c>
      <c r="F40" s="101"/>
      <c r="G40" s="103">
        <f>Table117[5]*Table117[6]</f>
        <v>0</v>
      </c>
    </row>
    <row r="41" spans="1:7" ht="30" x14ac:dyDescent="0.25">
      <c r="A41" s="40">
        <v>32</v>
      </c>
      <c r="B41" s="41" t="s">
        <v>274</v>
      </c>
      <c r="C41" s="41" t="s">
        <v>726</v>
      </c>
      <c r="D41" s="41" t="s">
        <v>224</v>
      </c>
      <c r="E41" s="42">
        <v>10</v>
      </c>
      <c r="F41" s="101"/>
      <c r="G41" s="103">
        <f>Table117[5]*Table117[6]</f>
        <v>0</v>
      </c>
    </row>
    <row r="42" spans="1:7" x14ac:dyDescent="0.25">
      <c r="A42" s="107"/>
      <c r="B42" s="107"/>
      <c r="C42" s="124" t="s">
        <v>727</v>
      </c>
      <c r="D42" s="107"/>
      <c r="E42" s="108"/>
      <c r="F42" s="101"/>
      <c r="G42" s="103">
        <f>Table117[5]*Table117[6]</f>
        <v>0</v>
      </c>
    </row>
    <row r="43" spans="1:7" ht="30" x14ac:dyDescent="0.25">
      <c r="A43" s="35">
        <v>1</v>
      </c>
      <c r="B43" s="25" t="s">
        <v>183</v>
      </c>
      <c r="C43" s="25" t="s">
        <v>730</v>
      </c>
      <c r="D43" s="25" t="s">
        <v>224</v>
      </c>
      <c r="E43" s="25">
        <v>4</v>
      </c>
      <c r="F43" s="101"/>
      <c r="G43" s="102">
        <f>Table117[5]*Table117[6]</f>
        <v>0</v>
      </c>
    </row>
    <row r="44" spans="1:7" ht="30" x14ac:dyDescent="0.25">
      <c r="A44" s="104">
        <v>2</v>
      </c>
      <c r="B44" s="105" t="s">
        <v>183</v>
      </c>
      <c r="C44" s="125" t="s">
        <v>731</v>
      </c>
      <c r="D44" s="105" t="s">
        <v>224</v>
      </c>
      <c r="E44" s="106">
        <v>1</v>
      </c>
      <c r="F44" s="101"/>
      <c r="G44" s="103">
        <f>Table117[5]*Table117[6]</f>
        <v>0</v>
      </c>
    </row>
    <row r="45" spans="1:7" ht="30" x14ac:dyDescent="0.25">
      <c r="A45" s="104">
        <v>3</v>
      </c>
      <c r="B45" s="105" t="s">
        <v>184</v>
      </c>
      <c r="C45" s="125" t="s">
        <v>732</v>
      </c>
      <c r="D45" s="105" t="s">
        <v>224</v>
      </c>
      <c r="E45" s="106">
        <v>1</v>
      </c>
      <c r="F45" s="101"/>
      <c r="G45" s="103">
        <f>Table117[5]*Table117[6]</f>
        <v>0</v>
      </c>
    </row>
    <row r="46" spans="1:7" ht="30" x14ac:dyDescent="0.25">
      <c r="A46" s="104">
        <v>4</v>
      </c>
      <c r="B46" s="105" t="s">
        <v>183</v>
      </c>
      <c r="C46" s="125" t="s">
        <v>733</v>
      </c>
      <c r="D46" s="105" t="s">
        <v>224</v>
      </c>
      <c r="E46" s="106">
        <v>4</v>
      </c>
      <c r="F46" s="101"/>
      <c r="G46" s="103">
        <f>Table117[5]*Table117[6]</f>
        <v>0</v>
      </c>
    </row>
    <row r="47" spans="1:7" ht="30" x14ac:dyDescent="0.25">
      <c r="A47" s="104">
        <v>5</v>
      </c>
      <c r="B47" s="105" t="s">
        <v>183</v>
      </c>
      <c r="C47" s="125" t="s">
        <v>734</v>
      </c>
      <c r="D47" s="105" t="s">
        <v>224</v>
      </c>
      <c r="E47" s="106">
        <v>15</v>
      </c>
      <c r="F47" s="101"/>
      <c r="G47" s="103">
        <f>Table117[5]*Table117[6]</f>
        <v>0</v>
      </c>
    </row>
    <row r="48" spans="1:7" ht="30" x14ac:dyDescent="0.25">
      <c r="A48" s="104">
        <v>6</v>
      </c>
      <c r="B48" s="105" t="s">
        <v>180</v>
      </c>
      <c r="C48" s="125" t="s">
        <v>735</v>
      </c>
      <c r="D48" s="105" t="s">
        <v>224</v>
      </c>
      <c r="E48" s="106">
        <v>1</v>
      </c>
      <c r="F48" s="101"/>
      <c r="G48" s="103">
        <f>Table117[5]*Table117[6]</f>
        <v>0</v>
      </c>
    </row>
    <row r="49" spans="1:7" ht="45" x14ac:dyDescent="0.25">
      <c r="A49" s="104">
        <v>7</v>
      </c>
      <c r="B49" s="105" t="s">
        <v>185</v>
      </c>
      <c r="C49" s="125" t="s">
        <v>773</v>
      </c>
      <c r="D49" s="105" t="s">
        <v>224</v>
      </c>
      <c r="E49" s="106">
        <v>0</v>
      </c>
      <c r="F49" s="101"/>
      <c r="G49" s="103">
        <f>Table117[5]*Table117[6]</f>
        <v>0</v>
      </c>
    </row>
    <row r="50" spans="1:7" x14ac:dyDescent="0.25">
      <c r="A50" s="104" t="s">
        <v>33</v>
      </c>
      <c r="B50" s="105"/>
      <c r="C50" s="125" t="s">
        <v>736</v>
      </c>
      <c r="D50" s="105"/>
      <c r="E50" s="106"/>
      <c r="F50" s="101"/>
      <c r="G50" s="103">
        <f>Table117[5]*Table117[6]</f>
        <v>0</v>
      </c>
    </row>
    <row r="51" spans="1:7" ht="30" x14ac:dyDescent="0.25">
      <c r="A51" s="104">
        <v>8</v>
      </c>
      <c r="B51" s="105" t="s">
        <v>186</v>
      </c>
      <c r="C51" s="125" t="s">
        <v>774</v>
      </c>
      <c r="D51" s="105" t="s">
        <v>224</v>
      </c>
      <c r="E51" s="106">
        <v>5</v>
      </c>
      <c r="F51" s="101"/>
      <c r="G51" s="103">
        <f>Table117[5]*Table117[6]</f>
        <v>0</v>
      </c>
    </row>
    <row r="52" spans="1:7" x14ac:dyDescent="0.25">
      <c r="A52" s="104">
        <v>9</v>
      </c>
      <c r="B52" s="105" t="s">
        <v>113</v>
      </c>
      <c r="C52" s="125" t="s">
        <v>737</v>
      </c>
      <c r="D52" s="105" t="s">
        <v>224</v>
      </c>
      <c r="E52" s="106">
        <v>10</v>
      </c>
      <c r="F52" s="101"/>
      <c r="G52" s="103">
        <f>Table117[5]*Table117[6]</f>
        <v>0</v>
      </c>
    </row>
    <row r="53" spans="1:7" x14ac:dyDescent="0.25">
      <c r="A53" s="104" t="s">
        <v>33</v>
      </c>
      <c r="B53" s="105"/>
      <c r="C53" s="125" t="s">
        <v>738</v>
      </c>
      <c r="D53" s="105"/>
      <c r="E53" s="106"/>
      <c r="F53" s="101"/>
      <c r="G53" s="103">
        <f>Table117[5]*Table117[6]</f>
        <v>0</v>
      </c>
    </row>
    <row r="54" spans="1:7" ht="30" x14ac:dyDescent="0.25">
      <c r="A54" s="104">
        <v>10</v>
      </c>
      <c r="B54" s="125" t="s">
        <v>124</v>
      </c>
      <c r="C54" s="125" t="s">
        <v>739</v>
      </c>
      <c r="D54" s="105" t="s">
        <v>224</v>
      </c>
      <c r="E54" s="106">
        <v>19</v>
      </c>
      <c r="F54" s="101"/>
      <c r="G54" s="103">
        <f>Table117[5]*Table117[6]</f>
        <v>0</v>
      </c>
    </row>
    <row r="55" spans="1:7" x14ac:dyDescent="0.25">
      <c r="A55" s="104" t="s">
        <v>33</v>
      </c>
      <c r="B55" s="105"/>
      <c r="C55" s="125" t="s">
        <v>740</v>
      </c>
      <c r="D55" s="105"/>
      <c r="E55" s="106"/>
      <c r="F55" s="101"/>
      <c r="G55" s="103">
        <f>Table117[5]*Table117[6]</f>
        <v>0</v>
      </c>
    </row>
    <row r="56" spans="1:7" ht="45" x14ac:dyDescent="0.25">
      <c r="A56" s="104">
        <v>11</v>
      </c>
      <c r="B56" s="125" t="s">
        <v>104</v>
      </c>
      <c r="C56" s="125" t="s">
        <v>741</v>
      </c>
      <c r="D56" s="105" t="s">
        <v>122</v>
      </c>
      <c r="E56" s="106">
        <v>0.31</v>
      </c>
      <c r="F56" s="101"/>
      <c r="G56" s="103">
        <f>Table117[5]*Table117[6]</f>
        <v>0</v>
      </c>
    </row>
    <row r="57" spans="1:7" ht="30" x14ac:dyDescent="0.25">
      <c r="A57" s="104">
        <v>12</v>
      </c>
      <c r="B57" s="125" t="s">
        <v>187</v>
      </c>
      <c r="C57" s="125" t="s">
        <v>775</v>
      </c>
      <c r="D57" s="105" t="s">
        <v>122</v>
      </c>
      <c r="E57" s="106">
        <v>0.71</v>
      </c>
      <c r="F57" s="101"/>
      <c r="G57" s="103">
        <f>Table117[5]*Table117[6]</f>
        <v>0</v>
      </c>
    </row>
    <row r="58" spans="1:7" x14ac:dyDescent="0.25">
      <c r="A58" s="104">
        <v>13</v>
      </c>
      <c r="B58" s="105"/>
      <c r="C58" s="125" t="s">
        <v>742</v>
      </c>
      <c r="D58" s="105" t="s">
        <v>45</v>
      </c>
      <c r="E58" s="106">
        <v>34</v>
      </c>
      <c r="F58" s="101"/>
      <c r="G58" s="103">
        <f>Table117[5]*Table117[6]</f>
        <v>0</v>
      </c>
    </row>
    <row r="59" spans="1:7" x14ac:dyDescent="0.25">
      <c r="A59" s="104">
        <v>14</v>
      </c>
      <c r="B59" s="105"/>
      <c r="C59" s="125" t="s">
        <v>743</v>
      </c>
      <c r="D59" s="105" t="s">
        <v>45</v>
      </c>
      <c r="E59" s="106">
        <v>127</v>
      </c>
      <c r="F59" s="101"/>
      <c r="G59" s="103">
        <f>Table117[5]*Table117[6]</f>
        <v>0</v>
      </c>
    </row>
    <row r="60" spans="1:7" x14ac:dyDescent="0.25">
      <c r="A60" s="104">
        <v>15</v>
      </c>
      <c r="B60" s="105"/>
      <c r="C60" s="125" t="s">
        <v>744</v>
      </c>
      <c r="D60" s="105" t="s">
        <v>45</v>
      </c>
      <c r="E60" s="106">
        <v>13</v>
      </c>
      <c r="F60" s="101"/>
      <c r="G60" s="103">
        <f>Table117[5]*Table117[6]</f>
        <v>0</v>
      </c>
    </row>
    <row r="61" spans="1:7" ht="30" x14ac:dyDescent="0.25">
      <c r="A61" s="104">
        <v>16</v>
      </c>
      <c r="B61" s="105" t="s">
        <v>188</v>
      </c>
      <c r="C61" s="125" t="s">
        <v>745</v>
      </c>
      <c r="D61" s="105" t="s">
        <v>224</v>
      </c>
      <c r="E61" s="106">
        <v>8</v>
      </c>
      <c r="F61" s="101"/>
      <c r="G61" s="103">
        <f>Table117[5]*Table117[6]</f>
        <v>0</v>
      </c>
    </row>
    <row r="62" spans="1:7" ht="30" x14ac:dyDescent="0.25">
      <c r="A62" s="104">
        <v>17</v>
      </c>
      <c r="B62" s="105" t="s">
        <v>189</v>
      </c>
      <c r="C62" s="125" t="s">
        <v>746</v>
      </c>
      <c r="D62" s="105" t="s">
        <v>224</v>
      </c>
      <c r="E62" s="106">
        <v>24</v>
      </c>
      <c r="F62" s="101"/>
      <c r="G62" s="103">
        <f>Table117[5]*Table117[6]</f>
        <v>0</v>
      </c>
    </row>
    <row r="63" spans="1:7" x14ac:dyDescent="0.25">
      <c r="A63" s="104" t="s">
        <v>33</v>
      </c>
      <c r="B63" s="105"/>
      <c r="C63" s="125" t="s">
        <v>748</v>
      </c>
      <c r="D63" s="105"/>
      <c r="E63" s="106"/>
      <c r="F63" s="101"/>
      <c r="G63" s="103">
        <f>Table117[5]*Table117[6]</f>
        <v>0</v>
      </c>
    </row>
    <row r="64" spans="1:7" ht="30" x14ac:dyDescent="0.25">
      <c r="A64" s="104">
        <v>18</v>
      </c>
      <c r="B64" s="105" t="s">
        <v>190</v>
      </c>
      <c r="C64" s="125" t="s">
        <v>747</v>
      </c>
      <c r="D64" s="105" t="s">
        <v>122</v>
      </c>
      <c r="E64" s="106">
        <v>0.05</v>
      </c>
      <c r="F64" s="101"/>
      <c r="G64" s="103">
        <f>Table117[5]*Table117[6]</f>
        <v>0</v>
      </c>
    </row>
    <row r="65" spans="1:7" x14ac:dyDescent="0.25">
      <c r="A65" s="104" t="s">
        <v>33</v>
      </c>
      <c r="B65" s="105"/>
      <c r="C65" s="125" t="s">
        <v>749</v>
      </c>
      <c r="D65" s="105"/>
      <c r="E65" s="106"/>
      <c r="F65" s="101"/>
      <c r="G65" s="103">
        <f>Table117[5]*Table117[6]</f>
        <v>0</v>
      </c>
    </row>
    <row r="66" spans="1:7" x14ac:dyDescent="0.25">
      <c r="A66" s="104">
        <v>19</v>
      </c>
      <c r="B66" s="105" t="s">
        <v>191</v>
      </c>
      <c r="C66" s="125" t="s">
        <v>750</v>
      </c>
      <c r="D66" s="105" t="s">
        <v>122</v>
      </c>
      <c r="E66" s="106">
        <v>9.5000000000000001E-2</v>
      </c>
      <c r="F66" s="101"/>
      <c r="G66" s="103">
        <f>Table117[5]*Table117[6]</f>
        <v>0</v>
      </c>
    </row>
    <row r="67" spans="1:7" x14ac:dyDescent="0.25">
      <c r="A67" s="104">
        <v>20</v>
      </c>
      <c r="B67" s="105"/>
      <c r="C67" s="125" t="s">
        <v>751</v>
      </c>
      <c r="D67" s="105" t="s">
        <v>45</v>
      </c>
      <c r="E67" s="106">
        <v>9.5</v>
      </c>
      <c r="F67" s="101"/>
      <c r="G67" s="103">
        <f>Table117[5]*Table117[6]</f>
        <v>0</v>
      </c>
    </row>
    <row r="68" spans="1:7" x14ac:dyDescent="0.25">
      <c r="A68" s="104" t="s">
        <v>33</v>
      </c>
      <c r="B68" s="105"/>
      <c r="C68" s="125" t="s">
        <v>752</v>
      </c>
      <c r="D68" s="105"/>
      <c r="E68" s="106"/>
      <c r="F68" s="101"/>
      <c r="G68" s="103">
        <f>Table117[5]*Table117[6]</f>
        <v>0</v>
      </c>
    </row>
    <row r="69" spans="1:7" x14ac:dyDescent="0.25">
      <c r="A69" s="104">
        <v>21</v>
      </c>
      <c r="B69" s="105" t="s">
        <v>112</v>
      </c>
      <c r="C69" s="125" t="s">
        <v>753</v>
      </c>
      <c r="D69" s="105" t="s">
        <v>122</v>
      </c>
      <c r="E69" s="106">
        <v>0.53</v>
      </c>
      <c r="F69" s="101"/>
      <c r="G69" s="103">
        <f>Table117[5]*Table117[6]</f>
        <v>0</v>
      </c>
    </row>
    <row r="70" spans="1:7" x14ac:dyDescent="0.25">
      <c r="A70" s="104">
        <v>22</v>
      </c>
      <c r="B70" s="105"/>
      <c r="C70" s="125" t="s">
        <v>754</v>
      </c>
      <c r="D70" s="105" t="s">
        <v>45</v>
      </c>
      <c r="E70" s="106">
        <v>36</v>
      </c>
      <c r="F70" s="101"/>
      <c r="G70" s="103">
        <f>Table117[5]*Table117[6]</f>
        <v>0</v>
      </c>
    </row>
    <row r="71" spans="1:7" x14ac:dyDescent="0.25">
      <c r="A71" s="104">
        <v>23</v>
      </c>
      <c r="B71" s="105"/>
      <c r="C71" s="125" t="s">
        <v>755</v>
      </c>
      <c r="D71" s="105" t="s">
        <v>45</v>
      </c>
      <c r="E71" s="106">
        <v>17</v>
      </c>
      <c r="F71" s="101"/>
      <c r="G71" s="103">
        <f>Table117[5]*Table117[6]</f>
        <v>0</v>
      </c>
    </row>
    <row r="72" spans="1:7" ht="30" x14ac:dyDescent="0.25">
      <c r="A72" s="104">
        <v>24</v>
      </c>
      <c r="B72" s="105" t="s">
        <v>111</v>
      </c>
      <c r="C72" s="125" t="s">
        <v>494</v>
      </c>
      <c r="D72" s="105" t="s">
        <v>122</v>
      </c>
      <c r="E72" s="106">
        <v>0.04</v>
      </c>
      <c r="F72" s="101"/>
      <c r="G72" s="103">
        <f>Table117[5]*Table117[6]</f>
        <v>0</v>
      </c>
    </row>
    <row r="73" spans="1:7" x14ac:dyDescent="0.25">
      <c r="A73" s="104">
        <v>25</v>
      </c>
      <c r="B73" s="105"/>
      <c r="C73" s="125" t="s">
        <v>415</v>
      </c>
      <c r="D73" s="105" t="s">
        <v>45</v>
      </c>
      <c r="E73" s="106">
        <v>4</v>
      </c>
      <c r="F73" s="101"/>
      <c r="G73" s="103">
        <f>Table117[5]*Table117[6]</f>
        <v>0</v>
      </c>
    </row>
    <row r="74" spans="1:7" x14ac:dyDescent="0.25">
      <c r="A74" s="104">
        <v>26</v>
      </c>
      <c r="B74" s="105"/>
      <c r="C74" s="125" t="s">
        <v>756</v>
      </c>
      <c r="D74" s="105" t="s">
        <v>224</v>
      </c>
      <c r="E74" s="106">
        <v>3</v>
      </c>
      <c r="F74" s="101"/>
      <c r="G74" s="103">
        <f>Table117[5]*Table117[6]</f>
        <v>0</v>
      </c>
    </row>
    <row r="75" spans="1:7" x14ac:dyDescent="0.25">
      <c r="A75" s="104">
        <v>27</v>
      </c>
      <c r="B75" s="105" t="s">
        <v>169</v>
      </c>
      <c r="C75" s="125" t="s">
        <v>757</v>
      </c>
      <c r="D75" s="105" t="s">
        <v>69</v>
      </c>
      <c r="E75" s="106">
        <v>0.01</v>
      </c>
      <c r="F75" s="101"/>
      <c r="G75" s="103">
        <f>Table117[5]*Table117[6]</f>
        <v>0</v>
      </c>
    </row>
    <row r="76" spans="1:7" x14ac:dyDescent="0.25">
      <c r="A76" s="104" t="s">
        <v>119</v>
      </c>
      <c r="B76" s="105"/>
      <c r="C76" s="125" t="s">
        <v>758</v>
      </c>
      <c r="D76" s="105"/>
      <c r="E76" s="106"/>
      <c r="F76" s="101"/>
      <c r="G76" s="103">
        <f>Table117[5]*Table117[6]</f>
        <v>0</v>
      </c>
    </row>
    <row r="77" spans="1:7" ht="30" x14ac:dyDescent="0.25">
      <c r="A77" s="104">
        <v>28</v>
      </c>
      <c r="B77" s="105" t="s">
        <v>274</v>
      </c>
      <c r="C77" s="125" t="s">
        <v>759</v>
      </c>
      <c r="D77" s="105" t="s">
        <v>224</v>
      </c>
      <c r="E77" s="106">
        <v>4</v>
      </c>
      <c r="F77" s="101"/>
      <c r="G77" s="103">
        <f>Table117[5]*Table117[6]</f>
        <v>0</v>
      </c>
    </row>
    <row r="78" spans="1:7" ht="30" x14ac:dyDescent="0.25">
      <c r="A78" s="104">
        <v>29</v>
      </c>
      <c r="B78" s="105" t="s">
        <v>274</v>
      </c>
      <c r="C78" s="125" t="s">
        <v>776</v>
      </c>
      <c r="D78" s="105" t="s">
        <v>224</v>
      </c>
      <c r="E78" s="106">
        <v>1</v>
      </c>
      <c r="F78" s="101"/>
      <c r="G78" s="103">
        <f>Table117[5]*Table117[6]</f>
        <v>0</v>
      </c>
    </row>
    <row r="79" spans="1:7" ht="30" x14ac:dyDescent="0.25">
      <c r="A79" s="104">
        <v>30</v>
      </c>
      <c r="B79" s="105" t="s">
        <v>274</v>
      </c>
      <c r="C79" s="125" t="s">
        <v>777</v>
      </c>
      <c r="D79" s="105" t="s">
        <v>224</v>
      </c>
      <c r="E79" s="106">
        <v>1</v>
      </c>
      <c r="F79" s="101"/>
      <c r="G79" s="103">
        <f>Table117[5]*Table117[6]</f>
        <v>0</v>
      </c>
    </row>
    <row r="80" spans="1:7" ht="30" x14ac:dyDescent="0.25">
      <c r="A80" s="104">
        <v>32</v>
      </c>
      <c r="B80" s="105" t="s">
        <v>274</v>
      </c>
      <c r="C80" s="125" t="s">
        <v>760</v>
      </c>
      <c r="D80" s="105" t="s">
        <v>224</v>
      </c>
      <c r="E80" s="106">
        <v>9</v>
      </c>
      <c r="F80" s="101"/>
      <c r="G80" s="103">
        <f>Table117[5]*Table117[6]</f>
        <v>0</v>
      </c>
    </row>
    <row r="81" spans="1:7" ht="30" x14ac:dyDescent="0.25">
      <c r="A81" s="104">
        <v>33</v>
      </c>
      <c r="B81" s="105" t="s">
        <v>274</v>
      </c>
      <c r="C81" s="125" t="s">
        <v>761</v>
      </c>
      <c r="D81" s="105" t="s">
        <v>224</v>
      </c>
      <c r="E81" s="106">
        <v>6</v>
      </c>
      <c r="F81" s="101"/>
      <c r="G81" s="103">
        <f>Table117[5]*Table117[6]</f>
        <v>0</v>
      </c>
    </row>
    <row r="82" spans="1:7" ht="30" x14ac:dyDescent="0.25">
      <c r="A82" s="104">
        <v>34</v>
      </c>
      <c r="B82" s="105" t="s">
        <v>274</v>
      </c>
      <c r="C82" s="125" t="s">
        <v>767</v>
      </c>
      <c r="D82" s="105" t="s">
        <v>224</v>
      </c>
      <c r="E82" s="106">
        <v>1</v>
      </c>
      <c r="F82" s="101"/>
      <c r="G82" s="103">
        <f>Table117[5]*Table117[6]</f>
        <v>0</v>
      </c>
    </row>
    <row r="83" spans="1:7" ht="30" x14ac:dyDescent="0.25">
      <c r="A83" s="104">
        <v>35</v>
      </c>
      <c r="B83" s="105" t="s">
        <v>274</v>
      </c>
      <c r="C83" s="125" t="s">
        <v>762</v>
      </c>
      <c r="D83" s="105" t="s">
        <v>224</v>
      </c>
      <c r="E83" s="106">
        <v>1</v>
      </c>
      <c r="F83" s="101"/>
      <c r="G83" s="103">
        <f>Table117[5]*Table117[6]</f>
        <v>0</v>
      </c>
    </row>
    <row r="84" spans="1:7" ht="30" x14ac:dyDescent="0.25">
      <c r="A84" s="104">
        <v>37</v>
      </c>
      <c r="B84" s="105" t="s">
        <v>274</v>
      </c>
      <c r="C84" s="125" t="s">
        <v>763</v>
      </c>
      <c r="D84" s="105" t="s">
        <v>224</v>
      </c>
      <c r="E84" s="106">
        <v>10</v>
      </c>
      <c r="F84" s="101"/>
      <c r="G84" s="103">
        <f>Table117[5]*Table117[6]</f>
        <v>0</v>
      </c>
    </row>
    <row r="85" spans="1:7" ht="30" x14ac:dyDescent="0.25">
      <c r="A85" s="104">
        <v>38</v>
      </c>
      <c r="B85" s="105" t="s">
        <v>274</v>
      </c>
      <c r="C85" s="125" t="s">
        <v>764</v>
      </c>
      <c r="D85" s="105" t="s">
        <v>224</v>
      </c>
      <c r="E85" s="106">
        <v>5</v>
      </c>
      <c r="F85" s="101"/>
      <c r="G85" s="103">
        <f>Table117[5]*Table117[6]</f>
        <v>0</v>
      </c>
    </row>
    <row r="86" spans="1:7" x14ac:dyDescent="0.25">
      <c r="A86" s="146" t="s">
        <v>365</v>
      </c>
      <c r="B86" s="105"/>
      <c r="C86" s="105"/>
      <c r="D86" s="105"/>
      <c r="E86" s="106"/>
      <c r="F86" s="106"/>
      <c r="G86" s="106">
        <f>SUBTOTAL(9,Table117[7])</f>
        <v>0</v>
      </c>
    </row>
  </sheetData>
  <mergeCells count="2">
    <mergeCell ref="C2:G3"/>
    <mergeCell ref="A4:B4"/>
  </mergeCells>
  <phoneticPr fontId="20" type="noConversion"/>
  <conditionalFormatting sqref="E7:G86">
    <cfRule type="notContainsBlanks" priority="8" stopIfTrue="1">
      <formula>LEN(TRIM(E7))&gt;0</formula>
    </cfRule>
    <cfRule type="expression" dxfId="122" priority="9">
      <formula>$E7&lt;&gt;""</formula>
    </cfRule>
  </conditionalFormatting>
  <conditionalFormatting sqref="A7:G86">
    <cfRule type="expression" dxfId="121" priority="3">
      <formula>CELL("PROTECT",A7)=0</formula>
    </cfRule>
    <cfRule type="expression" dxfId="120" priority="4">
      <formula>$C7="Subtotal"</formula>
    </cfRule>
    <cfRule type="expression" priority="5" stopIfTrue="1">
      <formula>OR($C7="Subtotal",$A7="Total TVA Cota 0")</formula>
    </cfRule>
    <cfRule type="expression" dxfId="119" priority="7">
      <formula>$E7=""</formula>
    </cfRule>
  </conditionalFormatting>
  <conditionalFormatting sqref="G7:G86">
    <cfRule type="expression" dxfId="118" priority="1">
      <formula>AND($C7="Subtotal",$G7="")</formula>
    </cfRule>
    <cfRule type="expression" dxfId="117" priority="2">
      <formula>AND($C7="Subtotal",_xlfn.FORMULATEXT($G7)="=[5]*[6]")</formula>
    </cfRule>
    <cfRule type="expression" dxfId="116" priority="6">
      <formula>AND($C7&lt;&gt;"Subtotal",_xlfn.FORMULATEXT($G7)&lt;&gt;"=[5]*[6]")</formula>
    </cfRule>
  </conditionalFormatting>
  <dataValidations count="1">
    <dataValidation type="decimal" operator="greaterThan" allowBlank="1" showInputMessage="1" showErrorMessage="1" sqref="F7:F85">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zoomScaleNormal="90" zoomScaleSheetLayoutView="100" zoomScalePageLayoutView="90" workbookViewId="0">
      <selection activeCell="A2" sqref="A2"/>
    </sheetView>
  </sheetViews>
  <sheetFormatPr defaultColWidth="8.85546875" defaultRowHeight="15" x14ac:dyDescent="0.25"/>
  <cols>
    <col min="1" max="1" width="9.42578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77" t="str">
        <f>SITE!C2</f>
        <v>Installation of biomass heating system and solar hot water production system in the kindergarten of Copceac village, Stefan Voda district</v>
      </c>
      <c r="D2" s="177"/>
      <c r="E2" s="177"/>
      <c r="F2" s="177"/>
      <c r="G2" s="177"/>
    </row>
    <row r="3" spans="1:7" s="22" customFormat="1" ht="18.75" x14ac:dyDescent="0.3">
      <c r="A3" s="26" t="str">
        <f>SITE!A3</f>
        <v>Site:</v>
      </c>
      <c r="B3" s="27" t="str">
        <f>IF(SITE!B3=0,"",SITE!B3)</f>
        <v>y</v>
      </c>
      <c r="C3" s="177"/>
      <c r="D3" s="177"/>
      <c r="E3" s="177"/>
      <c r="F3" s="177"/>
      <c r="G3" s="177"/>
    </row>
    <row r="4" spans="1:7" s="22" customFormat="1" ht="18.75" x14ac:dyDescent="0.25">
      <c r="A4" s="180" t="s">
        <v>276</v>
      </c>
      <c r="B4" s="180"/>
      <c r="C4" s="29" t="str">
        <f>SITE!B13</f>
        <v xml:space="preserve">Water supply and sewage </v>
      </c>
      <c r="D4" s="30"/>
      <c r="E4" s="30"/>
      <c r="F4" s="30"/>
      <c r="G4" s="31"/>
    </row>
    <row r="5" spans="1:7" s="22" customFormat="1" ht="47.25" x14ac:dyDescent="0.25">
      <c r="A5" s="8" t="str">
        <f>TA!A5</f>
        <v>No.</v>
      </c>
      <c r="B5" s="8" t="str">
        <f>TA!B5</f>
        <v>Ref. code</v>
      </c>
      <c r="C5" s="8" t="str">
        <f>TA!C5</f>
        <v xml:space="preserve">Description of works </v>
      </c>
      <c r="D5" s="8" t="str">
        <f>TA!D5</f>
        <v>Unit of Measure</v>
      </c>
      <c r="E5" s="8" t="str">
        <f>TA!E5</f>
        <v>Quantity</v>
      </c>
      <c r="F5" s="8" t="str">
        <f>TA!F5</f>
        <v>Unit Price
USD (wage inclusive)</v>
      </c>
      <c r="G5" s="8" t="str">
        <f>TA!G5</f>
        <v>Total 
USD (col.5 x col.6)</v>
      </c>
    </row>
    <row r="6" spans="1:7" s="22" customFormat="1" ht="15.75" x14ac:dyDescent="0.25">
      <c r="A6" s="9" t="s">
        <v>15</v>
      </c>
      <c r="B6" s="9" t="s">
        <v>16</v>
      </c>
      <c r="C6" s="9" t="s">
        <v>17</v>
      </c>
      <c r="D6" s="9" t="s">
        <v>18</v>
      </c>
      <c r="E6" s="9" t="s">
        <v>19</v>
      </c>
      <c r="F6" s="9" t="s">
        <v>20</v>
      </c>
      <c r="G6" s="9" t="s">
        <v>21</v>
      </c>
    </row>
    <row r="7" spans="1:7" x14ac:dyDescent="0.25">
      <c r="A7" s="38"/>
      <c r="B7" s="38"/>
      <c r="C7" s="39"/>
      <c r="D7" s="38"/>
      <c r="E7" s="44"/>
      <c r="F7" s="43"/>
      <c r="G7" s="87">
        <f>Table118[5]*Table118[6]</f>
        <v>0</v>
      </c>
    </row>
    <row r="8" spans="1:7" x14ac:dyDescent="0.25">
      <c r="A8" s="38"/>
      <c r="B8" s="38"/>
      <c r="C8" s="39"/>
      <c r="D8" s="38"/>
      <c r="E8" s="44"/>
      <c r="F8" s="43"/>
      <c r="G8" s="89">
        <f>Table118[5]*Table118[6]</f>
        <v>0</v>
      </c>
    </row>
    <row r="9" spans="1:7" x14ac:dyDescent="0.25">
      <c r="A9" s="40" t="s">
        <v>365</v>
      </c>
      <c r="B9" s="41"/>
      <c r="C9" s="41"/>
      <c r="D9" s="41"/>
      <c r="E9" s="42"/>
      <c r="F9" s="42"/>
      <c r="G9" s="87">
        <f>SUBTOTAL(9,Table118[7])</f>
        <v>0</v>
      </c>
    </row>
  </sheetData>
  <mergeCells count="2">
    <mergeCell ref="C2:G3"/>
    <mergeCell ref="A4:B4"/>
  </mergeCells>
  <phoneticPr fontId="20" type="noConversion"/>
  <conditionalFormatting sqref="A7:G9">
    <cfRule type="expression" dxfId="96" priority="3">
      <formula>CELL("PROTECT",A7)=0</formula>
    </cfRule>
    <cfRule type="expression" dxfId="95" priority="4">
      <formula>$C7="Subtotal"</formula>
    </cfRule>
    <cfRule type="expression" priority="5" stopIfTrue="1">
      <formula>OR($C7="Subtotal",$A7="Total TVA Cota 0")</formula>
    </cfRule>
    <cfRule type="expression" dxfId="94" priority="7">
      <formula>$E7=""</formula>
    </cfRule>
  </conditionalFormatting>
  <conditionalFormatting sqref="G7:G9">
    <cfRule type="expression" dxfId="93" priority="1">
      <formula>AND($C7="Subtotal",$G7="")</formula>
    </cfRule>
    <cfRule type="expression" dxfId="92" priority="2">
      <formula>AND($C7="Subtotal",_xlfn.FORMULATEXT($G7)="=[5]*[6]")</formula>
    </cfRule>
    <cfRule type="expression" dxfId="91" priority="6">
      <formula>AND($C7&lt;&gt;"Subtotal",_xlfn.FORMULATEXT($G7)&lt;&gt;"=[5]*[6]")</formula>
    </cfRule>
  </conditionalFormatting>
  <conditionalFormatting sqref="E7:G9">
    <cfRule type="notContainsBlanks" priority="8" stopIfTrue="1">
      <formula>LEN(TRIM(E7))&gt;0</formula>
    </cfRule>
    <cfRule type="expression" dxfId="90"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Mihai Maciuca</dc:creator>
  <cp:lastModifiedBy>Vitalie Vieru</cp:lastModifiedBy>
  <cp:lastPrinted>2016-11-13T22:03:12Z</cp:lastPrinted>
  <dcterms:created xsi:type="dcterms:W3CDTF">2014-05-20T07:18:54Z</dcterms:created>
  <dcterms:modified xsi:type="dcterms:W3CDTF">2018-04-17T06:58:16Z</dcterms:modified>
</cp:coreProperties>
</file>