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05" yWindow="0" windowWidth="28680" windowHeight="16245"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 r:id="rId16"/>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20" l="1"/>
  <c r="G21" i="20"/>
  <c r="G7" i="19"/>
  <c r="G8" i="19"/>
  <c r="G9" i="19"/>
  <c r="G10" i="19"/>
  <c r="G11" i="19"/>
  <c r="G5" i="19"/>
  <c r="F5" i="19"/>
  <c r="G7" i="18"/>
  <c r="G8" i="18"/>
  <c r="G9" i="18"/>
  <c r="G10" i="18"/>
  <c r="G11" i="18"/>
  <c r="G5" i="18"/>
  <c r="F5" i="18"/>
  <c r="E5" i="18"/>
  <c r="D5" i="18"/>
  <c r="C5" i="18"/>
  <c r="B5" i="18"/>
  <c r="A5" i="18"/>
  <c r="G9" i="9"/>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C4" i="22"/>
  <c r="G8" i="22"/>
  <c r="G7" i="22"/>
  <c r="G9" i="22"/>
  <c r="G5" i="22"/>
  <c r="F5" i="22"/>
  <c r="E5" i="22"/>
  <c r="D5" i="22"/>
  <c r="C5" i="22"/>
  <c r="B5" i="22"/>
  <c r="A5" i="22"/>
  <c r="B3" i="22"/>
  <c r="A3" i="22"/>
  <c r="C2" i="22"/>
  <c r="B2" i="22"/>
  <c r="A2" i="22"/>
  <c r="A1" i="22"/>
  <c r="E15" i="14"/>
  <c r="G8" i="9"/>
  <c r="G7" i="9"/>
  <c r="G27" i="9"/>
  <c r="G8" i="5"/>
  <c r="G7" i="5"/>
  <c r="G8" i="8"/>
  <c r="G7" i="8"/>
  <c r="G62" i="8"/>
  <c r="G7" i="7"/>
  <c r="G8" i="1"/>
  <c r="G7" i="1"/>
  <c r="G8" i="6"/>
  <c r="G7" i="6"/>
  <c r="G8" i="21"/>
  <c r="G7" i="21"/>
  <c r="G8" i="4"/>
  <c r="G7" i="4"/>
  <c r="G86" i="4"/>
  <c r="G8" i="11"/>
  <c r="G77" i="21"/>
  <c r="G163" i="1"/>
  <c r="G101" i="6"/>
  <c r="G78" i="7"/>
  <c r="G72" i="5"/>
  <c r="G7" i="11"/>
  <c r="G46"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6" i="14"/>
  <c r="E27" i="14"/>
  <c r="E29" i="14"/>
  <c r="E32" i="14"/>
  <c r="C2" i="19"/>
  <c r="C2" i="18"/>
  <c r="C2" i="9"/>
  <c r="C2" i="5"/>
  <c r="C2" i="8"/>
  <c r="C2" i="7"/>
  <c r="C2" i="1"/>
  <c r="C2" i="6"/>
  <c r="C2" i="4"/>
  <c r="A3" i="11"/>
  <c r="A2" i="11"/>
  <c r="E17" i="14"/>
  <c r="C2" i="20"/>
  <c r="C2" i="11"/>
  <c r="E16" i="14"/>
  <c r="E18" i="14"/>
  <c r="E33" i="14"/>
</calcChain>
</file>

<file path=xl/sharedStrings.xml><?xml version="1.0" encoding="utf-8"?>
<sst xmlns="http://schemas.openxmlformats.org/spreadsheetml/2006/main" count="1877" uniqueCount="892">
  <si>
    <t>Lot:</t>
  </si>
  <si>
    <t>Site:</t>
  </si>
  <si>
    <t>No</t>
  </si>
  <si>
    <t>Parameter</t>
  </si>
  <si>
    <t>Unit</t>
  </si>
  <si>
    <t>Value</t>
  </si>
  <si>
    <t>MWh</t>
  </si>
  <si>
    <t>USD</t>
  </si>
  <si>
    <t>Cazan</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</si>
  <si>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</si>
  <si>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</si>
  <si>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</si>
  <si>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</si>
  <si>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</si>
  <si>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</si>
  <si>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</si>
  <si>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</si>
  <si>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</si>
  <si>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</si>
  <si>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</si>
  <si>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</si>
  <si>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</si>
  <si>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USD 
(col.5 x col.6)</t>
  </si>
  <si>
    <t>test</t>
  </si>
  <si>
    <t>permanent</t>
  </si>
  <si>
    <t>DA06B2</t>
  </si>
  <si>
    <t>m3</t>
  </si>
  <si>
    <t>DA06B1</t>
  </si>
  <si>
    <t>CG22A</t>
  </si>
  <si>
    <t>m2</t>
  </si>
  <si>
    <t>DE11A</t>
  </si>
  <si>
    <t>m</t>
  </si>
  <si>
    <t>CO06B corect</t>
  </si>
  <si>
    <t>CA03F</t>
  </si>
  <si>
    <t>CK14A</t>
  </si>
  <si>
    <t>TsA02A</t>
  </si>
  <si>
    <t>TsD01B</t>
  </si>
  <si>
    <t>TsD04B</t>
  </si>
  <si>
    <t>CO07C corect</t>
  </si>
  <si>
    <t>kg</t>
  </si>
  <si>
    <t>IzD05A</t>
  </si>
  <si>
    <t>t</t>
  </si>
  <si>
    <t>IzD04A</t>
  </si>
  <si>
    <t>TsC54B</t>
  </si>
  <si>
    <t>CB02A</t>
  </si>
  <si>
    <t>CL18A</t>
  </si>
  <si>
    <t>set</t>
  </si>
  <si>
    <t>RpCU09A</t>
  </si>
  <si>
    <t>TsA02B</t>
  </si>
  <si>
    <t>TsD05B</t>
  </si>
  <si>
    <t>100 m3</t>
  </si>
  <si>
    <t>TsH02B</t>
  </si>
  <si>
    <t>TsH21A</t>
  </si>
  <si>
    <t>IA14B</t>
  </si>
  <si>
    <t>IA38B</t>
  </si>
  <si>
    <t>IA28A</t>
  </si>
  <si>
    <t>IA25A</t>
  </si>
  <si>
    <t>IA23A</t>
  </si>
  <si>
    <t>IA17C</t>
  </si>
  <si>
    <t>IA27A</t>
  </si>
  <si>
    <t>IA39A</t>
  </si>
  <si>
    <t>ID03B</t>
  </si>
  <si>
    <t>SE58A</t>
  </si>
  <si>
    <t>IzH05B</t>
  </si>
  <si>
    <t>IzI09A1</t>
  </si>
  <si>
    <t>IzI09A2</t>
  </si>
  <si>
    <t>IzH40B</t>
  </si>
  <si>
    <t>CL16B</t>
  </si>
  <si>
    <t>IA18J</t>
  </si>
  <si>
    <t>ID04D</t>
  </si>
  <si>
    <t>ID04A</t>
  </si>
  <si>
    <t>ID06A</t>
  </si>
  <si>
    <t>IC12C</t>
  </si>
  <si>
    <t>IC11E</t>
  </si>
  <si>
    <t>IC11D</t>
  </si>
  <si>
    <t>IC11C</t>
  </si>
  <si>
    <t>IC11B</t>
  </si>
  <si>
    <t>IE03C</t>
  </si>
  <si>
    <t>IE03B</t>
  </si>
  <si>
    <t>IE03A</t>
  </si>
  <si>
    <t>IE04C</t>
  </si>
  <si>
    <t>IE04B</t>
  </si>
  <si>
    <t>IE04A</t>
  </si>
  <si>
    <t>IC42A</t>
  </si>
  <si>
    <t>VA05A</t>
  </si>
  <si>
    <t>IA06M</t>
  </si>
  <si>
    <t>IA17B</t>
  </si>
  <si>
    <t>IA17A</t>
  </si>
  <si>
    <t>IC31D</t>
  </si>
  <si>
    <t>IC31C</t>
  </si>
  <si>
    <t>RpIF09D</t>
  </si>
  <si>
    <t>IzJ09B</t>
  </si>
  <si>
    <t>08-03-575-1</t>
  </si>
  <si>
    <t>08-03-530-4</t>
  </si>
  <si>
    <t>08-02-146-1</t>
  </si>
  <si>
    <t>100 m</t>
  </si>
  <si>
    <t>Contactor -  ПМА-0247  Uн=220В</t>
  </si>
  <si>
    <t>11-02-002-01</t>
  </si>
  <si>
    <t>11-02-001-01</t>
  </si>
  <si>
    <t>11-08-001-04</t>
  </si>
  <si>
    <t>08-02-148-1</t>
  </si>
  <si>
    <t>IB06C</t>
  </si>
  <si>
    <t>IC13A</t>
  </si>
  <si>
    <t>AcE51A</t>
  </si>
  <si>
    <t>VA02A</t>
  </si>
  <si>
    <t>VB27A</t>
  </si>
  <si>
    <t>CC09B</t>
  </si>
  <si>
    <t>CL20A</t>
  </si>
  <si>
    <t>TsC03B1</t>
  </si>
  <si>
    <t>TsA20B</t>
  </si>
  <si>
    <t>TsD02A1</t>
  </si>
  <si>
    <t>TsD05A</t>
  </si>
  <si>
    <t>TfA01B2</t>
  </si>
  <si>
    <t>TfA01A2</t>
  </si>
  <si>
    <t>TfA02B2</t>
  </si>
  <si>
    <t>TfA02A2</t>
  </si>
  <si>
    <t>TfB02C2</t>
  </si>
  <si>
    <t>TfB02A2</t>
  </si>
  <si>
    <t>TsC54A</t>
  </si>
  <si>
    <t>CP16A</t>
  </si>
  <si>
    <t>CP16B</t>
  </si>
  <si>
    <t>CP10B</t>
  </si>
  <si>
    <t>CP50A</t>
  </si>
  <si>
    <t>AcE07A</t>
  </si>
  <si>
    <t>CL10C</t>
  </si>
  <si>
    <t>CA03G</t>
  </si>
  <si>
    <t>AcE13A</t>
  </si>
  <si>
    <t>AcE13A1</t>
  </si>
  <si>
    <t>CA02C</t>
  </si>
  <si>
    <t>AcA16B</t>
  </si>
  <si>
    <t>TfB01H1</t>
  </si>
  <si>
    <t>DB16A</t>
  </si>
  <si>
    <t>IzF04F</t>
  </si>
  <si>
    <t>CC02E</t>
  </si>
  <si>
    <t>CC02F</t>
  </si>
  <si>
    <t>CE05A</t>
  </si>
  <si>
    <t>IzI05B</t>
  </si>
  <si>
    <t>IzF04F k=2</t>
  </si>
  <si>
    <t>TfA01B1</t>
  </si>
  <si>
    <t>TfA01A1</t>
  </si>
  <si>
    <t>TfA02B1</t>
  </si>
  <si>
    <t>TfA02A1</t>
  </si>
  <si>
    <t>IC44B</t>
  </si>
  <si>
    <t>IC44A</t>
  </si>
  <si>
    <t>CC01E</t>
  </si>
  <si>
    <t>CC01F</t>
  </si>
  <si>
    <t>CC02K</t>
  </si>
  <si>
    <t>CC02L</t>
  </si>
  <si>
    <t>IzF50A</t>
  </si>
  <si>
    <t>IC44D</t>
  </si>
  <si>
    <t>CD55A</t>
  </si>
  <si>
    <t>CA04F</t>
  </si>
  <si>
    <t>CB02D</t>
  </si>
  <si>
    <t>CP53B</t>
  </si>
  <si>
    <t>CB02C</t>
  </si>
  <si>
    <t>RpCU05F</t>
  </si>
  <si>
    <t>RpCU06C</t>
  </si>
  <si>
    <t>CL57A</t>
  </si>
  <si>
    <t>CE17A</t>
  </si>
  <si>
    <t>IzF10F</t>
  </si>
  <si>
    <t>IzF18B k=2</t>
  </si>
  <si>
    <t>CE41A</t>
  </si>
  <si>
    <t>CN50A</t>
  </si>
  <si>
    <t>CE30B</t>
  </si>
  <si>
    <t>CN51F</t>
  </si>
  <si>
    <t>100m2</t>
  </si>
  <si>
    <t>CN50C</t>
  </si>
  <si>
    <t>CE40A</t>
  </si>
  <si>
    <t>CE31C</t>
  </si>
  <si>
    <t>CN51B</t>
  </si>
  <si>
    <t>CN16D</t>
  </si>
  <si>
    <t>CE06A</t>
  </si>
  <si>
    <t>CE20A</t>
  </si>
  <si>
    <t>CE22A</t>
  </si>
  <si>
    <t>CE05B</t>
  </si>
  <si>
    <t>CK28B</t>
  </si>
  <si>
    <t>CA05E</t>
  </si>
  <si>
    <t>CK57C</t>
  </si>
  <si>
    <t>CK26A</t>
  </si>
  <si>
    <t>CK26B</t>
  </si>
  <si>
    <t>CK12A</t>
  </si>
  <si>
    <t>CN20B</t>
  </si>
  <si>
    <t>CK25A</t>
  </si>
  <si>
    <t>TsC53B</t>
  </si>
  <si>
    <t>IzF03A1</t>
  </si>
  <si>
    <t>CG01A</t>
  </si>
  <si>
    <t>CG17D</t>
  </si>
  <si>
    <t>CI14A</t>
  </si>
  <si>
    <t>CF52B</t>
  </si>
  <si>
    <t>CN53A</t>
  </si>
  <si>
    <t>CN01A</t>
  </si>
  <si>
    <t>CF02B</t>
  </si>
  <si>
    <t>CN06A</t>
  </si>
  <si>
    <t>CF11A</t>
  </si>
  <si>
    <t>CF15A k=1,25</t>
  </si>
  <si>
    <t>CN54B</t>
  </si>
  <si>
    <t>CF30A</t>
  </si>
  <si>
    <t>CG22A1</t>
  </si>
  <si>
    <t>CC01C</t>
  </si>
  <si>
    <t>CC01D</t>
  </si>
  <si>
    <t>CG01A1 k=4</t>
  </si>
  <si>
    <t>IzD04A k=1.5</t>
  </si>
  <si>
    <t>08-03-573-4</t>
  </si>
  <si>
    <t>08-03-600-2</t>
  </si>
  <si>
    <t>08-03-603-1</t>
  </si>
  <si>
    <t>08-03-594-2</t>
  </si>
  <si>
    <t>08-03-591-2</t>
  </si>
  <si>
    <t>08-03-591-8</t>
  </si>
  <si>
    <t>08-02-472-3</t>
  </si>
  <si>
    <t>08-02-471-4</t>
  </si>
  <si>
    <t>08-02-472-1</t>
  </si>
  <si>
    <t>08-02-149-1</t>
  </si>
  <si>
    <t>08-02-407-6</t>
  </si>
  <si>
    <t>08-02-411-1</t>
  </si>
  <si>
    <t>10-06-034-14</t>
  </si>
  <si>
    <t>34-02-064-1</t>
  </si>
  <si>
    <t>11-01-001-01</t>
  </si>
  <si>
    <t>10-08-003-01</t>
  </si>
  <si>
    <t>11-03-001-01</t>
  </si>
  <si>
    <t>11-06-002-04</t>
  </si>
  <si>
    <t>11-08-002-01</t>
  </si>
  <si>
    <t>08-02-412-9</t>
  </si>
  <si>
    <t>11-06-001-02</t>
  </si>
  <si>
    <t>Conductor  ПВ1-0,38 сеч. 1x1,5mm2</t>
  </si>
  <si>
    <t>Detector CO RGD COOMP1</t>
  </si>
  <si>
    <t>Contactor  УП5312</t>
  </si>
  <si>
    <t>Contactor  УП5311</t>
  </si>
  <si>
    <t>AcF03A</t>
  </si>
  <si>
    <t>AcA52A</t>
  </si>
  <si>
    <t>AcF11C</t>
  </si>
  <si>
    <t>AcF12A</t>
  </si>
  <si>
    <t>AcB01A</t>
  </si>
  <si>
    <t>AcA53A</t>
  </si>
  <si>
    <t>AcA26A</t>
  </si>
  <si>
    <t>AcE15A</t>
  </si>
  <si>
    <t>AcE15A1</t>
  </si>
  <si>
    <t>CD50A</t>
  </si>
  <si>
    <t>AcA07B</t>
  </si>
  <si>
    <t>SF51A</t>
  </si>
  <si>
    <t>SD19A</t>
  </si>
  <si>
    <t>SD18A</t>
  </si>
  <si>
    <t>SA01A</t>
  </si>
  <si>
    <t>SF01A</t>
  </si>
  <si>
    <t>SF05A</t>
  </si>
  <si>
    <t>TsA03E</t>
  </si>
  <si>
    <t>SB08E</t>
  </si>
  <si>
    <t>SB08C</t>
  </si>
  <si>
    <t>SF04A</t>
  </si>
  <si>
    <t>10 m</t>
  </si>
  <si>
    <t>SB10E</t>
  </si>
  <si>
    <t>SB10C</t>
  </si>
  <si>
    <t>SB24E</t>
  </si>
  <si>
    <t>AcA25A</t>
  </si>
  <si>
    <t>SA40A</t>
  </si>
  <si>
    <t>SC06A</t>
  </si>
  <si>
    <t>10-08-002-03</t>
  </si>
  <si>
    <t>10-08-002-05</t>
  </si>
  <si>
    <t>10-08-001-06</t>
  </si>
  <si>
    <t>10-08-019-01</t>
  </si>
  <si>
    <t>08-01-121-1</t>
  </si>
  <si>
    <t>un</t>
  </si>
  <si>
    <t>Q= 90 kW**</t>
  </si>
  <si>
    <t xml:space="preserve">Consolidated price list </t>
  </si>
  <si>
    <t xml:space="preserve">Estimated amount in USD, 0 rate VAT </t>
  </si>
  <si>
    <t>Cost Component / Section</t>
  </si>
  <si>
    <t>Territory development</t>
  </si>
  <si>
    <t>Thermomecanics</t>
  </si>
  <si>
    <t xml:space="preserve">Heating and ventilation </t>
  </si>
  <si>
    <t>General construction works</t>
  </si>
  <si>
    <t xml:space="preserve">Electricity and lighting </t>
  </si>
  <si>
    <t xml:space="preserve">Automation and control system </t>
  </si>
  <si>
    <t>Water and sewage</t>
  </si>
  <si>
    <t xml:space="preserve">Anti fire system </t>
  </si>
  <si>
    <t>Fuel system</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</si>
  <si>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</si>
  <si>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</si>
  <si>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</si>
  <si>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</si>
  <si>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</si>
  <si>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</si>
  <si>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</si>
  <si>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</si>
  <si>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</si>
  <si>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</si>
  <si>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</si>
  <si>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</si>
  <si>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</si>
  <si>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</si>
  <si>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</si>
  <si>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</si>
  <si>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</si>
  <si>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Total cost of life-cycle (Price of works + VC fuel)</t>
  </si>
  <si>
    <t>Bidder:</t>
  </si>
  <si>
    <t>Signature</t>
  </si>
  <si>
    <t>No changes to the initial structure of this document are allowed. Any modifications made in the document, may result in Bidder's disqualification.</t>
  </si>
  <si>
    <t>Section:</t>
  </si>
  <si>
    <t>No.</t>
  </si>
  <si>
    <t>Ref. code</t>
  </si>
  <si>
    <t xml:space="preserve">Description of works </t>
  </si>
  <si>
    <t>Unit of Measure</t>
  </si>
  <si>
    <t>Quantity</t>
  </si>
  <si>
    <t>Unit Price
USD (wage inclusive)</t>
  </si>
  <si>
    <t>Total 
USD (col.5 x col.6)</t>
  </si>
  <si>
    <t>Chapter 1. Construction works</t>
  </si>
  <si>
    <t>Chapter 1.1. Concrete platform</t>
  </si>
  <si>
    <t xml:space="preserve">Layer of cylindrical natural aggregates having the function of filtering, insulation, ventilation, anti-freezing and anti-cracking proof, mechanically laid, with sand </t>
  </si>
  <si>
    <t xml:space="preserve">Layer of cylindrical natural aggregates having the function of filtering, insulation, ventilation, anti-freezing and anti-cracking proof, mechanically laid, with ballast </t>
  </si>
  <si>
    <t>Chapter 1.2. Welded panels (Euro fence) - 25,50 m</t>
  </si>
  <si>
    <t>Fencing wire mesh with fence panels made of round steel frame fixed on ready-made reinforced concrete pillars mounted at 2 m distance from each other, interaxed by tamping the ballast, the ridge height of 1,80 m  ("GARDLAIN")</t>
  </si>
  <si>
    <t>Plain concrete poured with classical means in foundations, basements, supporting walls, walls under zero rate, prepared by concrete mixer or commercial concrete according art. CA01, poured with classical means, plain concrete class В15</t>
  </si>
  <si>
    <t>unit</t>
  </si>
  <si>
    <t>Chapter 1.3. Gate  "STANDART" l=1,0m, Н=1,8m (1 unit)</t>
  </si>
  <si>
    <t>Metallic gates with frames made of round steel profiles, ready-made, including the accessories necessary, mounted on reinforced concrete poles, gate STANDART code 6204</t>
  </si>
  <si>
    <t>Chapter 1.4. Metallic fence (18,0 m)</t>
  </si>
  <si>
    <t>Manual digging of soil in limited spaces, under 1,00 m or over 1,00 m in width, executed without support, with vertical slope, in foundations, channels, drainages, twinning steps, in non-cohesive soil or lightly cohesive soil depth &lt; 0,75 m light soil</t>
  </si>
  <si>
    <t>Scattering with shovel of loose soil, in uniform layers, of 10-30 cm thickness, with a throw of up to 3 m from piles, including smashing the clods, soil from middle ground</t>
  </si>
  <si>
    <t xml:space="preserve">Manual punning of piles made in horizontal or inclined digging at 1/4, including watering each soil layer in part with 10 cm thickness of cohesive soil </t>
  </si>
  <si>
    <t>Metallic fence of metal and tin frames of 1 mm thickness</t>
  </si>
  <si>
    <t>Crushed stone foundation layer</t>
  </si>
  <si>
    <t>Boxes from reusable panels, with boarding from short and super short wood planks to pour the concrete in forms, glass-shaped foundations and equipment platforms including support</t>
  </si>
  <si>
    <t>Chapter 1.5.  Metallic gate (1 unit)</t>
  </si>
  <si>
    <t>Manual priming with one layer of minium lead paint on technological equipment</t>
  </si>
  <si>
    <t>Painting the articles and metallic constructions with oil paint in 2 layers, executed from profiles, of 8mm-12mm thickness inclusive, with hand brush</t>
  </si>
  <si>
    <t>Chapter 1.7. Steel ash containers Dn0,6х1,0(h)  with lid -(6 units)</t>
  </si>
  <si>
    <t>Various metallic structures made of laminated profiles, sheet, striated sheet, concrete, supporting or covering pipes, all or partially embedded in concrete</t>
  </si>
  <si>
    <t>Chapter 2. Equipment</t>
  </si>
  <si>
    <t>Wheelbarrow with steel clamp, Vclamp=0,1m3</t>
  </si>
  <si>
    <t>Removing fertile soil</t>
  </si>
  <si>
    <t>Manual digging of soil in limited spaces, under 1,00 m or over 1,00 m in width, executed without support, with vertical slope, in foundations, channels, drainages, twinning steps, in non-cohesive soil or lightly cohesive soil depth &lt; 0,75 m middle ground</t>
  </si>
  <si>
    <t xml:space="preserve">Manual transportation with wheelbarrow with rubber wheel at 100 m distance, the load of 100 - 120 kg, including setting the circulation cabinets and cleaning the rails of wheelbarrow by loading and unloading through settlement </t>
  </si>
  <si>
    <t xml:space="preserve">Vertical systematization </t>
  </si>
  <si>
    <t>Mechanical compacting with rammer of 150-200 kg of piles in successive layers of 20-30 cm thickness, excluding watering each layer in part, filling made of cohesive soil</t>
  </si>
  <si>
    <t>Demolition of buildings</t>
  </si>
  <si>
    <t xml:space="preserve">Mechanical felling of trees with diameter up to 10 cm with ballot at roots foreseen without covering the branches and packing the ballot with wire mesh </t>
  </si>
  <si>
    <t>Total VAT 0 rate</t>
  </si>
  <si>
    <t>Manual tree felling by successive sectioning of branches and trunk 11-30 cm</t>
  </si>
  <si>
    <t>Chapter 1. Assembling works</t>
  </si>
  <si>
    <t xml:space="preserve">Circulating (recirculating) pump mounted on existing pipe, by flanges, with diameter over  2" </t>
  </si>
  <si>
    <t>Expending vessel, mounted on platform having the capacity V=300 l</t>
  </si>
  <si>
    <t>Pipe sludge separator, in central heating system, with nominal entering diameter 80 mm (dirt trap)</t>
  </si>
  <si>
    <t>Pipe sludge separator, in central heating system, with nominal entering diameter 20 mm (dirt trap)</t>
  </si>
  <si>
    <t>Liquid fuel filter , Dn15 mm</t>
  </si>
  <si>
    <t>Vertical boiler mounted on floor, boiler having the capacity 2000 l (storage tank for heating system "SICC" 116Z)</t>
  </si>
  <si>
    <t>Condenser reservoir, mounted on platform having the capacity 500 l</t>
  </si>
  <si>
    <t>Installation of water softeners, fully equipped, with water flow 900 -2250 l/h   (Decalux-5 ET 500)</t>
  </si>
  <si>
    <t>Three-way plug valve, with flanges with stuffing,  for central heating installations, with nominal diameter 32 mm (three-way valve VF3 )</t>
  </si>
  <si>
    <t>Cold and hot water meters with diameter -15 mm (thermal energy meter"Hydrometer")</t>
  </si>
  <si>
    <t>Chapter 2. Sanitary works</t>
  </si>
  <si>
    <t>Pipe insulation with glass wool mattresses, mineral wool type I or type P stitched on one side, on weave of galvanized wire, made on site, having the thickness  60 mm, on pipes with circumference over thermal insulation more than 35 cm (mineral-cotton slabs with synthetic binder brand 75)</t>
  </si>
  <si>
    <t>Protection of thermal insulation of black tin or zinc pipes of 0,5 mm thickness screwed with round slot, self-tapping screws, having the circumference of pipe over thermal insulation between 0,90 and 1,6 m, manufacturing</t>
  </si>
  <si>
    <t>Protection of thermal insulation of black tin or zinc pipes of 0,5 mm thickness screwed with round slot, self-tapping screws, having the circumference of pipe over thermal insulation between 0,90 and 1,6 m, assembling</t>
  </si>
  <si>
    <t>Insulation with perforated fiberglass cloth brand "ХПС-Т-5" of pipes of diameter over 25 mm</t>
  </si>
  <si>
    <t>Thick sheet metal lining (silo funnels, chimney flues, tanks and troughs for sutaje) in chimney flues  (chimney flues</t>
  </si>
  <si>
    <t>Fine fitting for central heating boilers: faucet control valve  (for thermometer ЗКЧ-1-87)</t>
  </si>
  <si>
    <t>Fine fitting for central heating boilers: faucet control valve  (to measure pressure ЗКЧ-275.00.90)</t>
  </si>
  <si>
    <t>Fine fitting for central heating boilers: faucet control valve  (to measure pressure ЗКЧ-287.00.90)</t>
  </si>
  <si>
    <t>Fine fitting for central heating boilers: faucet control valve  (to measure level ЗКЧ-223-89)</t>
  </si>
  <si>
    <t>Fine fitting for central heating boilers: faucet control valve  (to measure temperature ЗКЧ-2-87)</t>
  </si>
  <si>
    <t>Stop or retaining valve with jacks for central heating installations, with nominal diameter 65 mm (ball tap  JIP Standart FF "Danfoss")</t>
  </si>
  <si>
    <t>Stop or retaining valve with jacks for central heating installations, with nominal diameter 65 mm (butterfly valve SYLAX (VFY-WH))</t>
  </si>
  <si>
    <t>Stop or retaining valve with jacks for central heating installations, with nominal diameter 15 mm (butterfly valve SYLAX (VFY-WH))</t>
  </si>
  <si>
    <t>Stop or retaining valve with jacks for central heating installations, with nominal diameter 25 mm (butterfly valve SYLAX (VFY-WH))</t>
  </si>
  <si>
    <t>Stop or retaining valve with jacks for central heating installations, with nominal diameter 20 mm (ball tap full opening type BVR UNI ISO 7/1)</t>
  </si>
  <si>
    <t>Stop or retaining valve with jacks for central heating installations, with nominal diameter 65 mm (flange return valve NVD402 "Danfoss")</t>
  </si>
  <si>
    <t>Stop or retaining valve with jacks for central heating installations, with nominal diameter 25 mm (check valve type 223 "Danfoss")</t>
  </si>
  <si>
    <t>Stop or retaining valve with jacks for central heating installations, with nominal diameter 15 mm (check valve type 223 "Danfoss")</t>
  </si>
  <si>
    <t>Stop or retaining valve with jacks for central heating installations, with nominal diameter 25 mm (safety valve, full opening, flange 17с29нж)</t>
  </si>
  <si>
    <t>Stop or retaining valve with jacks for central heating installations, with nominal diameter 20 mm (safety valve, full opening, flange 17с29нж)</t>
  </si>
  <si>
    <t>Stop or retaining valve with jacks for central heating installations, with nominal diameter 15 mm (safety valve 17с29нж)</t>
  </si>
  <si>
    <t>Air release valve with mobile key for central heating installations, with nominal diameter 10 mm (brass automatic air valve with threaded joining type MATIC brand "Danfoss" VF3, 149 B5 106)</t>
  </si>
  <si>
    <t>Air release valve with mobile key for central heating installations, with nominal diameter 10 mm (two-way safety valve Regulus DBV 1 3/4 Czech Rep.)</t>
  </si>
  <si>
    <t>Perform tightness test procedure under pressure of feeding pipelines of heating devices (heaters, thermal convectors, plinth convectors, etc.) with diameter 54 x 3,5 ... 83 x 3,5 mm</t>
  </si>
  <si>
    <t>Perform tightness test procedure under pressure of feeding pipelines of heating devices (heaters, thermal convectors, plinth convectors, etc.) with diameter 1 1/4" ... 2"</t>
  </si>
  <si>
    <t>Perform tightness test procedure under pressure of feeding pipelines of heating devices (heaters, thermal convectors, plinth convectors, etc.) with diameter 3/8" ... 1"</t>
  </si>
  <si>
    <t>Supports and fasteners for support of pipes, boilers, devices and recipients, having the weight less than 2 kg / unit</t>
  </si>
  <si>
    <t>On-site assembling of ALP ventilation tubes,  ready-made, having the section perimeter 400 mm (assembling the chimney)</t>
  </si>
  <si>
    <t>Stainless steel cone-shaped adaptor CF 400/460</t>
  </si>
  <si>
    <t>Stainless steel wall clip CFO-100 Д460</t>
  </si>
  <si>
    <t>Stainless steel pipe CF L1000 Д400/460</t>
  </si>
  <si>
    <t>Stainless steel condensation module CF Д400</t>
  </si>
  <si>
    <t>Stainless steel lid module CF 87* Д460</t>
  </si>
  <si>
    <t>Stainless tee CF 87* Д400/460</t>
  </si>
  <si>
    <t>Chapter 3. Equipment</t>
  </si>
  <si>
    <t>Expending vessel  V=300 l, , P=6 bar,  41VE0150 or similar</t>
  </si>
  <si>
    <t xml:space="preserve">Pipe sludge separator, in central heating system, with nominal entering diameter 80 mm (dirt trap), Р 16 bar, 149В 1802  or similar  </t>
  </si>
  <si>
    <t>Circulating (recirculating) pump mounted on existing pipe, by flanges, with diameter over  2"  Qp=1,2 m3/hour; Нр-3,3 m.c.a.  N=26-50 W,  MX 12-2 or similar</t>
  </si>
  <si>
    <t xml:space="preserve">Pipe sludge separator, in central heating system, with nominal entering diameter 20 mm (dirt trap), Р 16 bar, 149В 1769  or similar </t>
  </si>
  <si>
    <t>Installation of water softeners, fully equipped, with water flow 900 -2250 l/h   (Decalux-5 ET 500 or similar)</t>
  </si>
  <si>
    <t>Three-way plug valve, with flanges with stuffing,  for central heating installations, with nominal diameter 32 mm,  "Danfoss or similar"</t>
  </si>
  <si>
    <t xml:space="preserve">Vertical boiler (buffer) for heating system V=2000 L, Ру 8 bar </t>
  </si>
  <si>
    <t xml:space="preserve">Vessel for additional water,  V=500 L </t>
  </si>
  <si>
    <t>Thermal energy meter D 15 mm,  "Hydrometer" Sharky 775, h50-15, EN 1434</t>
  </si>
  <si>
    <t>Circulating (recirculating) pump mounted on existing pipe, by flanges, with diameter over  2" (outline No.1), productivity  Qp=7,7m3/hour,  pressure Нр=5,5 m.c.a.,  N=22 -464 W, class  А, А 16-2 (ЕЕ1&lt;0,2)</t>
  </si>
  <si>
    <t>Circulating (recirculating) pump mounted on existing pipe, by flanges, with diameter over  2" (outline No.2), productivity  Qp=7,7m3/hour,  pressure Нр=14,7 m.c.a.,  N=30 -1336 W, class  А, А 16-2 (ЕЕ1&lt;0,2</t>
  </si>
  <si>
    <t>Water circulation pump, mounted on existing pipe, by flanges, with diameter over  2"  Qp=0,09 m3/hour, pressure  Нр=21,7 m.c.a., N=0,3 кW, BM1-3 or similar</t>
  </si>
  <si>
    <t>Pipe insulation with glass wool mattresses, mineral wool type I or type P stitched on one side, on weave of galvanized wire, made on site, having the thickness  40 mm, on pipes with circumference over thermal insulation more than 35 cm  (mineral-cotton slabs with synthetic binder type М2 brand 125)</t>
  </si>
  <si>
    <t>Proportional water dosing equipment - build-in bypass oxygen  D 15 мм, (similar Dosaphos 250)</t>
  </si>
  <si>
    <t>100 unit.</t>
  </si>
  <si>
    <t>Vertical boiler mounted on floor, boiler having the capacity 800 l (bivalent heating boiler)</t>
  </si>
  <si>
    <t>Circulating (recirculating) pump mounted on existing pipe, by flanges, with diameter over  2"  (GRUNDFOS, SOLAR 25-65 130 or similar)</t>
  </si>
  <si>
    <t>Circulating (recirculating) pump mounted on existing pipe, by flanges, with diameter over  2"     ("Biral", Primax15-6 130RED or similar)</t>
  </si>
  <si>
    <t>Expending vessel, mounted on platform having the capacity 60 l (Expending membrane vessel Maxivarem LR or similar)</t>
  </si>
  <si>
    <t>Vertical boiler mounted on floor, boiler having the capacity up to 25 l, inclusive  (stainless-steel drain back boiler)</t>
  </si>
  <si>
    <t>Installation of water softeners, fully equipped, with water flow 900 -2250 l/h   (ANTIKAL, MEDIUM 3/4 or similar)</t>
  </si>
  <si>
    <t>Copper pipe, welded, to connect heating devices and units, in central heating installations, with outer diameter  28,0x1,5 mm (in set with fittings TALOS)</t>
  </si>
  <si>
    <t>Copper pipe, welded, to connect heating devices and units, in central heating installations, with outer diameter  22,0x1,0 mm (in set with fittings TALOS)</t>
  </si>
  <si>
    <t>Insulation of pipes with special sleeves for insulation introduced in pipelines, with diameter and thickness from D=28x20 mm (thermal insulated pipe for high temperatures ARMAFLEX)</t>
  </si>
  <si>
    <t>Insulation of pipes with special sleeves for insulation introduced in pipelines, with diameter and thickness from D=22x20 mm (thermal insulated pipe for high temperatures ARMAFLEX)</t>
  </si>
  <si>
    <t>Painting tin cover of pipelines and devices with oil pain in 2 layers, including priming</t>
  </si>
  <si>
    <t>Vacuum solar collector APRICUS (30 pipes) in set with supports to mount on the roof APRICUS, ETC-30-Fn = 2,83 m2, Q = 2040W</t>
  </si>
  <si>
    <t>Mounting support</t>
  </si>
  <si>
    <t>Bivalent heater storage with indirect heat; V = 800 l,in set with embedded electric element 380 V; Nel = 7,5 kW and temperature regulator TESY, EV12/9S2 800</t>
  </si>
  <si>
    <t>Pumping block for solar collectors G = 1,6 m3 / h, H = 6,5 m, N = 6,5 m, N = 0,055 kW in set with debit meter and thermometer, GRUNDFOS, SOLAR 25-65 130</t>
  </si>
  <si>
    <t>Expending vessel with diaphragm for hot water V = 60 l; P = 6,0 bar Maxivarem LR</t>
  </si>
  <si>
    <t>Anti-calcar magnetic device DN 20 mm, Q = 2,5 m3 / h, ANTIKAL, MEDIUM 3/4</t>
  </si>
  <si>
    <t>Thermostatic mixing vent DN 20mm, 35-60 ° C, ESBE, VTA 322 35-60 ° C</t>
  </si>
  <si>
    <t>Hot water pump G = 1,1 m3 / h, H = 4,7 m, with electrical motor N = 0,003 ... 0,034 kW, EEN &lt;0,15, "Biral", Primax15-6 130RED</t>
  </si>
  <si>
    <t>Recirculation pump of hot water G = 0,2 m3 / h, H = 6,0m, with electrical motor N = 0,003 ... 0,034kW, EEN &lt;0,15, "Biral", Primax15-6 130RED</t>
  </si>
  <si>
    <t>Illumination installation, electrical illumination</t>
  </si>
  <si>
    <t xml:space="preserve">Device or equipment dissembled before transportation </t>
  </si>
  <si>
    <t>Device or equipment dissembled before transportation</t>
  </si>
  <si>
    <t>Magnetic starter with general purpose, separate, mounted on construction on wall or column, power up to 40 A  ПМА-0247</t>
  </si>
  <si>
    <t>Cable up to 35 kV, fixed with applied clips, mass 1 m up to: 0,5 kg  (ВВГнг(А)-LS-0,66 sec. 3х1,5 mm2)</t>
  </si>
  <si>
    <t>Cable up to 35 kV, fixed with applied clips, mass 1 m up to: 0,5 kg  (ВВГнг(А)-0,66 sec. 5х4 mm2)</t>
  </si>
  <si>
    <t>Copper wire cable  ВВГнг(А)-LS-0,66 sec. 3х1,5 mm2</t>
  </si>
  <si>
    <t>Copper wire cable  ВВГнг(А)-LS-0,66 sec. 5х4 mm2</t>
  </si>
  <si>
    <t>Automatic switch  АД14/4/20/30</t>
  </si>
  <si>
    <t>Automatic switch three-way ВА47-29/1/С2</t>
  </si>
  <si>
    <t xml:space="preserve">Control and regulation system </t>
  </si>
  <si>
    <t xml:space="preserve">Device installed on flange combination, mass, kg, up to: 1,5  ТПГ100эк, ТМТБ </t>
  </si>
  <si>
    <t>Device installed on fillet combination, mass, kg, up to: 1,5    (controller)</t>
  </si>
  <si>
    <t>Warning and control panel ЩУС -  box ЯУЭ-1263 dim. 1200x600x350</t>
  </si>
  <si>
    <t>Connect the electric grid to devices by glue</t>
  </si>
  <si>
    <t>Material costs</t>
  </si>
  <si>
    <t>Selective device Г-16-225, В-16-225</t>
  </si>
  <si>
    <t>Selective device Г-16-80, В-16-80</t>
  </si>
  <si>
    <t>Metallic hosepipe D = 15mm</t>
  </si>
  <si>
    <t xml:space="preserve"> Control cable КВВГнг-LS sect. 4х1,5mm2</t>
  </si>
  <si>
    <t xml:space="preserve"> Control cable КВВГнг-LS sect. 5х1,5mm2</t>
  </si>
  <si>
    <t>Thermometer ТПГ100эк-М1</t>
  </si>
  <si>
    <t>Thermometer TMTБ41</t>
  </si>
  <si>
    <t>Universal commutator  УП5311</t>
  </si>
  <si>
    <t>Chronometer  ТЭ</t>
  </si>
  <si>
    <t>Supervisor EUROSTER-813</t>
  </si>
  <si>
    <t>Mounting on site the ventilation ALP tubes ,  ready-made, with section perimeter 80x2 mm (aluminium frilled tubular box  ALUVENT)</t>
  </si>
  <si>
    <t>Heating</t>
  </si>
  <si>
    <t>Steel radiators, monobloc with length 1501 - 2000 mm ("Korado" type 33 1600х600(h) or similar)</t>
  </si>
  <si>
    <t>Air release valve with mobile key for central heating installations, with nominal diameter 1/2" (radiator's air release valve Maevsky)</t>
  </si>
  <si>
    <t>Air release valve with mobile key for central heating installations, with nominal diameter 1/2" (straight stop valve RLV-15)</t>
  </si>
  <si>
    <t>Keys for air inlets R74Y001</t>
  </si>
  <si>
    <t>Air release valve with mobile key for central heating installations, with nominal diameter 15 mm (drainage valve R88IY003 Giacomini)</t>
  </si>
  <si>
    <t>Stop or retaining valve with jacks for central heating installations, with nominal diameter 15 mm (drainage ball valve Giacomini)</t>
  </si>
  <si>
    <t>Perform thermal expansion and contraction and running test, of feeding pipelines of heating devices (heaters, thermal convectors, plinth convectors, etc.) with diameter 3/8" ... 1"</t>
  </si>
  <si>
    <t>Connection to existing steel pipeline (with connecting pipes) with the diameter of connecting pipes 15 mm</t>
  </si>
  <si>
    <t>Connection to existing steel pipeline (with connecting pipes) with the diameter of connecting pipes 65 mm</t>
  </si>
  <si>
    <t>Ventilation</t>
  </si>
  <si>
    <t>Manufacturing and mounting of straight ventilation channels, of galvanized steel or aluminium 0,3 - 2 mm thickness, having the perimeter of rectangular section 250 - 700 mm (gr.0,6 mm)</t>
  </si>
  <si>
    <t>Circular deflector with perimeter  230 - 700 mm  (umbrella ЗKц-01 Д250)</t>
  </si>
  <si>
    <t>Mounting rabbit mesh to support plaster ceiling , walls, protection of thermal insulators, masking of pipes, applied on straight ceilings, on steel - concrete D = 6-8 mm, with eyelids  26-35 mm inclusive</t>
  </si>
  <si>
    <t>Insulation of pipes with glass wool mattresses, mineral cotton type I or type P stitched on one side, based on zinc wire, made on site, with thickness 20; 30; 40; 50 or 60 mm, on pipes with circumference over thermal insulation over 30 mm  (fiber optic mat, covered with armored aluminium foil gr.50 mm ISOVER-KIM-AL)</t>
  </si>
  <si>
    <t>Adhesive band for sealing the joints ISOVER AL-TEPPI</t>
  </si>
  <si>
    <t>Ventilation grilles ready-made of black sheet, with manually adjustable blinds, painted and embedded in masonry  (still air flowing grid SKP 500х500h)</t>
  </si>
  <si>
    <t>Thermal networks</t>
  </si>
  <si>
    <t>Manual digging of soil, in slopes, in channels cut by excavator or scraper, to fill the digging in slope profile, in middle ground</t>
  </si>
  <si>
    <t>Scattering loose soil extracted from ground category I or II, by bulldozer tractor on tracks 65-80 CP, in layers of 15-20 cm</t>
  </si>
  <si>
    <t>Compacting the soil with mechanical punner of 150-200kg of fillings in successive layers of 20-30 cm thickness, excluding watering of every layer in part, fillings made on non-cohesive soil</t>
  </si>
  <si>
    <t>Scattering loose soil with spade, in uniform layers of 10-30 cm thickness, in a 3 m throw from pile, including breaking the clods, soil from middle ground</t>
  </si>
  <si>
    <t>Manual punning of piles executed in horizontal or inclined digging at 1/4, including watering each layer of ground in part, having 10 cm thickness cohesive soil</t>
  </si>
  <si>
    <t>Underground laying of pipes</t>
  </si>
  <si>
    <t>Steel pipe mounted in trench at the depth of  1-3 m or on the ground, at the height of 3-15m, including the cold pressure test, tightness test and complex test with circulating flow, with diameter 76x3,0 mm</t>
  </si>
  <si>
    <t>Steel pipe mounted in trench at the depth of 1-3 m or on the ground, at height between  3 -15 m , including the cold pressure test, tightness test and complex test with circulating flow, with diameter 38х2,0 mm</t>
  </si>
  <si>
    <t>Steel pipe mounted in trench at the depth of 1-3 m or on the ground, at height between  3 -15 m , including the cold pressure test, tightness test and complex test with circulating flow, with diameter 32х2,0 mm</t>
  </si>
  <si>
    <t>Steel elbow or ready-made reduction, mounted on pipeline posed in trench, 1-3 m deep or on the ground, at the height of 3-15m , including the cold pressure test, tightness test and complex test with circulating flow, with diameter 76 mm  (elbow joint 90')</t>
  </si>
  <si>
    <t>Mounting disc, vent or straight clap valve,  made of steel or cast iron up to Pn 40, in trench, 1-3 m deep or on the ground up to 3-15 m with nominal diameter Dn 65 mm (ball valve LD-WW)</t>
  </si>
  <si>
    <t>Mounting disc, vent or straight clap valve,  made of steel or cast iron up to Pn 40, in trench, 1-3 m deep or on the ground up to 3-15m with nominal diameter Dn 32 mm (ball valve LD-WW)</t>
  </si>
  <si>
    <t>Mounting disc, vent or straight clap valve,  made of steel or cast iron up to Pn 40, in trench, 1-3 m deep or on the ground up to 3-15m with nominal diameter Dn 25 mm (ball valve LD-WW)</t>
  </si>
  <si>
    <t>Mounting disc, vent or straight clap valve,  made of steel or cast iron up to Pn 40, in trench, 1-3 m deep or on the ground up to 3-15m with nominal diameter Dn 15 mm (ball valve LD-WW)</t>
  </si>
  <si>
    <t>Various metallic structures made of laminated profiles, sheet, striated sheet, concrete, supporting or covering pipes, fully or partially embedded in concrete</t>
  </si>
  <si>
    <t>Channel КЛ-90х45-8 (9 m)</t>
  </si>
  <si>
    <t>Sand foundation layer</t>
  </si>
  <si>
    <t>Mounting ready-made reinforced steel elements in residential or social-cultural buildings with monolith reinforced steel structure, mixed or portant masonry, at the height up to 20 m inclusive, with volume from0,2-2,5 mc   with volume from support cushion ОП-1</t>
  </si>
  <si>
    <t xml:space="preserve">Pipe node УТ 1 </t>
  </si>
  <si>
    <t>Heating chamber ТК-1,  1,8х2,4х2,0(h)</t>
  </si>
  <si>
    <t>Mounting ready-made concrete elements. Block wall for basement,  weight   0,5 t. Note: type of ready-made element is included according to project ФС-4м</t>
  </si>
  <si>
    <t>Mounting ready-made concrete elements. Block wall for basement,  weight   0,5 t. Note: type of ready-made element is included according to project ФС-4-8м</t>
  </si>
  <si>
    <t>Mounting ready-made reinforced steel elements for trenches (thermic, heating, cables, etc.), straight or curved plates flooring ПO-4</t>
  </si>
  <si>
    <t>Plain concrete  poured with classical means, in foundations, basements, supporting walls, walls under zero rate, prepared by concrete mixer or commercial concrete according to art. CA01, poured with classical means, plain concrete class....   B7,5</t>
  </si>
  <si>
    <t>Plain concrete  poured with classical means, in foundations, basements, supporting walls, walls under zero rate, prepared by concrete mixer or commercial concrete according to art. CA01, poured with classical means, plain concrete class....   B15</t>
  </si>
  <si>
    <t>Mounting iron cast or concrete lids without support element, in manholes of water and sewage systems, off road type I Т</t>
  </si>
  <si>
    <t>Mounting ready-made reinforced concrete elements for trenches (thermal, heating, cables. etc.), straight or curved plates   КЦО-1</t>
  </si>
  <si>
    <t>Manual priming with one layer of lead paint of technological equipment.</t>
  </si>
  <si>
    <t xml:space="preserve">Painting metallic articles and constructions with oil paint in 2 layers, executed from profiles with thickness between 8mm and 12mm including, with hand brush  </t>
  </si>
  <si>
    <t>Plain concrete  poured with classical means, in foundations, basements, supporting walls, walls under zero rate, prepared by concrete mixer or commercial concrete according to art. CA01, poured with classical means, plain concrete class...    B7,5, drainage pit ДП-1</t>
  </si>
  <si>
    <t>Drainage pit ДК1</t>
  </si>
  <si>
    <t>Assembling manholes from ready-made reinforced concrete elements, for sewage, circular (rings) with diameter 1,0m, in soil without underground water</t>
  </si>
  <si>
    <t>Elements of ready-made reinforced concrete, of manholes, circular (ring) with diameter 1,0 m, for sewage, in soil without underground water. Note: resource with 0,00 (zero) norm is in accordance with the project</t>
  </si>
  <si>
    <t>Mounting cement pipes, assembled with cast iron joints, with flanges, with length 3 m and diameter 150 mm</t>
  </si>
  <si>
    <t>Mounting disc, vent or straight clap valve,  made of steel or cast iron up to Pn 25, in trench, 1m deep or on the ground up to 3 m with nominal diameter Dn  150 mm (automatic check valve)</t>
  </si>
  <si>
    <t>Mine ШО1, ШО2 (2 unit)</t>
  </si>
  <si>
    <t>Concrete coat with small aggregates, with thickness 2,5 cm manual laying</t>
  </si>
  <si>
    <t>Hydro insulation layer made at high temperature on terraces, roofs, or foundations and radiation , in soil without underground waters, including mouldings and valleys in current hydro-insulation on surfaces inclined at 40% or plan or curved areas, with bitumen paste or rubber bitumen, applied with brush or rubber pump (purlin) lacquer БТ-577</t>
  </si>
  <si>
    <t>Node "А" (4 units)</t>
  </si>
  <si>
    <t>Insulation with fiber glass perforated lining ХПС-Т-5 of pipes with diameter larger than 25 mm</t>
  </si>
  <si>
    <t>Protection of thermal insulation of pipes executed with bitumen fiber glass mats type  I A, tied with zinc soft steel wire with diameter 1,25 mm  РСТ</t>
  </si>
  <si>
    <t>Hydro insulation layer made at high temperature on terraces, roofs, or foundations and radiation , in soil without underground waters, including mouldings and valleys in current hydro-insulation on surfaces inclined at 40% or plan or curved areas, with bitumen paste or rubber bitumen, applied with brush or rubber pump (purlin) 2 layers of cold bitumen</t>
  </si>
  <si>
    <t>Arial mounting</t>
  </si>
  <si>
    <t>Steel pipe mounted in trench at the depth of up to 1 m or on the ground, height up to 3 m, including the cold pressure test, tightness test and complex test with circulating flow, with diameter 76x3,0 mm</t>
  </si>
  <si>
    <t>Steel pipe mounted in trench at the depth of up to 1 m or on the ground, height up to 3 m, including the cold pressure test, tightness test and complex test with circulating flow, with diameter 38x2,0 mm</t>
  </si>
  <si>
    <t>Steel pipe mounted in trench at the depth of up to 1 m or on the ground, height up to 3 m, including the cold pressure test, tightness test and complex test with circulating flow, with diameter 32x2,0 mm</t>
  </si>
  <si>
    <t>Manufacture, mounting and cementing the protection pipe through walls, pipe with diameter 108x3,5 mm (L=0,5 m)</t>
  </si>
  <si>
    <t>Manufacture, mounting and cementing the protection pipe through walls, pipe with diameter 57х3,0 mm (L=0,5 m)</t>
  </si>
  <si>
    <t>Protection of thermal insulation of pipes with black or zinc tin of 0,5 mm thickness fixed with round self-screws, self-threaded, with pipe circumference over thermal insulation between 0,90 and 1,6 m, manufacture</t>
  </si>
  <si>
    <t>Protection of thermal insulation of pipes with black or zinc tin of 0,5 mm thickness fixed with round self-screws, self-threaded, with pipe circumference over thermal insulation between 0,90 and 1,6 m, assembling</t>
  </si>
  <si>
    <t>Supports and fixing devices to support pipes, boilers, devices and recipients with weight up to 2kg/unit</t>
  </si>
  <si>
    <t>part</t>
  </si>
  <si>
    <t>Painting tin sheet on pipes and devices with 2 layers of oil paint, including priming</t>
  </si>
  <si>
    <t>Mechanical digging with excavator of 0,40-0,70 mc, with internal combustion engine and hydraulic control, in soil with natural humidity, unloaded in piles on ground  catg. II</t>
  </si>
  <si>
    <t>Chapter 2. Foundation</t>
  </si>
  <si>
    <t>Plain concrete  poured with classical means,  in foundations, basements, supporting walls, walls under zero rate, prepared by concrete mixer or commercial concrete according to art. CA01, poured with classical means, plain concrete class.... (B12,5)</t>
  </si>
  <si>
    <t>Boards from reusable panels, made from resinous short and super short boards to pour the concrete in forms, glass-shaped foundations and platforms for equipment including supports</t>
  </si>
  <si>
    <t>Belt Пм 01</t>
  </si>
  <si>
    <t>Reinforced concrete poured with classical means,  in foundations, basements, supporting walls, walls under zero rate, prepared by concrete mixer or commercial concrete according to art. CA01, poured with classical means, reinforced concrete class...   В15</t>
  </si>
  <si>
    <t>Reinforced concrete poured with classical means,  in foundations, basements, supporting walls, walls under zero rate, prepared by concrete mixer or commercial concrete according to art. CA01, poured with classical means, reinforced concrete class...   В12,5</t>
  </si>
  <si>
    <t>Concrete steel fittings OB 37 prepared in site workshop, with bar diameter up to 8 mm including in continuous foundations and radiation</t>
  </si>
  <si>
    <t>Node 1 (1 unit)</t>
  </si>
  <si>
    <t>Concrete steel fittings OB 37 prepared in site workshop, with bar diameter up to 8 mm including, and mounted in beams and pillars, at height less or equal to 35 m, excluding constructions executed with sliding plates</t>
  </si>
  <si>
    <t>Concrete steel fittings OB 37 prepared in site workshop, with bar diameter more than 8 mm, mounted in beams and pillars,  at height less or equal to 35 m, excluding constructions executed with sliding plates</t>
  </si>
  <si>
    <t>Boards from reusable panels, made from resinous short and super short boards to pour concrete in pillars and frames excluding supports at height up to 20 m including</t>
  </si>
  <si>
    <t xml:space="preserve">Lintel Прм 1 </t>
  </si>
  <si>
    <t>Hydro insulation made from liquid glass cement mortar in foundations and walls applied on horizontal surfaces</t>
  </si>
  <si>
    <t>Manufacture, mounting and installation of safety pipe through masonry, pipe having the diameter 219 x 2,5 mm (L=0,45 m)</t>
  </si>
  <si>
    <t>Chapter 3. Wall</t>
  </si>
  <si>
    <t>Lime block walls with the height up to 4 m, plain masonry</t>
  </si>
  <si>
    <t>Pillars Стм1 (4 units)</t>
  </si>
  <si>
    <t>Concrete poured in slabs, beams, pillars, prepared by concrete mixer or commercial concrete according to art. CA01 and pouring with classical means   В15</t>
  </si>
  <si>
    <t>Concrete poured in slabs, beams, pillars, prepared by concrete mixer or commercial concrete according to art. CA01 and pouring with classical means   В12,5</t>
  </si>
  <si>
    <t>Manufacture, mounting and installation of safety pipe through masonry, pipe having the diameter 108x2,8 mm (L=0,45 m)</t>
  </si>
  <si>
    <t xml:space="preserve">Chapter 4. Overlapping </t>
  </si>
  <si>
    <t>Floor tiles and cover for constructions, in areas with earthquakes 7-8 with support on 2 sides at the height of the building up to 35 m, with surface up to 10 m2   Note: type of ready-made element will be included according to project  (1ПК59-12-4,5-С8)</t>
  </si>
  <si>
    <t>Floor tiles and cover for constructions, in areas with earthquakes 7-8 with support on 2 sides at the height of the building up to 35 m, with surface up to 10 m2   Note: type of ready-made element will be included according to project   (1ПК59-10-4,5-С8)</t>
  </si>
  <si>
    <t>Belt Пм1</t>
  </si>
  <si>
    <t>Breaking stone or reinforced concrete walls of 16 -25 cm thickness to embed pipes</t>
  </si>
  <si>
    <t>Chapter 5. Roof</t>
  </si>
  <si>
    <t>Dig trenches of up to 5 cm depth in stone or reinforced concrete walls of 5 x 50 cm2</t>
  </si>
  <si>
    <t>Mounting and fixing the embedded parts in monolith reinforced concrete: weight less than 4 kg</t>
  </si>
  <si>
    <t>Additional ondutiss polymer layer mounted under the tile layer, corrugated or indented tiles (vapour barrier sheet)</t>
  </si>
  <si>
    <t>Additional ondutiss polymer layer mounted under the tile layer, corrugated or indented tiles  (hydro insulation sheet)</t>
  </si>
  <si>
    <t>Mounting rafters with antiseptic treatment</t>
  </si>
  <si>
    <t>Fire-proofing of carpentry; Fire-proofing of carpentry farms, acres, beams, rafters, wall plates</t>
  </si>
  <si>
    <t>Additional ondutiss polymer layer mounted under the tile layer, corrugated or indented tiles ( anti-condensation sheet)</t>
  </si>
  <si>
    <t>Roof covering or tile covering, eternal type plates etc., from unprocessed resinous boards (24 mm thickness) sanded on one side, in ordinary constructions</t>
  </si>
  <si>
    <t>Antiseptic treatment of carpentry, on apparent surfaces with antiseptic: beams, wall plates.</t>
  </si>
  <si>
    <t>Fire-proofing of carpentry; mesh for covering and flooring.</t>
  </si>
  <si>
    <t>Mounting elements of beam frame (bars) with antiseptic treatment</t>
  </si>
  <si>
    <t>Antiseptic treatment of carpentry, on hidden surfaces with antiseptic: timber frame.</t>
  </si>
  <si>
    <t>Painting with lacquers and oil paint applied on wood carpentry, executed in 2 layers of enamel paint on floors</t>
  </si>
  <si>
    <t>Gutter systems brass type of anticorrosive protected tin Dn100 mm</t>
  </si>
  <si>
    <t>Pipe systems brass type of anticorrosive protected tin Dn100 mm</t>
  </si>
  <si>
    <t>Suspended ceilings executed on site of PFL or melamine PAL with plastic profiles (veneer)</t>
  </si>
  <si>
    <t>Ready-made black tin ventilation grilles, with manually adjustable blinds, painted and mounted in masonry ( louvered grille Жр-1, 780x580)</t>
  </si>
  <si>
    <t>Canopy К-1</t>
  </si>
  <si>
    <t xml:space="preserve">Manual priming with one layer of lead paint of technological equipment.  </t>
  </si>
  <si>
    <t xml:space="preserve">Painting metallic articles and constructions with oil paint in 2 layers, executed from profiles with thickness between 8mm and 12mm including, with hand brush </t>
  </si>
  <si>
    <t>Chapter 6. Windows and doors</t>
  </si>
  <si>
    <t>Mounting PVC profiles: tilted (inclined, swing-out) with gap surface under 2 m2 in one frame</t>
  </si>
  <si>
    <t xml:space="preserve">Windowstill mounted on windows of plastic material for windows and doors (PVC, b=250mm) </t>
  </si>
  <si>
    <t xml:space="preserve">Windowstill mounted on aluminium windows </t>
  </si>
  <si>
    <t>Internal or external painting on metallic carpentry with alkyd enamel in 2 layers including priming</t>
  </si>
  <si>
    <t>Chapter 7. Flooring</t>
  </si>
  <si>
    <t>Compacting the ground with crushed stone</t>
  </si>
  <si>
    <t>Anti-vapour barrier executed on horizontal surfaces with a layer of bitumen cardboard, glued on the entire surface with bitumen membrane</t>
  </si>
  <si>
    <t>Support layer for flooring executed from cement mortar M 150-T de 3 cm thickness with finely plastered surface (gr.2 cm)</t>
  </si>
  <si>
    <t>Flooring from ceramic tiles including supporting layer of adhesive mortar, executed on surfaces: larger than 16 m2  (gr.13 mm)</t>
  </si>
  <si>
    <t>Linear ceramic tiles applied with adhesive</t>
  </si>
  <si>
    <t>Chapter 8. Interior finishing</t>
  </si>
  <si>
    <t>Interior plastering of 5 mm thickness, manually executed, with dry mixture of plaster, on ceiling, manual preparation of mortar "Knauf"</t>
  </si>
  <si>
    <t>Priming of internal surfaces of walls and ceilings</t>
  </si>
  <si>
    <t xml:space="preserve">Plain painting with lime, made internally or externally on any support surface with two layers of lime </t>
  </si>
  <si>
    <t>Interior painting with co-polymer vinyl in watering emulsion,  applied in 2 layers on existing putty, manually executed</t>
  </si>
  <si>
    <t>Chapter 9. External finishing</t>
  </si>
  <si>
    <t>External plastering sprayed on brick or concrete walls (with brush or pump) of 3 cm thickness, manually executed, with lime cement mortar M 50-T for spritz and lime cement mortar M 25-T for prime and visible layer in continuous surface</t>
  </si>
  <si>
    <t>Internal and external plastering, executed manually with cement mortar M 50-T of 2 cm average thickness, on concrete or brick walls, with flat surfaces</t>
  </si>
  <si>
    <t>Manual application of quartz prime"Gleta" in one layer on outer walls</t>
  </si>
  <si>
    <t>Outer priming of 2-3 mm. thickness, manually executed with mix "TINC" on walls</t>
  </si>
  <si>
    <t>Chapter 10. Other works</t>
  </si>
  <si>
    <t>Chapter 10.1. External stairs and ramp</t>
  </si>
  <si>
    <t>Plain concrete  poured with classical means,  in foundations, basements, supporting walls, walls under zero rate, prepared by concrete mixer or commercial concrete according to art. CA01, poured with classical means, plain concrete class....  B7,5</t>
  </si>
  <si>
    <t>Chapter 10.2. Foundations Фом 1 ... Фом 6</t>
  </si>
  <si>
    <t>Plain concrete  poured with classical means,  in foundations, basements, supporting walls, walls under zero rate, prepared by concrete mixer or commercial concrete according to art. CA01, poured with classical means, plain concrete class....  B12,5</t>
  </si>
  <si>
    <t>Concrete steel fittings OB 37 prepared in site workshop and mounted with bar diameter up to 8 mm including in isolated foundations</t>
  </si>
  <si>
    <t>Chapter 10.3. Support ОП2 (2 units)</t>
  </si>
  <si>
    <t>Chapter 10.4. Support  ОП3 (14 units)</t>
  </si>
  <si>
    <t>Chapter 10.5. Support  ОП4 (1 unit)</t>
  </si>
  <si>
    <t>Metallic platform ПМ1  (1 unit)</t>
  </si>
  <si>
    <t xml:space="preserve">Painting metallic articles and constructions with oil paint in 3 layers, executed from profiles with thickness between 8mm and 12mm including, with hand brush </t>
  </si>
  <si>
    <t>Chapter 10.8. Chimney flue</t>
  </si>
  <si>
    <t>Manual digging of soil in limited spaces, having under 1,00 m or over 1,00 m width, executed without support, with vertical slope, in foundations, channels, basements, twinning steps, in non-cohesive soil or slightly cohesive soil at the depth &lt; 0,75 m middle ground</t>
  </si>
  <si>
    <t>Support layer for flooring executed from cement mortar M 150-T of 3 cm thickness with finely plastered surface (gr.5 cm)</t>
  </si>
  <si>
    <t>Support layer for flooring executed from cement mortar M 150-T of 3 cm thickness with finely plastered surface. The difference for each 0.5 cm of support layer of mortar M 150-T,  should be added or deducted</t>
  </si>
  <si>
    <t>Chapter 10.9. Drywall</t>
  </si>
  <si>
    <t>Fire-proofing of carpentry; Fire-proofing of carpentry farms, ackers, beams, rafters, wall plates</t>
  </si>
  <si>
    <t>Chapter 1. Ground works</t>
  </si>
  <si>
    <t>100 unit</t>
  </si>
  <si>
    <t>10 unit</t>
  </si>
  <si>
    <t>Suspended cabinet (panel), height, width and depth, mm, up to (BZUM-TF-100-12)</t>
  </si>
  <si>
    <t>Meters mounted on prepared platform, three phases (ZMR110ACe)</t>
  </si>
  <si>
    <t>Suspended cabinet (panel), height, width and depth, 12 module box КМПн 2/12  IP55</t>
  </si>
  <si>
    <t>Connecting rail YNS20-3-063</t>
  </si>
  <si>
    <t>Rail  РЕ and N YNN10-14-100</t>
  </si>
  <si>
    <t>Suspended cabinet (panel), height, width and depth, 24 module box КМПн 2/24  IP55</t>
  </si>
  <si>
    <t>Rail PE and N YNN10-14-100</t>
  </si>
  <si>
    <t>Suspended cabinet (panel), height, width and depth, (extensive box К654У2)</t>
  </si>
  <si>
    <t>Plug socket with grounding contact  IP54</t>
  </si>
  <si>
    <t>Flexible cable КГ (А) LS 3х6 mm2</t>
  </si>
  <si>
    <t>General magnetic starter, separated, mounted on wall or column, power up to 40 A  ПМА-0247</t>
  </si>
  <si>
    <t>Box with descending transformers ЯТП-0,25-220/12</t>
  </si>
  <si>
    <t>Source of light with luminescent light bulbs mounted separately on pivots, number of light bulbs, in Source of light, 2  ALS.OPL  218  IP54</t>
  </si>
  <si>
    <t>Source of light with luminescent light bulbs mounted separately on pivots, number of light bulbs, in Source of light, 2  СД 218</t>
  </si>
  <si>
    <t>Illuminating devices with fluorescent lights, ceiling ALS.OPL 218 IP54</t>
  </si>
  <si>
    <t>Illuminating devices with compact fluorescent lights, ceiling CD 218 IP54</t>
  </si>
  <si>
    <t>Torch СГВ-2</t>
  </si>
  <si>
    <t>luminescent light bulbs ЛЛ-18</t>
  </si>
  <si>
    <t>Compact luminescent light bulbs  ЛЛК-18</t>
  </si>
  <si>
    <t xml:space="preserve">One button switch, open type, hidden Iн=10А, Uн=220В  IP43 </t>
  </si>
  <si>
    <t>Plug socket open type, open switch socket</t>
  </si>
  <si>
    <t xml:space="preserve">Earth binding conductor hidden in equalizer layer of floor, flat steel, section 100 mm2 </t>
  </si>
  <si>
    <t>Earth plug, vertical, round steel, diameter 20 mm (round steel D=20 mm)</t>
  </si>
  <si>
    <t>Earth binding conductor hidden in flooring, of steel sheet, section 100 mm2 (flat steel)</t>
  </si>
  <si>
    <t>Cable up to 35 kV, fixed with applied clips, mass 1 m up to: 0,5 kg  (ВВГнг(А)-LS-0,66 sec. 3х6 mm2)</t>
  </si>
  <si>
    <t>Cable up to 35 kV, fixed with applied clips, mass 1 m up to: 0,5 kg  (ВВГнг(А)-LS-0,66 sec. 5х10 mm2)</t>
  </si>
  <si>
    <t>Cable up to 35 kV, fixed with applied clips, mass 1 m up to: 0,5 kg  (ВВГнг(А)-FRLS-0,66 sec. .3x1,5 mm2)</t>
  </si>
  <si>
    <t>Cable up to 35 kV in pipes, blocks or boxes posed, mass 1 m up to: 1 kg  (ВВГнг(А)-LS-0,66 sec. 3х1,5 mm2)</t>
  </si>
  <si>
    <t>Cable up to 35 kV in pipes, blocks or boxes posed, mass 1 m up to: 1 kg  (ВВГнг(А)-LS-0,66 sec. 3х6 mm2)</t>
  </si>
  <si>
    <t>Cable up to 35 kV in pipes, blocks or boxes posed, mass 1 m up to: 1 kg  (ВВГнг(А)-LS-0,66 sec. 5х10 mm2)</t>
  </si>
  <si>
    <t>Cable up to 35 kV suspended on steel cable, mass 1 m up to: 1 kg  (ВВГнг(A)-LS sec. 5х10 mm2 on cable)</t>
  </si>
  <si>
    <t>Copper wire cable  ВВГнг(A)-LS-0,66 sect. 3х1,5 mm2</t>
  </si>
  <si>
    <t>Copper wire cable ВВГнг(A)-LS-0,66 sect. 3х6 mm2</t>
  </si>
  <si>
    <t>Copper wire cable ВВГнг(A)-LS-0,66 sect. 5х10 mm2</t>
  </si>
  <si>
    <t>Copper wire cable ВВГнг(A)-FRLS-0,66 sect. 3х1,5 mm2</t>
  </si>
  <si>
    <t>Steel pipe on constructions installed in primed channels executed, on flooring support, diameter up to 20 mm (steel pipe 20 mm)</t>
  </si>
  <si>
    <t>Metallic hose, outer diameter up to 15 mm (metallic sleeve РЗ-ЦХ-Д20 mm)</t>
  </si>
  <si>
    <t>Different works: cable protection with plastic gutters, on brick or wood walls box 40х20</t>
  </si>
  <si>
    <t>Mounting telephone masts: one pair (mast H=3,0m  Dn40 mm)</t>
  </si>
  <si>
    <t xml:space="preserve">Manual digging of soil in limited spaces, under 1,00 m or over 1,00 m in width, executed without support, with vertical slope, in foundations, channels, drainages, twinning steps, in non-cohesive soil or lightly cohesive soil depth &lt; 0,75 m middle soil                                                          </t>
  </si>
  <si>
    <t>Control panel "BZUM-TF-100-12"</t>
  </si>
  <si>
    <t>24 module box КМПн 2/24 IP55</t>
  </si>
  <si>
    <t>Automatic switch  ВА47-29/3/С40</t>
  </si>
  <si>
    <t>Automatic switch  ВА47-29/3/С32</t>
  </si>
  <si>
    <t>Switch  ВН 32-3Р/40</t>
  </si>
  <si>
    <t>Switch  ВН 32-3Р/32</t>
  </si>
  <si>
    <t>24 module box КМПн 2/12 IP55</t>
  </si>
  <si>
    <t>Automatic switch with one phase ВА47-29/1/С25</t>
  </si>
  <si>
    <t>Automatic switch with one phase ВА47-29/1/C6</t>
  </si>
  <si>
    <t>Automatic switch with one phase ВА47-29/1/С4</t>
  </si>
  <si>
    <t>Automatic switch with one phase ВА47-29/1/В4</t>
  </si>
  <si>
    <t>Automatic switch with one phase ВА47-29/1/С2</t>
  </si>
  <si>
    <t>Automatic switch with one phase ВА47-29/1/В2</t>
  </si>
  <si>
    <t>Power switch  ВН-32-1Р-25А</t>
  </si>
  <si>
    <t xml:space="preserve"> Mobile power generator with DIESSEL engine 220V/50Hz,  7,0 кVA, equipped with automatic connection block to network </t>
  </si>
  <si>
    <t>Commutator  ПП-2P-25</t>
  </si>
  <si>
    <t>Device installed on flange mix, mass, kg, up to: 1,5  ТТУ, ТТП, ТПГ100эк</t>
  </si>
  <si>
    <t>Constructions for device installations, mass, kg, up to: 1</t>
  </si>
  <si>
    <t>Device installed on threaded mix, mass, kg, up to: 1,5,  (МП4, МВП, ДМ2010)</t>
  </si>
  <si>
    <t>Device installed on threaded mix, mass, kg, up to: 1,5,  (draft gauge ТНМП-52-М2)</t>
  </si>
  <si>
    <t>Device installed on threaded mix, mass, kg, up to: 1,5    (oxide detector RGD COO MP1)</t>
  </si>
  <si>
    <t>Device installed on threaded mix, mass, kg, up to: 1,5    (electronic regulator Danfoss)</t>
  </si>
  <si>
    <t>Warning sirenCC-1</t>
  </si>
  <si>
    <t>Devices installed on metallic constructions, panels and boards: device, mass, kg, up to: 5 (detector РОС-301)</t>
  </si>
  <si>
    <t>Device installed on flange mix, mass, kg, up to: 1,5  detector ESM-10</t>
  </si>
  <si>
    <t>Device installed on flange mix, mass, kg, up to: 1,5  detector EMSU-10</t>
  </si>
  <si>
    <t>Constructions for device installations, mass, kg, up to: 1 (tap)</t>
  </si>
  <si>
    <t>Electrical grid through tubes in panels and consoles: steel tubes D=15mm</t>
  </si>
  <si>
    <t>Steel pipe on constructions installed in priming channels executed on flooring support, diameter up to 20 mm</t>
  </si>
  <si>
    <t>Connection of electrical grid through pipes to devices: water-gas pipelines, diameter of conventional section, up to 15 mm</t>
  </si>
  <si>
    <t>Metallic hose, outer diameter up to 15 mm (РЗ-ЦХ-Ш15)</t>
  </si>
  <si>
    <t xml:space="preserve">Various works: cable protection with plastic covers on wood or brick walls </t>
  </si>
  <si>
    <t xml:space="preserve">Cable up to 35 kV in pipes, blocks and boxes posed, mass 1 m up to: 1 kg </t>
  </si>
  <si>
    <t>Introduce conductors in posed metallic pipes and hoses: each following mono- or multi-wire conductor in general mesh, summary section up to 6 mm2  ПВ1-0,38 sec.1x1,5 mm2</t>
  </si>
  <si>
    <t>Panel, mass, kg, up to: 100разм. 1200х600х350 ЯУЭ1263</t>
  </si>
  <si>
    <t xml:space="preserve">Connection of electrical grids to devices by glue </t>
  </si>
  <si>
    <t>Selection device Г-16-225, В-16-225</t>
  </si>
  <si>
    <t>Selection device Г16-80, В-16-80, 955-2</t>
  </si>
  <si>
    <t>Steel pipe D=15mm</t>
  </si>
  <si>
    <t>Steel pipe D=20mm</t>
  </si>
  <si>
    <t>Metallic hosepipe D=15mm</t>
  </si>
  <si>
    <t>Cable channel</t>
  </si>
  <si>
    <t>Cable КВВГнг-LS sect. 4х1,5mm2</t>
  </si>
  <si>
    <t>CableКВВГнг-LS sect. 5х1,5mm2</t>
  </si>
  <si>
    <t>Cable КВВГнг-LS sect. 7х1,5mm2</t>
  </si>
  <si>
    <t>Thermometer  ТТУ, ТТП</t>
  </si>
  <si>
    <t>Sensor relay levelРОС-301</t>
  </si>
  <si>
    <t>Manometer МП4-У, МВП-Ух0,6</t>
  </si>
  <si>
    <t>Manometer ДМ2010Сr</t>
  </si>
  <si>
    <t>Electronic temperature regulator Danfoss</t>
  </si>
  <si>
    <t>Measure device ТНМП-52-М2</t>
  </si>
  <si>
    <t>Relay ПЭ37</t>
  </si>
  <si>
    <t>Relay РСВ19-11</t>
  </si>
  <si>
    <t>Relay РСВ19-31</t>
  </si>
  <si>
    <t>Automatic switch ВА47-29/1/С2</t>
  </si>
  <si>
    <t>Warning device  АD-22DS</t>
  </si>
  <si>
    <t>Diode Д246</t>
  </si>
  <si>
    <t>Button ABLFS-22</t>
  </si>
  <si>
    <t>End block  Бз24-4П</t>
  </si>
  <si>
    <t>Acoustic siren СС-1</t>
  </si>
  <si>
    <t>Control and signal panel   ЩУС-ЯУЭ-1263  1200x600x350mm  IP54</t>
  </si>
  <si>
    <t>Mechanical digging with excavator of 0,40-0,70 mc, with internal combustion engine and hydraulic control, in ground with natural humidity, unloading in piles ground catg. II</t>
  </si>
  <si>
    <t>Manual digging of soil, in slopes, holes dug with excavator or scraper, to fill in the digging of slope profile, in middle ground</t>
  </si>
  <si>
    <t>Scattering loose soil from ground category I or II, executed by bulldozer on tracks 65-80 CP, in layers of 15-20 cm</t>
  </si>
  <si>
    <t>Mechanical compacting with rammer of 150-200 kg of piles in successive layers of 20-30 cm thickness, excluding watering each layer in part, filling made of non-cohesive soil</t>
  </si>
  <si>
    <t>Scattering loose soil with spade, in uniform layers, of 10-30 cm thickness, in one throw up to 3 m from piles, including breaking the clots, soil from middle ground</t>
  </si>
  <si>
    <t>Manual punning of piles made in horizontal or inclined digging at 1/4, including watering each soil layer in part with 10 cm thickness of cohesive soil</t>
  </si>
  <si>
    <t>Filling the trenches for water and sewage pipelines, as sub-layer, protection layer, isolation layer or flange layer for drainage tubes, executed with sand</t>
  </si>
  <si>
    <t>Washing PVC, cast, cement, polyethylene pipes etc 20-75 mm, for drinking water after mounting and combining, before reception</t>
  </si>
  <si>
    <t>Tightness test of polyethylene pipes mounted in trenches for water and sewage pipelines, with diameter up to 100 mm</t>
  </si>
  <si>
    <t>Connecting the joint parts with flanges, flanges, including blind flanges and fittings, with diameter 15 mm  (free flange)</t>
  </si>
  <si>
    <t>Manufacture, mounting and cementing the pipes through walls, pipe with diameter 89х3,7 mm (sleeve L=0,30 m)</t>
  </si>
  <si>
    <t>External sewage pipelines</t>
  </si>
  <si>
    <t>Ready-made reinforced concrete elements, of manholes, circular (rings) with diameter 2,0 m, for sewage, in soil without underground water. Note: resource with 0,00 (zero) norm is in accordance with the project</t>
  </si>
  <si>
    <t>Execution of manholes from ready-made reinforced concrete, for sewage, circular (rings) with diameter 2 m, in soil without underground water</t>
  </si>
  <si>
    <t>Mounting and fixing the parts embedded in monolith reinforced concrete with weight under 4 kg</t>
  </si>
  <si>
    <t xml:space="preserve">Painting metallic articles and constructions with oil paint in 2 layers, executed in profiles, with thickness between 8mm and 12mm inclusive, with hand brush </t>
  </si>
  <si>
    <t>Plain brick masonry, format 250 x 120 x 65 in external walls with height up to 4 m</t>
  </si>
  <si>
    <t>Broken stone foundation layer</t>
  </si>
  <si>
    <t>Mounting in the ground, outside buildings, PVC pipes type 4(G) or 3(M), with diameter 110 mm  SN4 SDR41</t>
  </si>
  <si>
    <t>Water pipeline</t>
  </si>
  <si>
    <t>Chapter 1. Sanitary works</t>
  </si>
  <si>
    <t>Water level measuring without meter, having the diameter of the branch 15 mm</t>
  </si>
  <si>
    <t>Straight-way valve with threaded sockets, with diameter 15 mm (stop valve 15Б1бк)</t>
  </si>
  <si>
    <t>Galvanized steel pipe for installations, mounted in industrial constructions, with diameter 15 mm</t>
  </si>
  <si>
    <t>Painting tin covers of pipelines and devices with oil paint in 2 layers, including priming</t>
  </si>
  <si>
    <t>Straight-way valve with threaded sockets, with diameter  15 mm</t>
  </si>
  <si>
    <t>Plain concrete  poured with classical means,  in foundations, basements, supporting walls, walls under zero rate, prepared by concrete mixer or commercial concrete according to art. CA01, poured with classical means, Plain concrete class....   В7.5</t>
  </si>
  <si>
    <t>Cold water meter Dn15 mm</t>
  </si>
  <si>
    <t>Sewage pipeline</t>
  </si>
  <si>
    <t>Pipe from plastic material for sewage, connected with rubber set, mounted apparently or under the flooring, with diameter 50 mm   polypropylene</t>
  </si>
  <si>
    <t>Tightening and functioning test of sewage system made of cast tubes, for drainage, vynil polychrome pipe, non-plasticised, light or from plastic material, ductile iron pipe with diameter up to 100 mm inclusive</t>
  </si>
  <si>
    <t>Pipe from plastic material for sewage, connected with rubber set, mounted apparently or under the flooring, with diameter 100 mm   polypropylene</t>
  </si>
  <si>
    <t>Pipe from plastic material for sewage, connected with rubber set, mounted apparently or under the flooring, with diameter 50 mm  (polypropylene fittings 15%)</t>
  </si>
  <si>
    <t>Pipe from plastic material for sewage, connected with rubber set, mounted apparently or under the flooring, with diameter 100 mm  (polypropylene fittings 15%)</t>
  </si>
  <si>
    <t>Connecting part (plain ramification) from plastic material for sewage, combined with rubber, with diameter 100 mm (polyethylene review)</t>
  </si>
  <si>
    <t>Mounting through electric welding of connecting parts, of steel, in position, with diameter 100x50 mm (steel cone)</t>
  </si>
  <si>
    <t>Floor trap made of enamel cast-iron, plain, with diameter 100 mm  (cast-iron trap)</t>
  </si>
  <si>
    <t xml:space="preserve">Dripping washer (with one chamber) for vessels from enamel cast, enamel sheet, stainless steel, etc. with plastic drainage pipe, mounted on consoles fixed on brick walls (enamel iron sink with soda revision) </t>
  </si>
  <si>
    <t>Install fire-proof sleeves by fixing on ceiling with screws</t>
  </si>
  <si>
    <t>Automatic alarm PC: thermal, smoke, light, protection against explosion    ИП-105-2/1</t>
  </si>
  <si>
    <t>Automatic OC alarm: crash, without electromagnetic or piezoelectric contact, installed on glass   ИПР-2-01</t>
  </si>
  <si>
    <t>Receiving devices: Devices "ПС" for reception and control, warning. Concentrator: 4 ways main block  (Varta 1/2 GSM)</t>
  </si>
  <si>
    <t>Various electric clock equipment: Wall mounted ramification box</t>
  </si>
  <si>
    <t>Warning device with the capacity SA-913F</t>
  </si>
  <si>
    <t>Cable up to 35 kV in pipes, blocks or boxes posed, mass 1 m up to: 1 kg     КПСЭСнг(А)-FRLS 2x2x0,2</t>
  </si>
  <si>
    <t>Stationary acid accumulator, type: С-1, СК-1 1270 ВАТТ</t>
  </si>
  <si>
    <t>Various electric clock equipment: Wall mounted ramification box УК-2П</t>
  </si>
  <si>
    <t>Various works: cable protection with plastic gutters, on wood or brick walls   ТМК-1020</t>
  </si>
  <si>
    <t>Heat and fire detectors,  ИП-105-2/1</t>
  </si>
  <si>
    <t>Fire detectors,  ИПР-2-01</t>
  </si>
  <si>
    <t>Fire signal reception device Varta 1/2 GSM</t>
  </si>
  <si>
    <t>Metallic cabinet</t>
  </si>
  <si>
    <t>Alarm system with flashing lights, 12В  SA-913F</t>
  </si>
  <si>
    <t>Accumulator 12V7Ah</t>
  </si>
  <si>
    <t>Fire extinguisher OP-5</t>
  </si>
  <si>
    <t>Cable up to 35 kV in pipes, blocks or boxes posed, mass 1 m up to: 1 kg  ВВГнг-FRLS sec. 2х1,5mm2</t>
  </si>
  <si>
    <t xml:space="preserve">Training of operators </t>
  </si>
  <si>
    <t>course</t>
  </si>
  <si>
    <t>Measure the emissions</t>
  </si>
  <si>
    <t>Measure performance indicators</t>
  </si>
  <si>
    <t xml:space="preserve">Commissioning integral system </t>
  </si>
  <si>
    <t>system</t>
  </si>
  <si>
    <t>Total excluding VAT:</t>
  </si>
  <si>
    <t>Description of item</t>
  </si>
  <si>
    <t xml:space="preserve">Periodicity  </t>
  </si>
  <si>
    <t>Quantity for 3 years</t>
  </si>
  <si>
    <t xml:space="preserve">Maintenance works and commissioning of heating system at the beginning of heating season </t>
  </si>
  <si>
    <t>annual</t>
  </si>
  <si>
    <t xml:space="preserve">Periodic maintenance works at the end of heating season </t>
  </si>
  <si>
    <t xml:space="preserve">Intervention and reparation of equipment in case of emergency </t>
  </si>
  <si>
    <t>case</t>
  </si>
  <si>
    <t xml:space="preserve">Telephonic assistance in using the system </t>
  </si>
  <si>
    <t>Total  excluding VAT :</t>
  </si>
  <si>
    <t xml:space="preserve">Minimum specifications of boiler </t>
  </si>
  <si>
    <t>Requirements</t>
  </si>
  <si>
    <t xml:space="preserve">Suggested requirements </t>
  </si>
  <si>
    <t xml:space="preserve">Quantity </t>
  </si>
  <si>
    <t>Unit price
USD</t>
  </si>
  <si>
    <t>Boiler model:</t>
  </si>
  <si>
    <t>Limits of emission: EN 303-5:2012   Class 3</t>
  </si>
  <si>
    <t>Productivity: minimum 80% ****</t>
  </si>
  <si>
    <t>Work pressure: ≥1.5 bar</t>
  </si>
  <si>
    <t>Maximum admitted temperature at operation: ≥85 °C</t>
  </si>
  <si>
    <t>Power tension: 230V/50Hz</t>
  </si>
  <si>
    <t>Warranty for active components: 3 years</t>
  </si>
  <si>
    <t>Warranty for passive components: 5 years</t>
  </si>
  <si>
    <t>Burner cleaning: automatic cleaning system of burner through mechanical means</t>
  </si>
  <si>
    <t xml:space="preserve">* Specify type of fuel in accordance with the producer's recommendation </t>
  </si>
  <si>
    <t>**** Specify only numerical value. Do not include text</t>
  </si>
  <si>
    <t xml:space="preserve">***** The bidder will include an illustration to show the location of boilers in the boiler room by indicating main dimensions </t>
  </si>
  <si>
    <t xml:space="preserve">Solid biomass heating system and installation of solar collectors for hot water preparation in the kindergarten of Visneovca village, 
Cantemir district
</t>
  </si>
  <si>
    <t xml:space="preserve">Solar hot water preparation system </t>
  </si>
  <si>
    <t>Net calorific value of the fuel</t>
  </si>
  <si>
    <t xml:space="preserve">Current value (VC) of fuel </t>
  </si>
  <si>
    <t>Plain concrete flooring, Class C 10/8 (Bc 10/B 150), 10 cm-thick, plastered, levelled, poured on-site, in rooms wih an area over 16 sqm</t>
  </si>
  <si>
    <t xml:space="preserve">Precast small kerbs with section 10x15 cm to delimitate green spaces, sidewalks, etc. placed on concrete base B-15, БР 100.20.8 </t>
  </si>
  <si>
    <t>Plain concrete poured with classical means in foundations, basements, supporting walls, walls under zero rate, prepared by concrete mixer or commercial concrete according to art. CA01, poured with classical means, plain concrete class В15</t>
  </si>
  <si>
    <t>Monobloc steel heating boiler (hot water 90/70 degrees) with caloric power 90 kW</t>
  </si>
  <si>
    <t>Seamless or longitudinally welded steel pipe for constructions,  welded in distribution pipelines, in central heating installations in residential or social-cultural buildings, pipe with outer diameter and wall thickness,  76 x 3,0 mm</t>
  </si>
  <si>
    <t>Longitudinally welded black steel pipe for installations, non-threaded, welded in columns, in central heating installations in residential or social-cultural buildings, pipe having the diameter45 x 2,8 mm</t>
  </si>
  <si>
    <t>Longitudinally welded black steel pipe for installations, non-threaded, welded in columns, in central heating installations in residential or social-cultural buildings, pipe having the diameter32x2,8 mm</t>
  </si>
  <si>
    <t>Longitudinally welded black steel pipe for installations, non-threaded, welded in columns, in central heating installations in residential or social-cultural buildings, pipe having the diameter38x2,8 mm</t>
  </si>
  <si>
    <t>Longitudinally welded black steel pipe for installations, non-threaded, welded in columns, in central heating installations in residential or social-cultural buildings, pipe having the diameter25x2,8 mm</t>
  </si>
  <si>
    <t>Longitudinally welded black steel pipe for installations, non-threaded, welded in columns, in central heating installations in residential or social-cultural buildings, pipe having the diameter20х2,0 mm</t>
  </si>
  <si>
    <t>Perform expansion-contraction and running test of pipes in heating installations( heaters, thermal convectors, plinth convectors, etc.) with diameter 54 x 3,5 ... 83 x 3,5 mm</t>
  </si>
  <si>
    <t>Perform expansion-contraction and running test of pipes in heating installations (heaters, thermal convectors, plinth convectors, etc.) with diameter 1 1/4" ... 2"</t>
  </si>
  <si>
    <t>Perform expansion-contraction and running test of pipes in heating installations (heaters, thermal convectors, plinth convectors, etc.) with diameter 3/8" ... 1"</t>
  </si>
  <si>
    <t>Stop or retaining valve with jacks for central heating installations, with nominal diameter 20 mm ( temperature blending valve)</t>
  </si>
  <si>
    <t>Stop or retaining valve with jacks for central heating installations, with nominal diameter 15 mm (bell valve with sockets Danfoss or similar)</t>
  </si>
  <si>
    <t>Stop or retaining valve with jacks for central heating installations, with nominal diameter 20 mm (bell valve with sockets Danfoss or similar)</t>
  </si>
  <si>
    <t>Stop or retaining valve with jacks for central heating installations, with nominal diameter 20 mm (ball valve with iron grid filter)</t>
  </si>
  <si>
    <t>Stop or retaining valve with jacks for central heating installations, with nominal diameter 20 mm (safety valve)</t>
  </si>
  <si>
    <t>Stop or retaining valve with jacks for central heating installations, with nominal diameter 15 mm (safety valve)</t>
  </si>
  <si>
    <t>Stop or retaining valve with jacks for central heating installations, with nominal diameter 20 mm (brass check valve)</t>
  </si>
  <si>
    <t>Stop or retaining valve with jacks for central heating installations, with nominal diameter 15 mm (brass check valve)</t>
  </si>
  <si>
    <t>Cold and hot water meters, with diameter -20 mm (single jet cold water meter)</t>
  </si>
  <si>
    <t>Black steel pipe  longitudinally welded, for installations, non-threaded, welded in columns, in central heating installations in residential or social-cultural buildings, pipe with diameter 26,8x2,8 mm (iron-cast)</t>
  </si>
  <si>
    <t>Black steel pipe  longitudinally welded, for installations, non-threaded, welded in columns, in central heating installations in residential or social-cultural buildings, pipe with diameter 21,3x2,8 mm (iron-cast)</t>
  </si>
  <si>
    <t>Izolated stainless steel boiler for solar systems V = 25 l; P = 4,0 bar, in combination with cooling agent for solar systems, PROGALVA</t>
  </si>
  <si>
    <t xml:space="preserve">Cable up to 35 kV in pipes, blocks and posed boxes, mass 1 m up to: 1 kg </t>
  </si>
  <si>
    <t>Longitudinally welded black steel pipe, for installations, with thread and socket mounted by screwing the connections to devices in central heating installations, pipe with diameter 20x2,0 mm</t>
  </si>
  <si>
    <t>Mechanical digging with excavator of 0,40-0,70 mc, with internal combustion engine and hydraulic control, in soil with natural humidity, unloaded in piles on ground of catg. II</t>
  </si>
  <si>
    <t>Scattering loose soil extracted from ground of category I or II, by bulldozer tractor on tracks 65-80 CP, in layers of 15-20 cm</t>
  </si>
  <si>
    <t>Steel elbow or ready-made reduction, mounted on pipeline posed in trench, 1-3 m deep or on the ground, at height between 3 -15 m , including the cold pressure test, tightness test and complex test with circulating flow, with diameter 38 mm (joint)</t>
  </si>
  <si>
    <t>Steel elbow or ready-made reduction, mounted on pipeline posed in trench, 1-3 m deep or on the ground, at height between 3 -15 m , including the cold pressure test, tightness test and complex test with circulating flow, with diameter 32 mm (joint)</t>
  </si>
  <si>
    <t>Mounting ready-made L- and U-shape elements made of reinforced concrete for trenches (thermal, heating, cables, etc.)stall Л6-8</t>
  </si>
  <si>
    <t>Mounting ready-made reinforced steel elements for trenches (thermic, heating, cables, etc.), straight or curved plates П8-8</t>
  </si>
  <si>
    <t>Stairs, landings, bridges, slopes with bars, and metallic constructions to support technological or metallic platforms serving big aggregates delivered in ready-made sub-sets, height up to 35 m, weight up to 0,150 t, assembled by welding</t>
  </si>
  <si>
    <t>Plain concrete poured in equalizer, slopes height up to 35 m inclusive, prepared with concrete mixer acc.to  art. CA01 or commercial concrete, poured with classical means B7,5</t>
  </si>
  <si>
    <t>Reinforced concrete fittings OB37 produced in on-site workshop, with bar diameter up to 8 mm inclusive, for plates , excluding constructions executed with sliding frames</t>
  </si>
  <si>
    <t>Reinforced concrete fittings OB37 produced in on-site workshop, with bar diameter over 8 mm, for plates, excluding constructions executed with sliding frames</t>
  </si>
  <si>
    <t>Covers made of zinc plane tin or plane tin with anti-corrosion protection, fixed with clips, executed with two-way dual joints, on surfaces wider than 40 sqm of tin sheets 0,4 mm thick, including execution of beams, aprons, connection to chimneys, etc.</t>
  </si>
  <si>
    <t>Steel elbow or ready-made reduction, mounted on pipeline posed in trench, 1 m deep or on the ground, at the height of 3 m, including the cold pressure test, tightness test and complex test with circulating flow, with diameter 76 mm (joint)</t>
  </si>
  <si>
    <t>Steel elbow or ready-made reduction, mounted on pipeline posed in trench, 1 m deep or on the ground, at the height of 3 m , including the cold pressure test, tightness test and complex test with circulating flow, with diameter 38 mm (joint)</t>
  </si>
  <si>
    <t>Steel elbow or ready-made reduction, mounted on pipeline posed in trench, 1 m deep or on the ground, at the height of 3 m , including the cold pressure test, tightness test and complex test with circulating flow, with diameter 32 mm (joint)</t>
  </si>
  <si>
    <t>Plain concrete poured in equalizer, slopes height up to 35 m inclusive, prepared with concrete mixer acc.to  art. CA01 or commercial concrete, poured with classical means  B3,5</t>
  </si>
  <si>
    <t>Concrete steel fittings OB 37 prepared in site workshop, with bar diameter over  8 mm inclusive in continuous foundations and radiations</t>
  </si>
  <si>
    <t>Concrete steel fittings OB 37 prepared in site workshop, with bar diameter up to 8 mm inclusive, and mounted in beams and pillars, at height less or equal to 35 m, excluding constructions executed with sliding plates</t>
  </si>
  <si>
    <t>Concrete steel fittings OB 37 prepared in site workshop, with bar diameter over 8 mm, mounted in beams and pillars,  at height less or equal to 35 m, excluding constructions executed with sliding plates</t>
  </si>
  <si>
    <t>Boards from reusable panels, made from resinous short and super short boards to pour concrete in pillars and frames excluding supports at height up to 20 m inclusive</t>
  </si>
  <si>
    <t>Thermal insulation layer on terraces, roofs and flooring, made of mineral cotton type G 80 or G 100, made of mineral cotton type PIB, glued with bitumen on horizontal or inclined surfaces up to 40 % (mineral cotton Y=125 кг/м3, gr.150 mm)</t>
  </si>
  <si>
    <t>Support layer of equalizer or protection for insulation, including related mouldings, executed with ready-made cement mortar  brand M50-T without lime, plastered, on horizontal or inclined surfaces up to 40 % inclusive, applied in average thickness of 2 cm  (gr.4 cm)</t>
  </si>
  <si>
    <t>Clogged gutter, without apparent corbel, from soft resinous boards and sanded on one side, with average width 0,4 m</t>
  </si>
  <si>
    <t>Covers from anticorrosive profiled tin, curled or wrinkled, mounted on metallic panels, executed on surfaces wider than 40 sqm from profiled tin sheets connected with special clips or mechanical screws, of superior flange, including execution of aprons, connection to chimneys etc. (profiled sheet "LIDER" ЛК-20)</t>
  </si>
  <si>
    <t>Covers from anticorrosive zinc or plane sheet, fixed with clips, executed in double nots in both directions,  executed on surfaces wider than 40 sqm with tin sheets of 0,5 mm thickness, including execution of aprons, connection to chimneys etc. (painted sheet "LIDER" or similar)</t>
  </si>
  <si>
    <t xml:space="preserve">Painting metallic articles and constructions with oil paint in 2 layers, executed from profiles with thickness between 8mm and 12mm inclusive, with hand brush </t>
  </si>
  <si>
    <t>Covers from anticorrosive profiled tin, curled or wrinkled, mounted on metallic panels, executed on surfaces wider than 40 sqm from profiled tin sheets connected with special clips or mechanical screws, of superior flange, including execution of aprons, connection to chimneys, etc. (profiled sheet "LIDER" ЛК-20)</t>
  </si>
  <si>
    <t>Covers from anticorrosive zinc or plane sheet, fixed with clips, executed in double nots in both directions,  executed on surfaces wider than 40 sqm with tin sheets of 0,5 mm thickness, including execution of aprons, connection to chimneys, etc. (gr.0,8 mm)</t>
  </si>
  <si>
    <t>Concrete poured in straight walls, diaphragms, and different special constructions, situated above zero rate, at height up to 35 m inclusive, prepared by concrete mixer or commercial concrete according to art.CA01 and pouring with classical means, reinforced concrete class... В15</t>
  </si>
  <si>
    <t>Metallic doors made from laminated steel profile, steel profiles prepared at cold temperatures, including fittings and accessories necessary to doors mounted in masonry of any nature in constructions with height up to 35 m including, in one frame, with surface sheath up to 7 sqm including (ИД-1)</t>
  </si>
  <si>
    <t xml:space="preserve">Doors made of plastic profiles, including fittings and accessories necessary to doors mounted in masonry of any nature in constructions with height up to 35 m including, in one frame, with surface sheath up to 7 mp including  (PVC, ИД-2) </t>
  </si>
  <si>
    <t>Flooring from plain concrete class C 10/8 (Bc 7,5/B 100) in thickness of 10 cm, in continuous surface, plastered, poured on site, in rooms with surface larger than 16 mp (gr.8 cm)</t>
  </si>
  <si>
    <t>Interior plastering of 2 cm thickness, plastered, manually executed, on walls or pillars, on flat surfaces with lime cement mortar  brand M 100-T for spritz, prime and visible layer, on brick walls or small concrete blocks</t>
  </si>
  <si>
    <t>Flooring from plain concrete class C 10/8 (Bc 7,5/B 100) in thickness de 10 cm, in continuous surface, plastered, poured on site, in rooms with surface smaller or equal to 16 sqm  (В15, gr.2 cm)</t>
  </si>
  <si>
    <t>Concrete  poured in masonry, walls, straight diaphragms and various special construtions, situated above zero rate, at heights up to 35 m inclusive, prepared by concrete mixer or commercial concrete according to art. CA01, poured with classical means, plain concrete class....  B12,5</t>
  </si>
  <si>
    <t>Metallic stairs, landings, bridges, bars, pane lattice and metalic constructions to support technological equipment or metallic platforms for large aggregates delivered in ready-made sub-sets , at height up to 35 m, with weight up to 0,150 t, welded</t>
  </si>
  <si>
    <t>Plain concrete poured in equalizer, slopes height up to 35 m inclusive, prepared with concrete mixer according to art. CA01, poured with classical means, plain concrete class B3,5</t>
  </si>
  <si>
    <t>Concrete steel fittings OB 37 prepared in site workshop and mounted with bar diameter  over  8 mm including in isolated foundations</t>
  </si>
  <si>
    <t>Plain concrete poured in equalizers, slopes at height up to 35 m including, prepared by concrete mixer according to art. CA01 or commercial concrete, poured with classical means  B12,5</t>
  </si>
  <si>
    <t>Active electricity meter ZCG 112 AS, Iн=5-40А, U=380В</t>
  </si>
  <si>
    <t>Plug-in connector box К654У2</t>
  </si>
  <si>
    <t>Chapter 1.Assembling works</t>
  </si>
  <si>
    <t>External water supply networks</t>
  </si>
  <si>
    <t>Chapter 1. Network installation</t>
  </si>
  <si>
    <t>Polyethylene pipe, for water pipes embedded in trench, with diameter 20 mm. Note: type of polyethylene pipe and warning band will be included according to the project  PE80 SDR17,6 PN6</t>
  </si>
  <si>
    <t xml:space="preserve">Mounting fittings with manual or mechanical functioning (tubs, taps, vents), in water and sewage pipes, with diameter 15 mm (flange lock vent 15ч9р) </t>
  </si>
  <si>
    <t>Electrofusion mounting of fittings. Electro-fusion welding between polyethylene pipe and fitting (plugs, Tees, elbows) pipe with diameter 20x20 mm. Note: type of polyethylene fitting (plugs, Tees, elbows)  will be included according to the project (saddle junction VALROM)</t>
  </si>
  <si>
    <t>Asphalt concrete coat with small aggregates, executed at cold temperatures, in thickness of 2,5 cm manual laying</t>
  </si>
  <si>
    <t>Garden hydrant, mounted in the ground with diameter 15 mm</t>
  </si>
  <si>
    <t>Tightness test under pressure of hot or cold water installation executed from steel, zinc pipelines, for installations, longitudinally welded, with diameter 3/8"-2"</t>
  </si>
  <si>
    <t>Washing hot or cold water installations executed from steel, zinc pipes,  with diameter 3/8"-2"</t>
  </si>
  <si>
    <t>Polyethylene pipe, for water pipes embedded in trench, with diameter 20 mm. Note: type of polyethylene pipe and warning band will be included according to the project  PE80 SDR21 PN6</t>
  </si>
  <si>
    <t>Manual digging of soil in limited spaces, under 1,00 m width, executed without supports, at inclined slope in foundations, trenches, etc., ground with average cohesion or very cohesive, up to 1,5 m depth middle ground</t>
  </si>
  <si>
    <t>Connecting part (plain ramification) from plastic material for sewage, combined with rubber set, with diameter 100 mm (polyethylene review)</t>
  </si>
  <si>
    <t>Connecting part (plain ramification) from plastic material for sewage, combined with rubber set, with diameter 50 mm (polyethylene review)</t>
  </si>
  <si>
    <t xml:space="preserve">Connecting part (plain ramification) from plastic material for sewage, combined with rubber ser, with diameter 50 mm </t>
  </si>
  <si>
    <t>The bidder is responsible for any item that was not attributed a unit price and will be provided without additional costs for the UNDP</t>
  </si>
  <si>
    <t>Boiler assembling scheme in existing boiler room in accordance with the normatives in force *****</t>
  </si>
  <si>
    <t xml:space="preserve">** Based on E type biofuel in accordance with the Technical Specifications Description. </t>
  </si>
  <si>
    <t xml:space="preserve">*** The bidder may suggest a boiler with higher or lower diameter than specified in project documentation, provided that the smoke chimney is compatible with the boiler and ensures its optimal operation, and the costs are adjusted accordingly in financial offer. </t>
  </si>
  <si>
    <t>Heat exchanger type B - 7 OL, delivered in 8 sections and mounted in 8 sections (vacuum solar collector APRICUS (30 pipes)or similar)</t>
  </si>
  <si>
    <t xml:space="preserve">Moto pump to extinguish the fire МН-13/60 or similar with water refilling debit 36 m3/hour and vacuum depth of 6 m, equipped with hose pipe d=50mm and length 60m (20x3)  </t>
  </si>
  <si>
    <t xml:space="preserve">Diameter of smoke chimney  300mm***: </t>
  </si>
  <si>
    <t>Metal chimney with dual walls made from stainless steel  Inner diameter 400 mm, H = 13,0 m, with thermal insulation - 50 mm, in set with:</t>
  </si>
  <si>
    <t xml:space="preserve">Monobloc steel heating boiler (hot water 90/70 degrees), with caloric power 90 kW with solid biofuel burning - pelettes, in set with control panel, productivity min 80%, Рnom = 1,5 bar,   class 3, ЕН 303-5,2012 </t>
  </si>
  <si>
    <t>Fuel type: agro-pelettes, type E, EN 14961-6 (according to Technical Specifications description) *</t>
  </si>
  <si>
    <t>Capacity of fuel tank: 425 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</si>
</sst>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family val="2"/>
      <scheme val="minor"/>
    </font>
    <font>
      <sz val="11"/>
      <color rgb="FF00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5">
    <xf numFmtId="0" fontId="0" fillId="0" borderId="0"/>
    <xf numFmtId="0" fontId="19" fillId="5" borderId="7" applyNumberFormat="0" applyAlignment="0" applyProtection="0"/>
    <xf numFmtId="165" fontId="8" fillId="0" borderId="0" applyFont="0" applyFill="0" applyBorder="0" applyAlignment="0" applyProtection="0"/>
    <xf numFmtId="0" fontId="20" fillId="0" borderId="8" applyNumberFormat="0" applyFill="0" applyAlignment="0" applyProtection="0"/>
    <xf numFmtId="0" fontId="23" fillId="7" borderId="1">
      <alignment vertical="center"/>
    </xf>
    <xf numFmtId="4" fontId="29" fillId="2" borderId="1" applyFont="0" applyFill="0" applyBorder="0">
      <alignment horizontal="center" vertical="center" wrapText="1"/>
    </xf>
    <xf numFmtId="0" fontId="22" fillId="5" borderId="1" applyNumberFormat="0" applyFill="0" applyAlignment="0">
      <alignment horizontal="center" wrapText="1"/>
    </xf>
    <xf numFmtId="0" fontId="32" fillId="8" borderId="9" applyNumberFormat="0" applyAlignment="0" applyProtection="0"/>
    <xf numFmtId="0" fontId="33" fillId="9"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9" fontId="31" fillId="0" borderId="0" applyFont="0" applyFill="0" applyBorder="0" applyAlignment="0" applyProtection="0"/>
    <xf numFmtId="0" fontId="25" fillId="15" borderId="16" applyNumberFormat="0">
      <alignment vertical="center"/>
    </xf>
    <xf numFmtId="0" fontId="26" fillId="16" borderId="1" applyAlignment="0">
      <alignment horizontal="center"/>
    </xf>
    <xf numFmtId="0" fontId="27" fillId="17" borderId="16" applyNumberFormat="0">
      <alignment vertical="center"/>
    </xf>
  </cellStyleXfs>
  <cellXfs count="158">
    <xf numFmtId="0" fontId="0" fillId="0" borderId="0" xfId="0"/>
    <xf numFmtId="4" fontId="27" fillId="17" borderId="16" xfId="14" applyNumberFormat="1">
      <alignment vertical="center"/>
    </xf>
    <xf numFmtId="0" fontId="4" fillId="0" borderId="0" xfId="0" applyFont="1" applyAlignment="1">
      <alignment vertical="center"/>
    </xf>
    <xf numFmtId="0" fontId="10" fillId="0" borderId="0" xfId="3" applyNumberFormat="1" applyFont="1" applyBorder="1" applyAlignment="1">
      <alignment vertical="top" wrapText="1" readingOrder="1"/>
    </xf>
    <xf numFmtId="0" fontId="0" fillId="0" borderId="0" xfId="0" applyBorder="1"/>
    <xf numFmtId="0" fontId="22" fillId="6" borderId="1" xfId="6" applyFill="1" applyBorder="1" applyAlignment="1" applyProtection="1">
      <alignment horizontal="center" vertical="center" wrapText="1"/>
    </xf>
    <xf numFmtId="0" fontId="22" fillId="0" borderId="1" xfId="6" applyFill="1" applyAlignment="1" applyProtection="1">
      <alignment vertical="center" wrapText="1"/>
    </xf>
    <xf numFmtId="0" fontId="22" fillId="6" borderId="1" xfId="6" applyFill="1" applyAlignment="1" applyProtection="1">
      <alignment horizontal="center" vertical="center" wrapText="1"/>
    </xf>
    <xf numFmtId="0" fontId="22" fillId="6" borderId="5" xfId="6" applyFill="1" applyBorder="1" applyAlignment="1" applyProtection="1">
      <alignment horizontal="center" vertical="center" wrapText="1"/>
    </xf>
    <xf numFmtId="0" fontId="23" fillId="7" borderId="2" xfId="4" applyBorder="1" applyAlignment="1" applyProtection="1">
      <alignment vertical="center"/>
    </xf>
    <xf numFmtId="0" fontId="23" fillId="7" borderId="4" xfId="4" applyBorder="1" applyAlignment="1" applyProtection="1">
      <alignment vertical="center"/>
    </xf>
    <xf numFmtId="0" fontId="23" fillId="7" borderId="6" xfId="4" applyBorder="1" applyAlignment="1" applyProtection="1">
      <alignment vertical="center"/>
    </xf>
    <xf numFmtId="0" fontId="38" fillId="0" borderId="0" xfId="0" applyFont="1" applyAlignment="1" applyProtection="1">
      <alignment horizontal="left" vertical="top"/>
    </xf>
    <xf numFmtId="0" fontId="27" fillId="17" borderId="16" xfId="14">
      <alignment vertical="center"/>
    </xf>
    <xf numFmtId="0" fontId="22" fillId="0" borderId="1" xfId="6" applyFill="1" applyBorder="1" applyAlignment="1" applyProtection="1">
      <alignment horizontal="center" vertical="center" wrapText="1"/>
      <protection locked="0"/>
    </xf>
    <xf numFmtId="0" fontId="22" fillId="0" borderId="1" xfId="6" applyFont="1" applyFill="1" applyBorder="1" applyAlignment="1" applyProtection="1">
      <alignment vertical="center" wrapText="1"/>
    </xf>
    <xf numFmtId="166" fontId="22" fillId="0" borderId="1" xfId="11" applyNumberFormat="1" applyFont="1" applyFill="1" applyBorder="1" applyAlignment="1" applyProtection="1">
      <alignment horizontal="center" vertical="center" wrapText="1"/>
      <protection locked="0"/>
    </xf>
    <xf numFmtId="4" fontId="9" fillId="0" borderId="1" xfId="5" applyFont="1" applyFill="1" applyBorder="1">
      <alignment horizontal="center" vertical="center" wrapText="1"/>
    </xf>
    <xf numFmtId="4" fontId="22" fillId="0" borderId="1" xfId="5" applyFont="1" applyFill="1">
      <alignment horizontal="center" vertical="center" wrapText="1"/>
    </xf>
    <xf numFmtId="4" fontId="22" fillId="0" borderId="1" xfId="5" applyFont="1" applyFill="1" applyProtection="1">
      <alignment horizontal="center" vertical="center" wrapText="1"/>
      <protection locked="0"/>
    </xf>
    <xf numFmtId="2" fontId="36" fillId="0" borderId="1" xfId="0" applyNumberFormat="1" applyFont="1" applyFill="1" applyBorder="1" applyAlignment="1" applyProtection="1">
      <alignment horizontal="center" vertical="center"/>
      <protection locked="0"/>
    </xf>
    <xf numFmtId="0" fontId="0" fillId="0" borderId="0" xfId="0" applyProtection="1"/>
    <xf numFmtId="0" fontId="4" fillId="0" borderId="0" xfId="0" applyFont="1" applyAlignment="1" applyProtection="1">
      <alignment vertical="center"/>
    </xf>
    <xf numFmtId="4" fontId="9"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0" fillId="5" borderId="1" xfId="1" applyFont="1" applyBorder="1" applyAlignment="1" applyProtection="1">
      <alignment horizontal="center" wrapText="1"/>
    </xf>
    <xf numFmtId="0" fontId="24" fillId="0" borderId="1" xfId="1" applyFont="1" applyFill="1" applyBorder="1" applyAlignment="1" applyProtection="1">
      <alignment horizontal="center" wrapText="1"/>
    </xf>
    <xf numFmtId="0" fontId="0" fillId="0" borderId="0" xfId="0" applyAlignment="1" applyProtection="1"/>
    <xf numFmtId="0" fontId="23" fillId="7" borderId="2" xfId="4" applyBorder="1" applyAlignment="1" applyProtection="1">
      <alignment vertical="center" wrapText="1"/>
    </xf>
    <xf numFmtId="0" fontId="23" fillId="7" borderId="4" xfId="4" applyBorder="1" applyAlignment="1" applyProtection="1">
      <alignment vertical="center" wrapText="1"/>
    </xf>
    <xf numFmtId="0" fontId="23" fillId="7" borderId="6" xfId="4" applyBorder="1" applyAlignment="1" applyProtection="1">
      <alignment vertical="center" wrapText="1"/>
    </xf>
    <xf numFmtId="0" fontId="35" fillId="0" borderId="0" xfId="0" applyFont="1" applyAlignment="1" applyProtection="1"/>
    <xf numFmtId="0" fontId="21" fillId="0" borderId="0" xfId="0" applyFont="1" applyAlignment="1" applyProtection="1">
      <alignment horizontal="center" wrapText="1"/>
    </xf>
    <xf numFmtId="0" fontId="21" fillId="0" borderId="0" xfId="0" applyFont="1" applyAlignment="1" applyProtection="1">
      <alignment wrapText="1"/>
    </xf>
    <xf numFmtId="0" fontId="0" fillId="0" borderId="0" xfId="0" applyAlignment="1" applyProtection="1">
      <alignment horizontal="center" wrapText="1"/>
    </xf>
    <xf numFmtId="0" fontId="34" fillId="0" borderId="1" xfId="0" applyFont="1" applyBorder="1" applyAlignment="1">
      <alignment wrapText="1"/>
    </xf>
    <xf numFmtId="0" fontId="22" fillId="0" borderId="1" xfId="6" applyFont="1" applyFill="1" applyBorder="1" applyAlignment="1" applyProtection="1">
      <alignment vertical="center" wrapText="1"/>
      <protection locked="0"/>
    </xf>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4" fontId="21" fillId="0" borderId="0" xfId="5" applyFont="1" applyFill="1" applyBorder="1" applyProtection="1">
      <alignment horizontal="center" vertical="center" wrapText="1"/>
      <protection locked="0"/>
    </xf>
    <xf numFmtId="4" fontId="21" fillId="0" borderId="0" xfId="5" applyFont="1" applyFill="1" applyBorder="1" applyProtection="1">
      <alignment horizontal="center" vertical="center" wrapText="1"/>
    </xf>
    <xf numFmtId="0" fontId="0" fillId="0" borderId="0" xfId="0" applyProtection="1">
      <protection locked="0"/>
    </xf>
    <xf numFmtId="0" fontId="21" fillId="0" borderId="0" xfId="0" applyFont="1" applyAlignment="1" applyProtection="1">
      <alignment horizontal="center" wrapText="1"/>
      <protection locked="0"/>
    </xf>
    <xf numFmtId="0" fontId="21" fillId="0" borderId="0" xfId="0" applyFont="1" applyAlignment="1" applyProtection="1">
      <alignment wrapText="1"/>
      <protection locked="0"/>
    </xf>
    <xf numFmtId="0" fontId="6" fillId="0" borderId="1" xfId="0" applyFont="1" applyBorder="1" applyAlignment="1" applyProtection="1">
      <alignment vertical="center" wrapText="1"/>
    </xf>
    <xf numFmtId="0" fontId="22" fillId="0" borderId="1" xfId="6" applyFill="1" applyAlignment="1" applyProtection="1">
      <alignment horizontal="center" vertical="center" wrapText="1"/>
    </xf>
    <xf numFmtId="4" fontId="22" fillId="0" borderId="1" xfId="5" applyFont="1" applyFill="1" applyProtection="1">
      <alignment horizontal="center" vertical="center" wrapText="1"/>
    </xf>
    <xf numFmtId="0" fontId="6" fillId="0" borderId="1" xfId="0"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center" vertical="center" wrapText="1"/>
    </xf>
    <xf numFmtId="4" fontId="6" fillId="0" borderId="1" xfId="5" applyFont="1" applyFill="1" applyBorder="1" applyAlignment="1" applyProtection="1">
      <alignment horizontal="center" vertical="center"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35" fillId="0" borderId="0" xfId="0" applyFont="1" applyProtection="1">
      <protection hidden="1"/>
    </xf>
    <xf numFmtId="0" fontId="35" fillId="0" borderId="0" xfId="0" applyFont="1" applyProtection="1">
      <protection locked="0" hidden="1"/>
    </xf>
    <xf numFmtId="0" fontId="0" fillId="0" borderId="0" xfId="0" applyProtection="1">
      <protection hidden="1"/>
    </xf>
    <xf numFmtId="0" fontId="11" fillId="14" borderId="1" xfId="1" applyFont="1" applyFill="1" applyBorder="1" applyAlignment="1" applyProtection="1">
      <alignment horizontal="center" vertical="center"/>
      <protection hidden="1"/>
    </xf>
    <xf numFmtId="0" fontId="12" fillId="0" borderId="1" xfId="1"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6" fillId="0" borderId="1" xfId="0" applyNumberFormat="1" applyFont="1" applyBorder="1" applyAlignment="1" applyProtection="1">
      <alignment vertical="center" wrapText="1"/>
      <protection hidden="1"/>
    </xf>
    <xf numFmtId="165" fontId="6" fillId="0" borderId="1" xfId="2"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165" fontId="17" fillId="14" borderId="1" xfId="2" applyFont="1" applyFill="1" applyBorder="1" applyAlignment="1" applyProtection="1">
      <alignment vertical="center" wrapText="1"/>
      <protection hidden="1"/>
    </xf>
    <xf numFmtId="0" fontId="34"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1" fillId="13" borderId="1" xfId="9" applyFill="1" applyBorder="1" applyAlignment="1" applyProtection="1">
      <alignment horizontal="center" vertical="center"/>
      <protection hidden="1"/>
    </xf>
    <xf numFmtId="0" fontId="35" fillId="13" borderId="1" xfId="9" applyFont="1" applyFill="1" applyBorder="1" applyAlignment="1" applyProtection="1">
      <alignment horizontal="center" vertical="center"/>
      <protection hidden="1"/>
    </xf>
    <xf numFmtId="0" fontId="37" fillId="14" borderId="1" xfId="10" applyFont="1" applyFill="1" applyBorder="1" applyAlignment="1" applyProtection="1">
      <alignment horizontal="center"/>
      <protection hidden="1"/>
    </xf>
    <xf numFmtId="0" fontId="42" fillId="0" borderId="0" xfId="0" applyFont="1" applyBorder="1" applyAlignment="1" applyProtection="1">
      <alignment wrapText="1"/>
      <protection locked="0" hidden="1"/>
    </xf>
    <xf numFmtId="0" fontId="41" fillId="0" borderId="0" xfId="0" applyFont="1" applyBorder="1" applyAlignment="1" applyProtection="1">
      <protection hidden="1"/>
    </xf>
    <xf numFmtId="0" fontId="0" fillId="0" borderId="14" xfId="0" applyBorder="1" applyAlignment="1" applyProtection="1">
      <protection hidden="1"/>
    </xf>
    <xf numFmtId="10" fontId="32"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1"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5" fillId="13" borderId="1" xfId="9" applyNumberFormat="1" applyFont="1" applyFill="1" applyBorder="1" applyAlignment="1" applyProtection="1">
      <alignment vertical="center"/>
    </xf>
    <xf numFmtId="165" fontId="37" fillId="14" borderId="1" xfId="2" applyFont="1" applyFill="1" applyBorder="1" applyProtection="1"/>
    <xf numFmtId="0" fontId="34" fillId="0" borderId="1" xfId="0" applyFont="1" applyBorder="1" applyAlignment="1" applyProtection="1">
      <alignment wrapText="1"/>
      <protection locked="0"/>
    </xf>
    <xf numFmtId="4" fontId="43" fillId="0" borderId="0" xfId="2" applyNumberFormat="1" applyFont="1" applyFill="1" applyBorder="1" applyAlignment="1" applyProtection="1">
      <alignment horizontal="center" vertical="center" wrapText="1"/>
    </xf>
    <xf numFmtId="4" fontId="21" fillId="0" borderId="0" xfId="2" applyNumberFormat="1" applyFont="1" applyFill="1" applyBorder="1" applyAlignment="1" applyProtection="1">
      <alignment horizontal="center" vertical="center" wrapText="1"/>
    </xf>
    <xf numFmtId="4" fontId="21" fillId="0" borderId="0" xfId="5" applyNumberFormat="1" applyFont="1" applyFill="1" applyBorder="1" applyProtection="1">
      <alignment horizontal="center" vertical="center" wrapText="1"/>
    </xf>
    <xf numFmtId="4" fontId="21" fillId="0" borderId="0" xfId="5" applyFont="1" applyFill="1" applyBorder="1">
      <alignment horizontal="center" vertical="center" wrapText="1"/>
    </xf>
    <xf numFmtId="4" fontId="43" fillId="0" borderId="0" xfId="5" applyFont="1" applyFill="1" applyBorder="1">
      <alignment horizontal="center" vertical="center" wrapText="1"/>
    </xf>
    <xf numFmtId="4" fontId="3" fillId="0" borderId="0" xfId="2" applyNumberFormat="1" applyFont="1" applyFill="1" applyAlignment="1" applyProtection="1">
      <alignment horizontal="center" vertical="center" wrapText="1"/>
    </xf>
    <xf numFmtId="0" fontId="44" fillId="0" borderId="0" xfId="0" applyFont="1" applyAlignment="1" applyProtection="1">
      <alignment horizontal="center" vertical="center" wrapText="1"/>
    </xf>
    <xf numFmtId="0" fontId="44" fillId="0" borderId="0" xfId="0" applyFont="1" applyAlignment="1" applyProtection="1">
      <alignment horizontal="left" vertical="top" wrapText="1"/>
    </xf>
    <xf numFmtId="4" fontId="44" fillId="0" borderId="0" xfId="5" applyFont="1" applyFill="1" applyBorder="1" applyProtection="1">
      <alignment horizontal="center" vertical="center" wrapText="1"/>
    </xf>
    <xf numFmtId="4" fontId="44" fillId="0" borderId="0" xfId="5" applyFont="1" applyFill="1" applyBorder="1" applyProtection="1">
      <alignment horizontal="center" vertical="center" wrapText="1"/>
      <protection locked="0"/>
    </xf>
    <xf numFmtId="4" fontId="44" fillId="0" borderId="0" xfId="2" applyNumberFormat="1" applyFont="1" applyAlignment="1" applyProtection="1">
      <alignment wrapText="1"/>
    </xf>
    <xf numFmtId="4" fontId="44" fillId="0" borderId="0" xfId="2" applyNumberFormat="1" applyFont="1" applyFill="1" applyBorder="1" applyAlignment="1" applyProtection="1">
      <alignment horizontal="center" vertical="center" wrapText="1"/>
    </xf>
    <xf numFmtId="0" fontId="2" fillId="0" borderId="0" xfId="0" applyFont="1" applyAlignment="1" applyProtection="1">
      <alignment horizontal="left" vertical="top" wrapText="1"/>
    </xf>
    <xf numFmtId="0" fontId="0" fillId="0" borderId="0" xfId="0" applyFont="1" applyAlignment="1" applyProtection="1">
      <alignment horizontal="left" vertical="top"/>
    </xf>
    <xf numFmtId="0" fontId="0" fillId="0" borderId="0" xfId="0" applyFont="1" applyAlignment="1" applyProtection="1">
      <alignment wrapText="1"/>
    </xf>
    <xf numFmtId="4" fontId="0" fillId="0" borderId="0" xfId="0" applyNumberFormat="1" applyFont="1" applyFill="1" applyBorder="1" applyAlignment="1" applyProtection="1">
      <alignment horizontal="center" vertical="center" wrapText="1"/>
    </xf>
    <xf numFmtId="0" fontId="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2" fillId="0" borderId="0" xfId="0" applyFont="1" applyAlignment="1" applyProtection="1">
      <alignment horizontal="center" vertical="center" wrapText="1"/>
    </xf>
    <xf numFmtId="0" fontId="31" fillId="0" borderId="0" xfId="0" applyFont="1" applyAlignment="1" applyProtection="1">
      <alignment horizontal="left" vertical="top"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0" fillId="0" borderId="0" xfId="0" applyFont="1" applyAlignment="1" applyProtection="1">
      <alignment horizontal="center" vertical="center" wrapText="1"/>
    </xf>
    <xf numFmtId="0" fontId="2" fillId="0" borderId="0" xfId="0" applyFont="1" applyFill="1" applyAlignment="1" applyProtection="1">
      <alignment horizontal="left" vertical="top" wrapText="1"/>
    </xf>
    <xf numFmtId="0" fontId="6" fillId="0" borderId="0" xfId="0" applyFont="1"/>
    <xf numFmtId="0" fontId="1" fillId="0" borderId="0" xfId="0" applyFont="1" applyAlignment="1" applyProtection="1">
      <alignment horizontal="left" vertical="top" wrapText="1"/>
    </xf>
    <xf numFmtId="0" fontId="39" fillId="0" borderId="0" xfId="0" applyFont="1" applyAlignment="1" applyProtection="1">
      <alignment horizontal="left" vertical="top" wrapText="1"/>
      <protection hidden="1"/>
    </xf>
    <xf numFmtId="0" fontId="6" fillId="0" borderId="1" xfId="0" applyFont="1" applyBorder="1" applyAlignment="1" applyProtection="1">
      <alignment vertical="center" wrapText="1"/>
      <protection hidden="1"/>
    </xf>
    <xf numFmtId="0" fontId="17" fillId="14" borderId="1" xfId="0" applyFont="1" applyFill="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6" fillId="0" borderId="6" xfId="0" applyFont="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5" fillId="13" borderId="2" xfId="9" applyFont="1" applyFill="1" applyBorder="1" applyAlignment="1" applyProtection="1">
      <alignment vertical="center"/>
      <protection hidden="1"/>
    </xf>
    <xf numFmtId="0" fontId="35" fillId="13" borderId="6" xfId="9" applyFont="1" applyFill="1" applyBorder="1" applyAlignment="1" applyProtection="1">
      <alignment vertical="center"/>
      <protection hidden="1"/>
    </xf>
    <xf numFmtId="0" fontId="37" fillId="14" borderId="2" xfId="10" applyFont="1" applyFill="1" applyBorder="1" applyAlignment="1" applyProtection="1">
      <alignment horizontal="center"/>
      <protection hidden="1"/>
    </xf>
    <xf numFmtId="0" fontId="37" fillId="14" borderId="4" xfId="10" applyFont="1" applyFill="1" applyBorder="1" applyAlignment="1" applyProtection="1">
      <alignment horizontal="center"/>
      <protection hidden="1"/>
    </xf>
    <xf numFmtId="0" fontId="37" fillId="14" borderId="6" xfId="10" applyFont="1" applyFill="1" applyBorder="1" applyAlignment="1" applyProtection="1">
      <alignment horizontal="center"/>
      <protection hidden="1"/>
    </xf>
    <xf numFmtId="0" fontId="41" fillId="0" borderId="0" xfId="0" applyFont="1" applyAlignment="1" applyProtection="1">
      <alignment horizontal="left"/>
      <protection hidden="1"/>
    </xf>
    <xf numFmtId="0" fontId="14" fillId="14" borderId="10" xfId="3" applyNumberFormat="1" applyFont="1" applyFill="1" applyBorder="1" applyAlignment="1" applyProtection="1">
      <alignment horizontal="center" vertical="center" wrapText="1" readingOrder="1"/>
      <protection locked="0" hidden="1"/>
    </xf>
    <xf numFmtId="0" fontId="14" fillId="14" borderId="11" xfId="3" applyNumberFormat="1" applyFont="1" applyFill="1" applyBorder="1" applyAlignment="1" applyProtection="1">
      <alignment horizontal="center" vertical="center" wrapText="1" readingOrder="1"/>
      <protection locked="0" hidden="1"/>
    </xf>
    <xf numFmtId="0" fontId="14" fillId="14" borderId="12" xfId="3" applyNumberFormat="1" applyFont="1" applyFill="1" applyBorder="1" applyAlignment="1" applyProtection="1">
      <alignment horizontal="center" vertical="center" wrapText="1" readingOrder="1"/>
      <protection locked="0" hidden="1"/>
    </xf>
    <xf numFmtId="0" fontId="14" fillId="14" borderId="13" xfId="3" applyNumberFormat="1" applyFont="1" applyFill="1" applyBorder="1" applyAlignment="1" applyProtection="1">
      <alignment horizontal="center" vertical="center" wrapText="1" readingOrder="1"/>
      <protection locked="0" hidden="1"/>
    </xf>
    <xf numFmtId="0" fontId="14" fillId="14" borderId="14" xfId="3" applyNumberFormat="1" applyFont="1" applyFill="1" applyBorder="1" applyAlignment="1" applyProtection="1">
      <alignment horizontal="center" vertical="center" wrapText="1" readingOrder="1"/>
      <protection locked="0" hidden="1"/>
    </xf>
    <xf numFmtId="0" fontId="14"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31" fillId="13" borderId="6" xfId="9" applyFill="1" applyBorder="1" applyAlignment="1" applyProtection="1">
      <alignment vertical="center"/>
      <protection hidden="1"/>
    </xf>
    <xf numFmtId="0" fontId="34" fillId="12" borderId="2" xfId="8" applyFont="1" applyFill="1" applyBorder="1" applyAlignment="1" applyProtection="1">
      <alignment horizontal="center"/>
      <protection hidden="1"/>
    </xf>
    <xf numFmtId="0" fontId="34" fillId="12" borderId="6" xfId="8" applyFont="1" applyFill="1" applyBorder="1" applyAlignment="1" applyProtection="1">
      <alignment horizontal="center"/>
      <protection hidden="1"/>
    </xf>
    <xf numFmtId="0" fontId="5" fillId="3" borderId="1" xfId="0" applyFont="1" applyFill="1" applyBorder="1" applyAlignment="1" applyProtection="1">
      <alignment vertical="center" wrapText="1"/>
      <protection hidden="1"/>
    </xf>
    <xf numFmtId="0" fontId="5" fillId="0" borderId="1" xfId="0" applyFont="1" applyBorder="1" applyAlignment="1" applyProtection="1">
      <alignment horizontal="left" vertical="center" wrapText="1"/>
      <protection hidden="1"/>
    </xf>
    <xf numFmtId="0" fontId="6" fillId="0" borderId="2" xfId="0" applyFont="1" applyBorder="1" applyAlignment="1" applyProtection="1">
      <alignment horizontal="left" vertical="top" wrapText="1"/>
      <protection hidden="1"/>
    </xf>
    <xf numFmtId="0" fontId="6" fillId="0" borderId="4" xfId="0" applyFont="1" applyBorder="1" applyAlignment="1" applyProtection="1">
      <alignment horizontal="left" vertical="top" wrapText="1"/>
      <protection hidden="1"/>
    </xf>
    <xf numFmtId="0" fontId="6" fillId="0" borderId="6" xfId="0" applyFont="1" applyBorder="1" applyAlignment="1" applyProtection="1">
      <alignment horizontal="left" vertical="top" wrapText="1"/>
      <protection hidden="1"/>
    </xf>
    <xf numFmtId="0" fontId="30" fillId="4" borderId="1"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3" fillId="7" borderId="1" xfId="4" applyBorder="1" applyProtection="1">
      <alignment vertical="center"/>
    </xf>
    <xf numFmtId="0" fontId="15" fillId="0" borderId="0" xfId="0" quotePrefix="1" applyFont="1" applyAlignment="1">
      <alignment horizontal="left" vertical="top" wrapText="1"/>
    </xf>
    <xf numFmtId="0" fontId="36" fillId="0" borderId="0" xfId="0" applyFont="1" applyAlignment="1">
      <alignment horizontal="left" vertical="top"/>
    </xf>
    <xf numFmtId="0" fontId="36" fillId="0" borderId="0" xfId="0" applyFont="1" applyAlignment="1">
      <alignment horizontal="left" vertical="top" wrapText="1"/>
    </xf>
    <xf numFmtId="0" fontId="13" fillId="4" borderId="1" xfId="0" applyFont="1" applyFill="1" applyBorder="1" applyAlignment="1" applyProtection="1">
      <alignment horizontal="center" vertical="center" wrapText="1"/>
    </xf>
    <xf numFmtId="0" fontId="23" fillId="7" borderId="1" xfId="4">
      <alignment vertical="center"/>
    </xf>
    <xf numFmtId="4" fontId="22" fillId="0" borderId="1" xfId="5" applyFont="1" applyFill="1" applyBorder="1">
      <alignment horizontal="center" vertical="center" wrapText="1"/>
    </xf>
    <xf numFmtId="4" fontId="22" fillId="0" borderId="1" xfId="5" applyFont="1" applyFill="1" applyBorder="1" applyProtection="1">
      <alignment horizontal="center" vertical="center" wrapText="1"/>
      <protection locked="0"/>
    </xf>
    <xf numFmtId="0" fontId="22" fillId="0" borderId="1" xfId="6" applyFill="1" applyBorder="1" applyAlignment="1" applyProtection="1">
      <alignment horizontal="center" vertical="center" wrapText="1"/>
    </xf>
    <xf numFmtId="0" fontId="22"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697">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696"/>
      <tableStyleElement type="headerRow" dxfId="695"/>
      <tableStyleElement type="totalRow" dxfId="694"/>
      <tableStyleElement type="lastColumn" dxfId="693"/>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aComan/Downloads/LOZOVA%20GRADINITA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esaComan/Downloads/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A5" t="str">
            <v>No.</v>
          </cell>
          <cell r="B5" t="str">
            <v>Ref. code</v>
          </cell>
          <cell r="C5" t="str">
            <v xml:space="preserve">Description of works </v>
          </cell>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46" totalsRowCount="1" headerRowDxfId="610" dataDxfId="608" totalsRowDxfId="606" headerRowBorderDxfId="609" tableBorderDxfId="607" headerRowCellStyle="1.Style Font">
  <tableColumns count="7">
    <tableColumn id="1" name="1" totalsRowLabel="Total VAT 0 rate" totalsRowDxfId="605"/>
    <tableColumn id="2" name="2" totalsRowDxfId="604"/>
    <tableColumn id="3" name="3" totalsRowDxfId="603"/>
    <tableColumn id="4" name="4" totalsRowDxfId="602"/>
    <tableColumn id="5" name="5" totalsRowDxfId="601" dataCellStyle="2.Number Style"/>
    <tableColumn id="6" name="6" totalsRowDxfId="600" dataCellStyle="2.Number Style"/>
    <tableColumn id="7" name="7" totalsRowFunction="custom" dataDxfId="599" totalsRowDxfId="598"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56" dataDxfId="54" totalsRowDxfId="52" headerRowBorderDxfId="55" tableBorderDxfId="53" headerRowCellStyle="1.Style Font">
  <tableColumns count="7">
    <tableColumn id="1" name="1" totalsRowLabel="Total VAT 0 rate" dataDxfId="51" totalsRowDxfId="50"/>
    <tableColumn id="2" name="2" dataDxfId="49" totalsRowDxfId="48"/>
    <tableColumn id="3" name="3" dataDxfId="47" totalsRowDxfId="46"/>
    <tableColumn id="4" name="4" dataDxfId="45" totalsRowDxfId="44"/>
    <tableColumn id="5" name="5" dataDxfId="43" totalsRowDxfId="42" dataCellStyle="2.Number Style"/>
    <tableColumn id="6" name="6" dataDxfId="41" totalsRowDxfId="40" dataCellStyle="2.Number Style"/>
    <tableColumn id="7" name="7" totalsRowFunction="custom" dataDxfId="39" totalsRowDxfId="38"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6" totalsRowCount="1" headerRowDxfId="584" dataDxfId="582" totalsRowDxfId="580" headerRowBorderDxfId="583" tableBorderDxfId="581" headerRowCellStyle="1.Style Font">
  <tableColumns count="7">
    <tableColumn id="1" name="1" totalsRowLabel="Total VAT 0 rate" dataDxfId="579" totalsRowDxfId="6"/>
    <tableColumn id="2" name="2" dataDxfId="578" totalsRowDxfId="5"/>
    <tableColumn id="3" name="3" dataDxfId="577" totalsRowDxfId="4"/>
    <tableColumn id="4" name="4" dataDxfId="576" totalsRowDxfId="3"/>
    <tableColumn id="5" name="5" dataDxfId="575" totalsRowDxfId="2" dataCellStyle="2.Number Style"/>
    <tableColumn id="6" name="6" dataDxfId="574" totalsRowDxfId="1" dataCellStyle="2.Number Style"/>
    <tableColumn id="7" name="7" totalsRowFunction="custom" dataDxfId="573" totalsRowDxfId="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77" totalsRowCount="1" headerRowDxfId="547" dataDxfId="545" totalsRowDxfId="543" headerRowBorderDxfId="546" tableBorderDxfId="544" headerRowCellStyle="1.Style Font">
  <tableColumns count="7">
    <tableColumn id="1" name="1" totalsRowLabel="Total VAT 0 rate" dataDxfId="542" totalsRowDxfId="541"/>
    <tableColumn id="2" name="2" dataDxfId="540" totalsRowDxfId="539"/>
    <tableColumn id="3" name="3" dataDxfId="538" totalsRowDxfId="537"/>
    <tableColumn id="4" name="4" dataDxfId="536" totalsRowDxfId="535"/>
    <tableColumn id="5" name="5" dataDxfId="534" totalsRowDxfId="533" dataCellStyle="2.Number Style"/>
    <tableColumn id="6" name="6" dataDxfId="532" totalsRowDxfId="531" dataCellStyle="2.Number Style"/>
    <tableColumn id="7" name="7" totalsRowFunction="custom" dataDxfId="530" totalsRowDxfId="529"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1" totalsRowCount="1" headerRowDxfId="458" dataDxfId="456" totalsRowDxfId="454" headerRowBorderDxfId="457" tableBorderDxfId="455" headerRowCellStyle="1.Style Font">
  <tableColumns count="7">
    <tableColumn id="1" name="1" totalsRowLabel="Total VAT 0 rate" dataDxfId="453" totalsRowDxfId="452"/>
    <tableColumn id="2" name="2" dataDxfId="451" totalsRowDxfId="450"/>
    <tableColumn id="3" name="3" dataDxfId="449" totalsRowDxfId="448"/>
    <tableColumn id="4" name="4" dataDxfId="447" totalsRowDxfId="446"/>
    <tableColumn id="5" name="5" dataDxfId="445" totalsRowDxfId="444" dataCellStyle="2.Number Style"/>
    <tableColumn id="6" name="6" dataDxfId="443" totalsRowDxfId="442" dataCellStyle="2.Number Style"/>
    <tableColumn id="7" name="7" totalsRowFunction="custom" dataDxfId="441" totalsRowDxfId="440"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63" totalsRowCount="1" headerRowDxfId="312" dataDxfId="310" totalsRowDxfId="308" headerRowBorderDxfId="311" tableBorderDxfId="309" headerRowCellStyle="1.Style Font">
  <tableColumns count="7">
    <tableColumn id="1" name="1" totalsRowLabel="Total VAT 0 rate" dataDxfId="307" totalsRowDxfId="306"/>
    <tableColumn id="2" name="2" dataDxfId="305" totalsRowDxfId="304"/>
    <tableColumn id="3" name="3" dataDxfId="303" totalsRowDxfId="302"/>
    <tableColumn id="4" name="4" dataDxfId="301" totalsRowDxfId="300"/>
    <tableColumn id="5" name="5" dataDxfId="299" totalsRowDxfId="298" dataCellStyle="2.Number Style"/>
    <tableColumn id="6" name="6" dataDxfId="297" totalsRowDxfId="296" dataCellStyle="2.Number Style"/>
    <tableColumn id="7" name="7" totalsRowFunction="custom" dataDxfId="295" totalsRowDxfId="294"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78" totalsRowCount="1" headerRowDxfId="259" dataDxfId="257" totalsRowDxfId="255" headerRowBorderDxfId="258" tableBorderDxfId="256" headerRowCellStyle="1.Style Font">
  <tableColumns count="7">
    <tableColumn id="1" name="1" totalsRowLabel="Total VAT 0 rate" dataDxfId="254" totalsRowDxfId="253"/>
    <tableColumn id="2" name="2" dataDxfId="252" totalsRowDxfId="251"/>
    <tableColumn id="3" name="3" dataDxfId="250" totalsRowDxfId="249"/>
    <tableColumn id="4" name="4" dataDxfId="248" totalsRowDxfId="247"/>
    <tableColumn id="5" name="5" dataDxfId="246" totalsRowDxfId="245" dataCellStyle="2.Number Style"/>
    <tableColumn id="6" name="6" dataDxfId="244" totalsRowDxfId="243" dataCellStyle="2.Number Style"/>
    <tableColumn id="7" name="7" totalsRowFunction="custom" dataDxfId="242" totalsRowDxfId="241"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2" totalsRowCount="1" headerRowDxfId="221" dataDxfId="219" totalsRowDxfId="217" headerRowBorderDxfId="220" tableBorderDxfId="218" headerRowCellStyle="1.Style Font">
  <tableColumns count="7">
    <tableColumn id="1" name="1" totalsRowLabel="Total VAT 0 rate" dataDxfId="216" totalsRowDxfId="215"/>
    <tableColumn id="2" name="2" dataDxfId="214" totalsRowDxfId="213"/>
    <tableColumn id="3" name="3" dataDxfId="212" totalsRowDxfId="211"/>
    <tableColumn id="4" name="4" dataDxfId="210" totalsRowDxfId="209"/>
    <tableColumn id="5" name="5" dataDxfId="208" totalsRowDxfId="207" dataCellStyle="2.Number Style"/>
    <tableColumn id="6" name="6" dataDxfId="206" totalsRowDxfId="205" dataCellStyle="2.Number Style"/>
    <tableColumn id="7" name="7" totalsRowFunction="custom" dataDxfId="204" totalsRowDxfId="203"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72" totalsRowCount="1" headerRowDxfId="126" dataDxfId="124" totalsRowDxfId="122" headerRowBorderDxfId="125" tableBorderDxfId="123" headerRowCellStyle="1.Style Font">
  <tableColumns count="7">
    <tableColumn id="1" name="1" totalsRowLabel="Total VAT 0 rate" dataDxfId="121" totalsRowDxfId="120"/>
    <tableColumn id="2" name="2" dataDxfId="119" totalsRowDxfId="118"/>
    <tableColumn id="3" name="3" dataDxfId="117" totalsRowDxfId="116"/>
    <tableColumn id="4" name="4" dataDxfId="115" totalsRowDxfId="114"/>
    <tableColumn id="5" name="5" dataDxfId="113" totalsRowDxfId="112" dataCellStyle="2.Number Style"/>
    <tableColumn id="6" name="6" dataDxfId="111" totalsRowDxfId="110" dataCellStyle="2.Number Style"/>
    <tableColumn id="7" name="7" totalsRowFunction="custom" dataDxfId="109" totalsRowDxfId="108"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82" dataDxfId="80" totalsRowDxfId="78" headerRowBorderDxfId="81" tableBorderDxfId="79" headerRowCellStyle="1.Style Font">
  <tableColumns count="7">
    <tableColumn id="1" name="1" totalsRowLabel="Total VAT 0 rate" dataDxfId="77" totalsRowDxfId="76"/>
    <tableColumn id="2" name="2" dataDxfId="75" totalsRowDxfId="74"/>
    <tableColumn id="3" name="3" dataDxfId="73" totalsRowDxfId="72"/>
    <tableColumn id="4" name="4" dataDxfId="71" totalsRowDxfId="70"/>
    <tableColumn id="5" name="5" dataDxfId="69" totalsRowDxfId="68" dataCellStyle="2.Number Style"/>
    <tableColumn id="6" name="6" dataDxfId="67" totalsRowDxfId="66" dataCellStyle="2.Number Style"/>
    <tableColumn id="7" name="7" totalsRowFunction="custom" dataDxfId="65" totalsRowDxfId="64"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zoomScale="115" zoomScaleSheetLayoutView="115" workbookViewId="0">
      <selection activeCell="E27" sqref="E27"/>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7" t="s">
        <v>11</v>
      </c>
      <c r="B1" s="58" t="s">
        <v>12</v>
      </c>
      <c r="C1" s="57"/>
      <c r="D1" s="59"/>
      <c r="E1" s="59"/>
    </row>
    <row r="2" spans="1:7" ht="30" customHeight="1" x14ac:dyDescent="0.25">
      <c r="A2" s="60" t="s">
        <v>0</v>
      </c>
      <c r="B2" s="61" t="s">
        <v>13</v>
      </c>
      <c r="C2" s="126" t="s">
        <v>795</v>
      </c>
      <c r="D2" s="127"/>
      <c r="E2" s="128"/>
      <c r="F2" s="3"/>
      <c r="G2" s="3"/>
    </row>
    <row r="3" spans="1:7" ht="59.25" customHeight="1" x14ac:dyDescent="0.25">
      <c r="A3" s="60" t="s">
        <v>1</v>
      </c>
      <c r="B3" s="61" t="s">
        <v>14</v>
      </c>
      <c r="C3" s="129"/>
      <c r="D3" s="130"/>
      <c r="E3" s="131"/>
      <c r="F3" s="4"/>
      <c r="G3" s="4"/>
    </row>
    <row r="4" spans="1:7" ht="45" customHeight="1" x14ac:dyDescent="0.25">
      <c r="A4" s="137" t="s">
        <v>262</v>
      </c>
      <c r="B4" s="137"/>
      <c r="C4" s="137"/>
      <c r="D4" s="137"/>
      <c r="E4" s="62" t="s">
        <v>263</v>
      </c>
    </row>
    <row r="5" spans="1:7" ht="16.5" customHeight="1" x14ac:dyDescent="0.25">
      <c r="A5" s="136" t="s">
        <v>264</v>
      </c>
      <c r="B5" s="136"/>
      <c r="C5" s="136"/>
      <c r="D5" s="136"/>
      <c r="E5" s="63"/>
    </row>
    <row r="6" spans="1:7" ht="15.6" customHeight="1" x14ac:dyDescent="0.25">
      <c r="A6" s="64">
        <v>1</v>
      </c>
      <c r="B6" s="113" t="s">
        <v>265</v>
      </c>
      <c r="C6" s="113"/>
      <c r="D6" s="113"/>
      <c r="E6" s="65">
        <f>LOOKUP(2,1/(1-ISBLANK(TA!G:G)),TA!G:G)</f>
        <v>0</v>
      </c>
    </row>
    <row r="7" spans="1:7" ht="15.6" customHeight="1" x14ac:dyDescent="0.25">
      <c r="A7" s="64">
        <v>2</v>
      </c>
      <c r="B7" s="115" t="s">
        <v>266</v>
      </c>
      <c r="C7" s="116"/>
      <c r="D7" s="117"/>
      <c r="E7" s="65">
        <f>LOOKUP(2,1/(1-ISBLANK(TM!G:G)),TM!G:G)</f>
        <v>0</v>
      </c>
    </row>
    <row r="8" spans="1:7" ht="15.6" customHeight="1" x14ac:dyDescent="0.25">
      <c r="A8" s="64">
        <v>3</v>
      </c>
      <c r="B8" s="115" t="s">
        <v>796</v>
      </c>
      <c r="C8" s="116"/>
      <c r="D8" s="117"/>
      <c r="E8" s="65">
        <f>LOOKUP(2,1/(1-ISBLANK(TMS!G:G)),TMS!G:G)</f>
        <v>0</v>
      </c>
    </row>
    <row r="9" spans="1:7" ht="15.6" customHeight="1" x14ac:dyDescent="0.25">
      <c r="A9" s="64">
        <v>4</v>
      </c>
      <c r="B9" s="115" t="s">
        <v>267</v>
      </c>
      <c r="C9" s="116"/>
      <c r="D9" s="117"/>
      <c r="E9" s="65">
        <f>LOOKUP(2,1/(1-ISBLANK(HV!G:G)),HV!G:G)</f>
        <v>0</v>
      </c>
    </row>
    <row r="10" spans="1:7" ht="15.6" customHeight="1" x14ac:dyDescent="0.25">
      <c r="A10" s="64">
        <v>5</v>
      </c>
      <c r="B10" s="115" t="s">
        <v>268</v>
      </c>
      <c r="C10" s="116"/>
      <c r="D10" s="117"/>
      <c r="E10" s="65">
        <f>LOOKUP(2,1/(1-ISBLANK(GCW!G:G)),GCW!G:G)</f>
        <v>0</v>
      </c>
    </row>
    <row r="11" spans="1:7" ht="15.6" customHeight="1" x14ac:dyDescent="0.25">
      <c r="A11" s="64">
        <v>6</v>
      </c>
      <c r="B11" s="115" t="s">
        <v>269</v>
      </c>
      <c r="C11" s="116"/>
      <c r="D11" s="117"/>
      <c r="E11" s="65">
        <f>LOOKUP(2,1/(1-ISBLANK(EEF!G:G)),EEF!G:G)</f>
        <v>0</v>
      </c>
    </row>
    <row r="12" spans="1:7" ht="15.6" customHeight="1" x14ac:dyDescent="0.25">
      <c r="A12" s="64">
        <v>7</v>
      </c>
      <c r="B12" s="115" t="s">
        <v>270</v>
      </c>
      <c r="C12" s="116"/>
      <c r="D12" s="117"/>
      <c r="E12" s="65">
        <f>LOOKUP(2,1/(1-ISBLANK(ATM!G:G)),ATM!G:G)</f>
        <v>0</v>
      </c>
    </row>
    <row r="13" spans="1:7" ht="15.6" customHeight="1" x14ac:dyDescent="0.25">
      <c r="A13" s="64">
        <v>8</v>
      </c>
      <c r="B13" s="115" t="s">
        <v>271</v>
      </c>
      <c r="C13" s="116"/>
      <c r="D13" s="117"/>
      <c r="E13" s="65">
        <f>LOOKUP(2,1/(1-ISBLANK(BK!G:G)),BK!G:G)</f>
        <v>0</v>
      </c>
    </row>
    <row r="14" spans="1:7" ht="15.6" customHeight="1" x14ac:dyDescent="0.25">
      <c r="A14" s="64">
        <v>9</v>
      </c>
      <c r="B14" s="115" t="s">
        <v>272</v>
      </c>
      <c r="C14" s="116"/>
      <c r="D14" s="117"/>
      <c r="E14" s="65">
        <f>LOOKUP(2,1/(1-ISBLANK(SIP!G:G)),SIP!G:G)</f>
        <v>0</v>
      </c>
    </row>
    <row r="15" spans="1:7" ht="15.6" customHeight="1" x14ac:dyDescent="0.25">
      <c r="A15" s="64">
        <v>10</v>
      </c>
      <c r="B15" s="138" t="s">
        <v>273</v>
      </c>
      <c r="C15" s="139"/>
      <c r="D15" s="140"/>
      <c r="E15" s="65">
        <f>LOOKUP(2,1/(1-ISBLANK(FSS!G:G)),FSS!G:G)</f>
        <v>0</v>
      </c>
    </row>
    <row r="16" spans="1:7" ht="15.6" customHeight="1" x14ac:dyDescent="0.25">
      <c r="A16" s="64">
        <v>11</v>
      </c>
      <c r="B16" s="115" t="s">
        <v>274</v>
      </c>
      <c r="C16" s="116"/>
      <c r="D16" s="117"/>
      <c r="E16" s="65">
        <f>Commiss!G11</f>
        <v>0</v>
      </c>
    </row>
    <row r="17" spans="1:5" ht="15.6" customHeight="1" x14ac:dyDescent="0.25">
      <c r="A17" s="64">
        <v>12</v>
      </c>
      <c r="B17" s="115" t="s">
        <v>275</v>
      </c>
      <c r="C17" s="116"/>
      <c r="D17" s="117"/>
      <c r="E17" s="65">
        <f>Maintenance!G11</f>
        <v>0</v>
      </c>
    </row>
    <row r="18" spans="1:5" ht="31.5" customHeight="1" x14ac:dyDescent="0.25">
      <c r="A18" s="66"/>
      <c r="B18" s="114" t="s">
        <v>276</v>
      </c>
      <c r="C18" s="114"/>
      <c r="D18" s="114"/>
      <c r="E18" s="67">
        <f>SUM(E6:E17)</f>
        <v>0</v>
      </c>
    </row>
    <row r="19" spans="1:5" x14ac:dyDescent="0.25">
      <c r="A19" s="59"/>
      <c r="B19" s="59"/>
      <c r="C19" s="59"/>
      <c r="D19" s="59"/>
      <c r="E19" s="59"/>
    </row>
    <row r="20" spans="1:5" x14ac:dyDescent="0.25">
      <c r="A20" s="59"/>
      <c r="B20" s="59"/>
      <c r="C20" s="59"/>
      <c r="D20" s="59"/>
      <c r="E20" s="59"/>
    </row>
    <row r="21" spans="1:5" x14ac:dyDescent="0.25">
      <c r="A21" s="68" t="s">
        <v>2</v>
      </c>
      <c r="B21" s="134" t="s">
        <v>3</v>
      </c>
      <c r="C21" s="135"/>
      <c r="D21" s="68" t="s">
        <v>4</v>
      </c>
      <c r="E21" s="68" t="s">
        <v>5</v>
      </c>
    </row>
    <row r="22" spans="1:5" x14ac:dyDescent="0.25">
      <c r="A22" s="69">
        <v>1</v>
      </c>
      <c r="B22" s="118" t="s">
        <v>277</v>
      </c>
      <c r="C22" s="119"/>
      <c r="D22" s="69" t="s">
        <v>6</v>
      </c>
      <c r="E22" s="20">
        <v>354.5</v>
      </c>
    </row>
    <row r="23" spans="1:5" x14ac:dyDescent="0.25">
      <c r="A23" s="69">
        <v>2</v>
      </c>
      <c r="B23" s="118" t="s">
        <v>278</v>
      </c>
      <c r="C23" s="119"/>
      <c r="D23" s="69" t="s">
        <v>279</v>
      </c>
      <c r="E23" s="76">
        <f>Boiler!D11</f>
        <v>0</v>
      </c>
    </row>
    <row r="24" spans="1:5" x14ac:dyDescent="0.25">
      <c r="A24" s="69">
        <v>3</v>
      </c>
      <c r="B24" s="118" t="s">
        <v>280</v>
      </c>
      <c r="C24" s="119"/>
      <c r="D24" s="69" t="s">
        <v>6</v>
      </c>
      <c r="E24" s="77" t="str">
        <f>IFERROR(E22/E23,"")</f>
        <v/>
      </c>
    </row>
    <row r="25" spans="1:5" x14ac:dyDescent="0.25">
      <c r="A25" s="69">
        <v>4</v>
      </c>
      <c r="B25" s="118" t="s">
        <v>797</v>
      </c>
      <c r="C25" s="119"/>
      <c r="D25" s="69" t="s">
        <v>281</v>
      </c>
      <c r="E25" s="78">
        <v>15000</v>
      </c>
    </row>
    <row r="26" spans="1:5" x14ac:dyDescent="0.25">
      <c r="A26" s="69">
        <v>5</v>
      </c>
      <c r="B26" s="118" t="s">
        <v>797</v>
      </c>
      <c r="C26" s="119"/>
      <c r="D26" s="69" t="s">
        <v>282</v>
      </c>
      <c r="E26" s="79">
        <f>E25*0.277778/1000</f>
        <v>4.1666699999999999</v>
      </c>
    </row>
    <row r="27" spans="1:5" x14ac:dyDescent="0.25">
      <c r="A27" s="69">
        <v>6</v>
      </c>
      <c r="B27" s="118" t="s">
        <v>283</v>
      </c>
      <c r="C27" s="119"/>
      <c r="D27" s="69" t="s">
        <v>284</v>
      </c>
      <c r="E27" s="79" t="str">
        <f>IFERROR(E24/E26,"")</f>
        <v/>
      </c>
    </row>
    <row r="28" spans="1:5" x14ac:dyDescent="0.25">
      <c r="A28" s="69">
        <v>7</v>
      </c>
      <c r="B28" s="118" t="s">
        <v>285</v>
      </c>
      <c r="C28" s="119"/>
      <c r="D28" s="69" t="s">
        <v>286</v>
      </c>
      <c r="E28" s="77">
        <v>110</v>
      </c>
    </row>
    <row r="29" spans="1:5" x14ac:dyDescent="0.25">
      <c r="A29" s="70">
        <v>8</v>
      </c>
      <c r="B29" s="132" t="s">
        <v>287</v>
      </c>
      <c r="C29" s="133"/>
      <c r="D29" s="70" t="s">
        <v>7</v>
      </c>
      <c r="E29" s="80" t="str">
        <f>IFERROR(E28*E27,"")</f>
        <v/>
      </c>
    </row>
    <row r="30" spans="1:5" x14ac:dyDescent="0.25">
      <c r="A30" s="69">
        <v>9</v>
      </c>
      <c r="B30" s="118" t="s">
        <v>288</v>
      </c>
      <c r="C30" s="119"/>
      <c r="D30" s="69" t="s">
        <v>279</v>
      </c>
      <c r="E30" s="81">
        <v>0.1</v>
      </c>
    </row>
    <row r="31" spans="1:5" x14ac:dyDescent="0.25">
      <c r="A31" s="69">
        <v>10</v>
      </c>
      <c r="B31" s="118" t="s">
        <v>289</v>
      </c>
      <c r="C31" s="119"/>
      <c r="D31" s="69" t="s">
        <v>290</v>
      </c>
      <c r="E31" s="82">
        <v>10</v>
      </c>
    </row>
    <row r="32" spans="1:5" x14ac:dyDescent="0.25">
      <c r="A32" s="70">
        <v>11</v>
      </c>
      <c r="B32" s="120" t="s">
        <v>798</v>
      </c>
      <c r="C32" s="121"/>
      <c r="D32" s="71" t="s">
        <v>7</v>
      </c>
      <c r="E32" s="83" t="str">
        <f>IFERROR(PV(E30,E31,E29)*(-1),"")</f>
        <v/>
      </c>
    </row>
    <row r="33" spans="1:5" ht="15.75" x14ac:dyDescent="0.25">
      <c r="A33" s="122" t="s">
        <v>291</v>
      </c>
      <c r="B33" s="123"/>
      <c r="C33" s="124"/>
      <c r="D33" s="72" t="s">
        <v>7</v>
      </c>
      <c r="E33" s="84" t="str">
        <f>IFERROR(E18+E32,"")</f>
        <v/>
      </c>
    </row>
    <row r="34" spans="1:5" x14ac:dyDescent="0.25">
      <c r="A34" s="59"/>
      <c r="B34" s="59"/>
      <c r="C34" s="59"/>
      <c r="D34" s="59"/>
      <c r="E34" s="59"/>
    </row>
    <row r="35" spans="1:5" ht="30" customHeight="1" x14ac:dyDescent="0.25">
      <c r="A35" s="125" t="s">
        <v>292</v>
      </c>
      <c r="B35" s="125"/>
      <c r="C35" s="73"/>
      <c r="D35" s="74" t="s">
        <v>293</v>
      </c>
      <c r="E35" s="75"/>
    </row>
    <row r="36" spans="1:5" x14ac:dyDescent="0.25">
      <c r="A36" s="59"/>
      <c r="B36" s="59"/>
      <c r="C36" s="59"/>
      <c r="D36" s="59"/>
      <c r="E36" s="59"/>
    </row>
    <row r="37" spans="1:5" ht="14.45" customHeight="1" x14ac:dyDescent="0.25">
      <c r="A37" s="112" t="s">
        <v>294</v>
      </c>
      <c r="B37" s="112"/>
      <c r="C37" s="112"/>
      <c r="D37" s="112"/>
      <c r="E37" s="112"/>
    </row>
    <row r="38" spans="1:5" x14ac:dyDescent="0.25">
      <c r="A38" s="112"/>
      <c r="B38" s="112"/>
      <c r="C38" s="112"/>
      <c r="D38" s="112"/>
      <c r="E38" s="112"/>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8" type="noConversion"/>
  <conditionalFormatting sqref="A1:E3 A19:E20 E5:E18 A39:E1048576 A21:A32 E21:E32">
    <cfRule type="expression" dxfId="692" priority="26">
      <formula>CELL("PROTECT",A1)=0</formula>
    </cfRule>
  </conditionalFormatting>
  <conditionalFormatting sqref="A1:E3 A19:E20 E5:E18 A21:A32 E21:E32">
    <cfRule type="expression" dxfId="691" priority="30">
      <formula>CELL("PROTECT",A1)=0</formula>
    </cfRule>
  </conditionalFormatting>
  <conditionalFormatting sqref="A4:D4">
    <cfRule type="expression" dxfId="690" priority="21">
      <formula>CELL("PROTECT",A4)=0</formula>
    </cfRule>
  </conditionalFormatting>
  <conditionalFormatting sqref="A4:D4">
    <cfRule type="expression" dxfId="689" priority="22">
      <formula>CELL("PROTECT",A4)=0</formula>
    </cfRule>
  </conditionalFormatting>
  <conditionalFormatting sqref="E4">
    <cfRule type="expression" dxfId="688" priority="19">
      <formula>CELL("PROTECT",E4)=0</formula>
    </cfRule>
  </conditionalFormatting>
  <conditionalFormatting sqref="E4">
    <cfRule type="expression" dxfId="687" priority="20">
      <formula>CELL("PROTECT",E4)=0</formula>
    </cfRule>
  </conditionalFormatting>
  <conditionalFormatting sqref="A18:D18">
    <cfRule type="expression" dxfId="686" priority="17">
      <formula>CELL("PROTECT",A18)=0</formula>
    </cfRule>
  </conditionalFormatting>
  <conditionalFormatting sqref="A18:D18">
    <cfRule type="expression" dxfId="685" priority="18">
      <formula>CELL("PROTECT",A18)=0</formula>
    </cfRule>
  </conditionalFormatting>
  <conditionalFormatting sqref="A16:D17 A15:B15 A6:D14">
    <cfRule type="expression" dxfId="684" priority="15">
      <formula>CELL("PROTECT",A6)=0</formula>
    </cfRule>
  </conditionalFormatting>
  <conditionalFormatting sqref="A6:D17">
    <cfRule type="expression" dxfId="683" priority="16">
      <formula>CELL("PROTECT",A6)=0</formula>
    </cfRule>
  </conditionalFormatting>
  <conditionalFormatting sqref="A5:D5">
    <cfRule type="expression" dxfId="682" priority="13">
      <formula>CELL("PROTECT",A5)=0</formula>
    </cfRule>
  </conditionalFormatting>
  <conditionalFormatting sqref="A5:D5">
    <cfRule type="expression" dxfId="681" priority="14">
      <formula>CELL("PROTECT",A5)=0</formula>
    </cfRule>
  </conditionalFormatting>
  <conditionalFormatting sqref="B21:D21 B29:D29 D22:D28 D30:D32">
    <cfRule type="expression" dxfId="680" priority="11">
      <formula>CELL("PROTECT",B21)=0</formula>
    </cfRule>
  </conditionalFormatting>
  <conditionalFormatting sqref="B21:D21 B29:D29 D22:D28 D30:D32">
    <cfRule type="expression" dxfId="679" priority="12">
      <formula>CELL("PROTECT",B21)=0</formula>
    </cfRule>
  </conditionalFormatting>
  <conditionalFormatting sqref="B22:C28">
    <cfRule type="expression" dxfId="678" priority="10">
      <formula>CELL("PROTECT",B22)=0</formula>
    </cfRule>
  </conditionalFormatting>
  <conditionalFormatting sqref="B22:C28">
    <cfRule type="expression" dxfId="677" priority="9">
      <formula>CELL("PROTECT",B22)=0</formula>
    </cfRule>
  </conditionalFormatting>
  <conditionalFormatting sqref="B32:C32">
    <cfRule type="expression" dxfId="676" priority="7">
      <formula>CELL("PROTECT",B32)=0</formula>
    </cfRule>
  </conditionalFormatting>
  <conditionalFormatting sqref="B32:C32">
    <cfRule type="expression" dxfId="675" priority="8">
      <formula>CELL("PROTECT",B32)=0</formula>
    </cfRule>
  </conditionalFormatting>
  <conditionalFormatting sqref="B30:C31">
    <cfRule type="expression" dxfId="674" priority="6">
      <formula>CELL("PROTECT",B30)=0</formula>
    </cfRule>
  </conditionalFormatting>
  <conditionalFormatting sqref="B30:C31">
    <cfRule type="expression" dxfId="673" priority="5">
      <formula>CELL("PROTECT",B30)=0</formula>
    </cfRule>
  </conditionalFormatting>
  <conditionalFormatting sqref="A33:E34">
    <cfRule type="expression" dxfId="672" priority="3">
      <formula>CELL("PROTECT",A33)=0</formula>
    </cfRule>
  </conditionalFormatting>
  <conditionalFormatting sqref="A33:E33">
    <cfRule type="expression" dxfId="671" priority="4">
      <formula>CELL("PROTECT",A33)=0</formula>
    </cfRule>
  </conditionalFormatting>
  <conditionalFormatting sqref="A35:E38">
    <cfRule type="expression" dxfId="670" priority="1">
      <formula>CELL("PROTECT",A35)=0</formula>
    </cfRule>
  </conditionalFormatting>
  <conditionalFormatting sqref="C35">
    <cfRule type="containsBlanks" dxfId="669" priority="2">
      <formula>LEN(TRIM(C35))=0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7"/>
  <sheetViews>
    <sheetView view="pageBreakPreview" topLeftCell="A22" zoomScaleNormal="90" zoomScaleSheetLayoutView="100" zoomScalePageLayoutView="90" workbookViewId="0">
      <selection activeCell="C25" sqref="C25"/>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4" t="s">
        <v>295</v>
      </c>
      <c r="B4" s="144"/>
      <c r="C4" s="28" t="str">
        <f>SITE!B14</f>
        <v xml:space="preserve">Anti fire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336</v>
      </c>
      <c r="D7" s="37"/>
      <c r="E7" s="43"/>
      <c r="F7" s="42"/>
      <c r="G7" s="86">
        <f>Table119[5]*Table119[6]</f>
        <v>0</v>
      </c>
    </row>
    <row r="8" spans="1:7" ht="30" x14ac:dyDescent="0.25">
      <c r="A8" s="37">
        <v>1</v>
      </c>
      <c r="B8" s="37" t="s">
        <v>255</v>
      </c>
      <c r="C8" s="98" t="s">
        <v>744</v>
      </c>
      <c r="D8" s="37" t="s">
        <v>310</v>
      </c>
      <c r="E8" s="43">
        <v>4</v>
      </c>
      <c r="F8" s="42"/>
      <c r="G8" s="88">
        <f>Table119[5]*Table119[6]</f>
        <v>0</v>
      </c>
    </row>
    <row r="9" spans="1:7" ht="30" x14ac:dyDescent="0.25">
      <c r="A9" s="92">
        <v>2</v>
      </c>
      <c r="B9" s="92" t="s">
        <v>256</v>
      </c>
      <c r="C9" s="98" t="s">
        <v>745</v>
      </c>
      <c r="D9" s="92" t="s">
        <v>310</v>
      </c>
      <c r="E9" s="94">
        <v>1</v>
      </c>
      <c r="F9" s="95"/>
      <c r="G9" s="96">
        <f>Table119[5]*Table119[6]</f>
        <v>0</v>
      </c>
    </row>
    <row r="10" spans="1:7" ht="30" x14ac:dyDescent="0.25">
      <c r="A10" s="92">
        <v>3</v>
      </c>
      <c r="B10" s="92" t="s">
        <v>257</v>
      </c>
      <c r="C10" s="98" t="s">
        <v>746</v>
      </c>
      <c r="D10" s="92" t="s">
        <v>310</v>
      </c>
      <c r="E10" s="94">
        <v>1</v>
      </c>
      <c r="F10" s="95"/>
      <c r="G10" s="97">
        <f>Table119[5]*Table119[6]</f>
        <v>0</v>
      </c>
    </row>
    <row r="11" spans="1:7" x14ac:dyDescent="0.25">
      <c r="A11" s="92">
        <v>4</v>
      </c>
      <c r="B11" s="92" t="s">
        <v>258</v>
      </c>
      <c r="C11" s="98" t="s">
        <v>747</v>
      </c>
      <c r="D11" s="92" t="s">
        <v>310</v>
      </c>
      <c r="E11" s="94">
        <v>1</v>
      </c>
      <c r="F11" s="95"/>
      <c r="G11" s="97">
        <f>Table119[5]*Table119[6]</f>
        <v>0</v>
      </c>
    </row>
    <row r="12" spans="1:7" x14ac:dyDescent="0.25">
      <c r="A12" s="92">
        <v>5</v>
      </c>
      <c r="B12" s="92" t="s">
        <v>217</v>
      </c>
      <c r="C12" s="98" t="s">
        <v>748</v>
      </c>
      <c r="D12" s="92" t="s">
        <v>310</v>
      </c>
      <c r="E12" s="94">
        <v>1</v>
      </c>
      <c r="F12" s="95"/>
      <c r="G12" s="97">
        <f>Table119[5]*Table119[6]</f>
        <v>0</v>
      </c>
    </row>
    <row r="13" spans="1:7" ht="30" x14ac:dyDescent="0.25">
      <c r="A13" s="92">
        <v>6</v>
      </c>
      <c r="B13" s="92" t="s">
        <v>100</v>
      </c>
      <c r="C13" s="102" t="s">
        <v>749</v>
      </c>
      <c r="D13" s="92" t="s">
        <v>95</v>
      </c>
      <c r="E13" s="94">
        <v>0.3</v>
      </c>
      <c r="F13" s="95"/>
      <c r="G13" s="97">
        <f>Table119[5]*Table119[6]</f>
        <v>0</v>
      </c>
    </row>
    <row r="14" spans="1:7" ht="30" x14ac:dyDescent="0.25">
      <c r="A14" s="92">
        <v>7</v>
      </c>
      <c r="B14" s="92" t="s">
        <v>100</v>
      </c>
      <c r="C14" s="102" t="s">
        <v>760</v>
      </c>
      <c r="D14" s="92" t="s">
        <v>95</v>
      </c>
      <c r="E14" s="94">
        <v>0.06</v>
      </c>
      <c r="F14" s="95"/>
      <c r="G14" s="97">
        <f>Table119[5]*Table119[6]</f>
        <v>0</v>
      </c>
    </row>
    <row r="15" spans="1:7" x14ac:dyDescent="0.25">
      <c r="A15" s="92">
        <v>8</v>
      </c>
      <c r="B15" s="92" t="s">
        <v>259</v>
      </c>
      <c r="C15" s="102" t="s">
        <v>750</v>
      </c>
      <c r="D15" s="92" t="s">
        <v>310</v>
      </c>
      <c r="E15" s="94">
        <v>1</v>
      </c>
      <c r="F15" s="95"/>
      <c r="G15" s="97">
        <f>Table119[5]*Table119[6]</f>
        <v>0</v>
      </c>
    </row>
    <row r="16" spans="1:7" x14ac:dyDescent="0.25">
      <c r="A16" s="92">
        <v>9</v>
      </c>
      <c r="B16" s="92" t="s">
        <v>258</v>
      </c>
      <c r="C16" s="98" t="s">
        <v>751</v>
      </c>
      <c r="D16" s="92" t="s">
        <v>310</v>
      </c>
      <c r="E16" s="94">
        <v>2</v>
      </c>
      <c r="F16" s="95"/>
      <c r="G16" s="97">
        <f>Table119[5]*Table119[6]</f>
        <v>0</v>
      </c>
    </row>
    <row r="17" spans="1:7" ht="30" x14ac:dyDescent="0.25">
      <c r="A17" s="92">
        <v>10</v>
      </c>
      <c r="B17" s="92" t="s">
        <v>214</v>
      </c>
      <c r="C17" s="98" t="s">
        <v>752</v>
      </c>
      <c r="D17" s="92" t="s">
        <v>31</v>
      </c>
      <c r="E17" s="94">
        <v>36</v>
      </c>
      <c r="F17" s="95"/>
      <c r="G17" s="97">
        <f>Table119[5]*Table119[6]</f>
        <v>0</v>
      </c>
    </row>
    <row r="18" spans="1:7" x14ac:dyDescent="0.25">
      <c r="A18" s="92"/>
      <c r="B18" s="92"/>
      <c r="C18" s="102" t="s">
        <v>325</v>
      </c>
      <c r="D18" s="92"/>
      <c r="E18" s="94"/>
      <c r="F18" s="95"/>
      <c r="G18" s="97">
        <f>Table119[5]*Table119[6]</f>
        <v>0</v>
      </c>
    </row>
    <row r="19" spans="1:7" x14ac:dyDescent="0.25">
      <c r="A19" s="92">
        <v>11</v>
      </c>
      <c r="B19" s="92"/>
      <c r="C19" s="102" t="s">
        <v>753</v>
      </c>
      <c r="D19" s="92" t="s">
        <v>310</v>
      </c>
      <c r="E19" s="94">
        <v>4</v>
      </c>
      <c r="F19" s="95"/>
      <c r="G19" s="97">
        <f>Table119[5]*Table119[6]</f>
        <v>0</v>
      </c>
    </row>
    <row r="20" spans="1:7" x14ac:dyDescent="0.25">
      <c r="A20" s="92">
        <v>12</v>
      </c>
      <c r="B20" s="92"/>
      <c r="C20" s="102" t="s">
        <v>754</v>
      </c>
      <c r="D20" s="92" t="s">
        <v>310</v>
      </c>
      <c r="E20" s="94">
        <v>1</v>
      </c>
      <c r="F20" s="95"/>
      <c r="G20" s="97">
        <f>Table119[5]*Table119[6]</f>
        <v>0</v>
      </c>
    </row>
    <row r="21" spans="1:7" x14ac:dyDescent="0.25">
      <c r="A21" s="92">
        <v>13</v>
      </c>
      <c r="B21" s="92"/>
      <c r="C21" s="102" t="s">
        <v>755</v>
      </c>
      <c r="D21" s="92" t="s">
        <v>310</v>
      </c>
      <c r="E21" s="94">
        <v>1</v>
      </c>
      <c r="F21" s="95"/>
      <c r="G21" s="97">
        <f>Table119[5]*Table119[6]</f>
        <v>0</v>
      </c>
    </row>
    <row r="22" spans="1:7" x14ac:dyDescent="0.25">
      <c r="A22" s="92">
        <v>14</v>
      </c>
      <c r="B22" s="92"/>
      <c r="C22" s="102" t="s">
        <v>756</v>
      </c>
      <c r="D22" s="92" t="s">
        <v>310</v>
      </c>
      <c r="E22" s="94">
        <v>1</v>
      </c>
      <c r="F22" s="95"/>
      <c r="G22" s="97">
        <f>Table119[5]*Table119[6]</f>
        <v>0</v>
      </c>
    </row>
    <row r="23" spans="1:7" x14ac:dyDescent="0.25">
      <c r="A23" s="92">
        <v>15</v>
      </c>
      <c r="B23" s="92"/>
      <c r="C23" s="102" t="s">
        <v>757</v>
      </c>
      <c r="D23" s="92" t="s">
        <v>310</v>
      </c>
      <c r="E23" s="94">
        <v>1</v>
      </c>
      <c r="F23" s="95"/>
      <c r="G23" s="97">
        <f>Table119[5]*Table119[6]</f>
        <v>0</v>
      </c>
    </row>
    <row r="24" spans="1:7" x14ac:dyDescent="0.25">
      <c r="A24" s="92">
        <v>16</v>
      </c>
      <c r="B24" s="92"/>
      <c r="C24" s="102" t="s">
        <v>758</v>
      </c>
      <c r="D24" s="92" t="s">
        <v>310</v>
      </c>
      <c r="E24" s="94">
        <v>1</v>
      </c>
      <c r="F24" s="95"/>
      <c r="G24" s="97">
        <f>Table119[5]*Table119[6]</f>
        <v>0</v>
      </c>
    </row>
    <row r="25" spans="1:7" ht="45" x14ac:dyDescent="0.25">
      <c r="A25" s="92">
        <v>17</v>
      </c>
      <c r="B25" s="92"/>
      <c r="C25" s="102" t="s">
        <v>886</v>
      </c>
      <c r="D25" s="108" t="s">
        <v>46</v>
      </c>
      <c r="E25" s="94">
        <v>1</v>
      </c>
      <c r="F25" s="95"/>
      <c r="G25" s="97">
        <f>Table119[5]*Table119[6]</f>
        <v>0</v>
      </c>
    </row>
    <row r="26" spans="1:7" x14ac:dyDescent="0.25">
      <c r="A26" s="92">
        <v>18</v>
      </c>
      <c r="B26" s="92"/>
      <c r="C26" s="98" t="s">
        <v>759</v>
      </c>
      <c r="D26" s="92" t="s">
        <v>310</v>
      </c>
      <c r="E26" s="94">
        <v>2</v>
      </c>
      <c r="F26" s="95"/>
      <c r="G26" s="97">
        <f>Table119[5]*Table119[6]</f>
        <v>0</v>
      </c>
    </row>
    <row r="27" spans="1:7" x14ac:dyDescent="0.25">
      <c r="A27" s="99" t="s">
        <v>334</v>
      </c>
      <c r="B27" s="100"/>
      <c r="C27" s="100"/>
      <c r="D27" s="100"/>
      <c r="E27" s="101"/>
      <c r="F27" s="101"/>
      <c r="G27" s="101">
        <f>SUBTOTAL(9,Table119[7])</f>
        <v>0</v>
      </c>
    </row>
  </sheetData>
  <mergeCells count="2">
    <mergeCell ref="C2:G3"/>
    <mergeCell ref="A4:B4"/>
  </mergeCells>
  <phoneticPr fontId="18" type="noConversion"/>
  <conditionalFormatting sqref="A7:G7 A13:G15 A8:B12 D8:G12 A18:G24 A16:B17 D16:G17 A27:G27 A25:B26 D25:G26">
    <cfRule type="expression" dxfId="107" priority="27">
      <formula>CELL("PROTECT",A7)=0</formula>
    </cfRule>
    <cfRule type="expression" dxfId="106" priority="28">
      <formula>$C7="Subtotal"</formula>
    </cfRule>
    <cfRule type="expression" priority="29" stopIfTrue="1">
      <formula>OR($C7="Subtotal",$A7="Total TVA Cota 0")</formula>
    </cfRule>
    <cfRule type="expression" dxfId="105" priority="31">
      <formula>$E7=""</formula>
    </cfRule>
  </conditionalFormatting>
  <conditionalFormatting sqref="G7:G27">
    <cfRule type="expression" dxfId="104" priority="25">
      <formula>AND($C7="Subtotal",$G7="")</formula>
    </cfRule>
    <cfRule type="expression" dxfId="103" priority="26">
      <formula>AND($C7="Subtotal",_xlfn.FORMULATEXT($G7)="=[5]*[6]")</formula>
    </cfRule>
    <cfRule type="expression" dxfId="102" priority="30">
      <formula>AND($C7&lt;&gt;"Subtotal",_xlfn.FORMULATEXT($G7)&lt;&gt;"=[5]*[6]")</formula>
    </cfRule>
  </conditionalFormatting>
  <conditionalFormatting sqref="E7:G27">
    <cfRule type="notContainsBlanks" priority="32" stopIfTrue="1">
      <formula>LEN(TRIM(E7))&gt;0</formula>
    </cfRule>
    <cfRule type="expression" dxfId="101" priority="33">
      <formula>$E7&lt;&gt;""</formula>
    </cfRule>
  </conditionalFormatting>
  <conditionalFormatting sqref="C8:C9">
    <cfRule type="expression" dxfId="100" priority="21">
      <formula>CELL("PROTECT",C8)=0</formula>
    </cfRule>
    <cfRule type="expression" dxfId="99" priority="22">
      <formula>$C8="Subtotal"</formula>
    </cfRule>
    <cfRule type="expression" priority="23" stopIfTrue="1">
      <formula>OR($C8="Subtotal",$A8="Total TVA Cota 0")</formula>
    </cfRule>
    <cfRule type="expression" dxfId="98" priority="24">
      <formula>$E8=""</formula>
    </cfRule>
  </conditionalFormatting>
  <conditionalFormatting sqref="C10">
    <cfRule type="expression" dxfId="97" priority="17">
      <formula>CELL("PROTECT",C10)=0</formula>
    </cfRule>
    <cfRule type="expression" dxfId="96" priority="18">
      <formula>$C10="Subtotal"</formula>
    </cfRule>
    <cfRule type="expression" priority="19" stopIfTrue="1">
      <formula>OR($C10="Subtotal",$A10="Total TVA Cota 0")</formula>
    </cfRule>
    <cfRule type="expression" dxfId="95" priority="20">
      <formula>$E10=""</formula>
    </cfRule>
  </conditionalFormatting>
  <conditionalFormatting sqref="C11:C12">
    <cfRule type="expression" dxfId="94" priority="13">
      <formula>CELL("PROTECT",C11)=0</formula>
    </cfRule>
    <cfRule type="expression" dxfId="93" priority="14">
      <formula>$C11="Subtotal"</formula>
    </cfRule>
    <cfRule type="expression" priority="15" stopIfTrue="1">
      <formula>OR($C11="Subtotal",$A11="Total TVA Cota 0")</formula>
    </cfRule>
    <cfRule type="expression" dxfId="92" priority="16">
      <formula>$E11=""</formula>
    </cfRule>
  </conditionalFormatting>
  <conditionalFormatting sqref="C16:C17">
    <cfRule type="expression" dxfId="91" priority="9">
      <formula>CELL("PROTECT",C16)=0</formula>
    </cfRule>
    <cfRule type="expression" dxfId="90" priority="10">
      <formula>$C16="Subtotal"</formula>
    </cfRule>
    <cfRule type="expression" priority="11" stopIfTrue="1">
      <formula>OR($C16="Subtotal",$A16="Total TVA Cota 0")</formula>
    </cfRule>
    <cfRule type="expression" dxfId="89" priority="12">
      <formula>$E16=""</formula>
    </cfRule>
  </conditionalFormatting>
  <conditionalFormatting sqref="C25">
    <cfRule type="expression" dxfId="88" priority="5">
      <formula>CELL("PROTECT",C25)=0</formula>
    </cfRule>
    <cfRule type="expression" dxfId="87" priority="6">
      <formula>$C25="Subtotal"</formula>
    </cfRule>
    <cfRule type="expression" priority="7" stopIfTrue="1">
      <formula>OR($C25="Subtotal",$A25="Total TVA Cota 0")</formula>
    </cfRule>
    <cfRule type="expression" dxfId="86" priority="8">
      <formula>$E25=""</formula>
    </cfRule>
  </conditionalFormatting>
  <conditionalFormatting sqref="C26">
    <cfRule type="expression" dxfId="85" priority="1">
      <formula>CELL("PROTECT",C26)=0</formula>
    </cfRule>
    <cfRule type="expression" dxfId="84" priority="2">
      <formula>$C26="Subtotal"</formula>
    </cfRule>
    <cfRule type="expression" priority="3" stopIfTrue="1">
      <formula>OR($C26="Subtotal",$A26="Total TVA Cota 0")</formula>
    </cfRule>
    <cfRule type="expression" dxfId="83" priority="4">
      <formula>$E26=""</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4" t="s">
        <v>295</v>
      </c>
      <c r="B4" s="144"/>
      <c r="C4" s="28" t="str">
        <f>SITE!B15</f>
        <v>Fuel system</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38"/>
      <c r="D7" s="37"/>
      <c r="E7" s="43"/>
      <c r="F7" s="42"/>
      <c r="G7" s="86">
        <f>Table1193[5]*Table1193[6]</f>
        <v>0</v>
      </c>
    </row>
    <row r="8" spans="1:7" x14ac:dyDescent="0.25">
      <c r="A8" s="37"/>
      <c r="B8" s="37"/>
      <c r="C8" s="38"/>
      <c r="D8" s="37"/>
      <c r="E8" s="43"/>
      <c r="F8" s="42"/>
      <c r="G8" s="88">
        <f>Table1193[5]*Table1193[6]</f>
        <v>0</v>
      </c>
    </row>
    <row r="9" spans="1:7" x14ac:dyDescent="0.25">
      <c r="A9" s="39" t="s">
        <v>334</v>
      </c>
      <c r="B9" s="40"/>
      <c r="C9" s="40"/>
      <c r="D9" s="40"/>
      <c r="E9" s="41"/>
      <c r="F9" s="41"/>
      <c r="G9" s="86">
        <f>SUBTOTAL(9,Table1193[7])</f>
        <v>0</v>
      </c>
    </row>
  </sheetData>
  <mergeCells count="2">
    <mergeCell ref="C2:G3"/>
    <mergeCell ref="A4:B4"/>
  </mergeCells>
  <conditionalFormatting sqref="G7:G9">
    <cfRule type="expression" dxfId="63" priority="1">
      <formula>AND($C7="Subtotal",$G7="")</formula>
    </cfRule>
    <cfRule type="expression" dxfId="62" priority="2">
      <formula>AND($C7="Subtotal",_xlfn.FORMULATEXT($G7)="=[5]*[6]")</formula>
    </cfRule>
    <cfRule type="expression" dxfId="61" priority="6">
      <formula>AND($C7&lt;&gt;"Subtotal",_xlfn.FORMULATEXT($G7)&lt;&gt;"=[5]*[6]")</formula>
    </cfRule>
  </conditionalFormatting>
  <conditionalFormatting sqref="A7:G9">
    <cfRule type="expression" dxfId="60" priority="3">
      <formula>CELL("PROTECT",A7)=0</formula>
    </cfRule>
    <cfRule type="expression" dxfId="59" priority="4">
      <formula>$C7="Subtotal"</formula>
    </cfRule>
    <cfRule type="expression" priority="5" stopIfTrue="1">
      <formula>OR($C7="Subtotal",$A7="Total TVA Cota 0")</formula>
    </cfRule>
    <cfRule type="expression" dxfId="58" priority="7">
      <formula>$E7=""</formula>
    </cfRule>
  </conditionalFormatting>
  <conditionalFormatting sqref="E7:G9">
    <cfRule type="notContainsBlanks" priority="8" stopIfTrue="1">
      <formula>LEN(TRIM(E7))&gt;0</formula>
    </cfRule>
    <cfRule type="expression" dxfId="57"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topLeftCell="A6" zoomScaleNormal="90" zoomScaleSheetLayoutView="100" zoomScalePageLayoutView="90" workbookViewId="0">
      <selection activeCell="C19" sqref="C19"/>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ht="18.75" x14ac:dyDescent="0.3">
      <c r="A3" s="25" t="str">
        <f>SITE!A3</f>
        <v>Site:</v>
      </c>
      <c r="B3" s="26" t="str">
        <f>IF(SITE!B3=0,"",SITE!B3)</f>
        <v>y</v>
      </c>
      <c r="C3" s="141"/>
      <c r="D3" s="141"/>
      <c r="E3" s="141"/>
      <c r="F3" s="141"/>
      <c r="G3" s="141"/>
    </row>
    <row r="4" spans="1:7" ht="18.75" x14ac:dyDescent="0.25">
      <c r="A4" s="148" t="str">
        <f>SITE!B16</f>
        <v xml:space="preserve">Commissioning </v>
      </c>
      <c r="B4" s="148"/>
      <c r="C4" s="148"/>
      <c r="D4" s="148"/>
      <c r="E4" s="148"/>
      <c r="F4" s="148"/>
      <c r="G4" s="148"/>
    </row>
    <row r="5" spans="1:7" ht="47.25" x14ac:dyDescent="0.25">
      <c r="A5" s="7" t="str">
        <f>[1]TA!A5</f>
        <v>No.</v>
      </c>
      <c r="B5" s="7" t="str">
        <f>[1]TA!B5</f>
        <v>Ref. code</v>
      </c>
      <c r="C5" s="7" t="str">
        <f>[1]TA!C5</f>
        <v xml:space="preserve">Description of works </v>
      </c>
      <c r="D5" s="7" t="str">
        <f>[1]TA!D5</f>
        <v>Unit of Measure</v>
      </c>
      <c r="E5" s="7" t="str">
        <f>[1]TA!E5</f>
        <v>Quantity</v>
      </c>
      <c r="F5" s="7" t="str">
        <f>[1]TA!F5</f>
        <v>Unit Price
USD (wage inclusive)</v>
      </c>
      <c r="G5" s="7" t="str">
        <f>[1]TA!G5</f>
        <v>Total 
USD (col.5 x col.6)</v>
      </c>
    </row>
    <row r="6" spans="1:7" ht="15.75" x14ac:dyDescent="0.25">
      <c r="A6" s="5">
        <v>1</v>
      </c>
      <c r="B6" s="5">
        <v>2</v>
      </c>
      <c r="C6" s="5">
        <v>3</v>
      </c>
      <c r="D6" s="5">
        <v>4</v>
      </c>
      <c r="E6" s="5">
        <v>5</v>
      </c>
      <c r="F6" s="5">
        <v>6</v>
      </c>
      <c r="G6" s="5">
        <v>7</v>
      </c>
    </row>
    <row r="7" spans="1:7" ht="15.75" x14ac:dyDescent="0.25">
      <c r="A7" s="50">
        <v>1</v>
      </c>
      <c r="B7" s="51"/>
      <c r="C7" s="52" t="s">
        <v>761</v>
      </c>
      <c r="D7" s="53" t="s">
        <v>762</v>
      </c>
      <c r="E7" s="54">
        <v>1</v>
      </c>
      <c r="F7" s="23"/>
      <c r="G7" s="17">
        <f t="shared" ref="G7:G10" si="0">$E7*F7</f>
        <v>0</v>
      </c>
    </row>
    <row r="8" spans="1:7" ht="15.75" x14ac:dyDescent="0.25">
      <c r="A8" s="47">
        <v>2</v>
      </c>
      <c r="B8" s="47"/>
      <c r="C8" s="55" t="s">
        <v>763</v>
      </c>
      <c r="D8" s="56" t="s">
        <v>23</v>
      </c>
      <c r="E8" s="54">
        <v>1</v>
      </c>
      <c r="F8" s="23"/>
      <c r="G8" s="17">
        <f t="shared" si="0"/>
        <v>0</v>
      </c>
    </row>
    <row r="9" spans="1:7" ht="15.75" x14ac:dyDescent="0.25">
      <c r="A9" s="47">
        <v>3</v>
      </c>
      <c r="B9" s="47"/>
      <c r="C9" s="55" t="s">
        <v>764</v>
      </c>
      <c r="D9" s="56" t="s">
        <v>23</v>
      </c>
      <c r="E9" s="54">
        <v>1</v>
      </c>
      <c r="F9" s="23"/>
      <c r="G9" s="17">
        <f t="shared" si="0"/>
        <v>0</v>
      </c>
    </row>
    <row r="10" spans="1:7" ht="16.5" thickBot="1" x14ac:dyDescent="0.3">
      <c r="A10" s="47">
        <v>4</v>
      </c>
      <c r="B10" s="47"/>
      <c r="C10" s="55" t="s">
        <v>765</v>
      </c>
      <c r="D10" s="56" t="s">
        <v>766</v>
      </c>
      <c r="E10" s="54">
        <v>1</v>
      </c>
      <c r="F10" s="23"/>
      <c r="G10" s="17">
        <f t="shared" si="0"/>
        <v>0</v>
      </c>
    </row>
    <row r="11" spans="1:7" ht="20.25" thickTop="1" thickBot="1" x14ac:dyDescent="0.3">
      <c r="A11" s="13" t="s">
        <v>767</v>
      </c>
      <c r="B11" s="13"/>
      <c r="C11" s="13"/>
      <c r="D11" s="13"/>
      <c r="E11" s="13"/>
      <c r="F11" s="13"/>
      <c r="G11" s="1">
        <f>SUM(G7:G10)</f>
        <v>0</v>
      </c>
    </row>
    <row r="13" spans="1:7" x14ac:dyDescent="0.25">
      <c r="A13" s="12" t="s">
        <v>881</v>
      </c>
    </row>
  </sheetData>
  <mergeCells count="2">
    <mergeCell ref="C2:G3"/>
    <mergeCell ref="A4:G4"/>
  </mergeCells>
  <phoneticPr fontId="18" type="noConversion"/>
  <conditionalFormatting sqref="F7:F10">
    <cfRule type="containsBlanks" dxfId="37" priority="15">
      <formula>LEN(TRIM(F7))=0</formula>
    </cfRule>
  </conditionalFormatting>
  <conditionalFormatting sqref="A4:G4 C1:G3 F7:G10 A6:G6">
    <cfRule type="expression" dxfId="36" priority="14">
      <formula>CELL("PROTECT",A1)=0</formula>
    </cfRule>
  </conditionalFormatting>
  <conditionalFormatting sqref="E7:E10">
    <cfRule type="containsBlanks" dxfId="35" priority="8">
      <formula>LEN(TRIM(E7))=0</formula>
    </cfRule>
  </conditionalFormatting>
  <conditionalFormatting sqref="A7:B10 E7:E10">
    <cfRule type="expression" dxfId="34" priority="7">
      <formula>CELL("PROTECT",A7)=0</formula>
    </cfRule>
  </conditionalFormatting>
  <conditionalFormatting sqref="C7:C10">
    <cfRule type="containsBlanks" dxfId="33" priority="6">
      <formula>LEN(TRIM(C7))=0</formula>
    </cfRule>
  </conditionalFormatting>
  <conditionalFormatting sqref="C7:C10">
    <cfRule type="expression" dxfId="32" priority="5">
      <formula>CELL("PROTECT",C7)=0</formula>
    </cfRule>
  </conditionalFormatting>
  <conditionalFormatting sqref="D7:D10">
    <cfRule type="containsBlanks" dxfId="31" priority="4">
      <formula>LEN(TRIM(D7))=0</formula>
    </cfRule>
  </conditionalFormatting>
  <conditionalFormatting sqref="D7:D10">
    <cfRule type="expression" dxfId="30" priority="3">
      <formula>CELL("PROTECT",D7)=0</formula>
    </cfRule>
  </conditionalFormatting>
  <conditionalFormatting sqref="A11:G12 F13:G13">
    <cfRule type="expression" dxfId="29" priority="2">
      <formula>CELL("PROTECT",A11)=0</formula>
    </cfRule>
  </conditionalFormatting>
  <conditionalFormatting sqref="A13:E13">
    <cfRule type="expression" dxfId="28" priority="1">
      <formula>CELL("PROTECT",A13)=0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topLeftCell="A8" zoomScaleNormal="90" zoomScaleSheetLayoutView="100" zoomScalePageLayoutView="90" workbookViewId="0">
      <selection activeCell="C8" sqref="C8"/>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ht="18.75" x14ac:dyDescent="0.3">
      <c r="A3" s="25" t="str">
        <f>SITE!A3</f>
        <v>Site:</v>
      </c>
      <c r="B3" s="26" t="str">
        <f>IF(SITE!B3=0,"",SITE!B3)</f>
        <v>y</v>
      </c>
      <c r="C3" s="145"/>
      <c r="D3" s="145"/>
      <c r="E3" s="145"/>
      <c r="F3" s="145"/>
      <c r="G3" s="145"/>
    </row>
    <row r="4" spans="1:7" ht="18.75" x14ac:dyDescent="0.25">
      <c r="A4" s="9" t="str">
        <f>SITE!B17</f>
        <v>Service and Maintenance works for 3-years of operation</v>
      </c>
      <c r="B4" s="10"/>
      <c r="C4" s="10"/>
      <c r="D4" s="10"/>
      <c r="E4" s="10"/>
      <c r="F4" s="10"/>
      <c r="G4" s="11"/>
    </row>
    <row r="5" spans="1:7" ht="47.25" x14ac:dyDescent="0.25">
      <c r="A5" s="8" t="s">
        <v>296</v>
      </c>
      <c r="B5" s="8" t="s">
        <v>9</v>
      </c>
      <c r="C5" s="8" t="s">
        <v>768</v>
      </c>
      <c r="D5" s="8" t="s">
        <v>769</v>
      </c>
      <c r="E5" s="8" t="s">
        <v>770</v>
      </c>
      <c r="F5" s="7" t="str">
        <f>[2]TA!F5</f>
        <v>Unit Price
USD (wage inclusive)</v>
      </c>
      <c r="G5" s="7" t="str">
        <f>[2]TA!G5</f>
        <v>Total 
USD (col.5 x col.6)</v>
      </c>
    </row>
    <row r="6" spans="1:7" ht="15.75" x14ac:dyDescent="0.25">
      <c r="A6" s="5">
        <v>1</v>
      </c>
      <c r="B6" s="5">
        <v>2</v>
      </c>
      <c r="C6" s="5">
        <v>3</v>
      </c>
      <c r="D6" s="5">
        <v>4</v>
      </c>
      <c r="E6" s="5">
        <v>5</v>
      </c>
      <c r="F6" s="5">
        <v>6</v>
      </c>
      <c r="G6" s="5">
        <v>7</v>
      </c>
    </row>
    <row r="7" spans="1:7" ht="31.5" x14ac:dyDescent="0.25">
      <c r="A7" s="6">
        <v>1</v>
      </c>
      <c r="B7" s="6"/>
      <c r="C7" s="6" t="s">
        <v>771</v>
      </c>
      <c r="D7" s="48" t="s">
        <v>772</v>
      </c>
      <c r="E7" s="49">
        <v>3</v>
      </c>
      <c r="F7" s="19"/>
      <c r="G7" s="18">
        <f>$E7*F7</f>
        <v>0</v>
      </c>
    </row>
    <row r="8" spans="1:7" ht="15.75" x14ac:dyDescent="0.25">
      <c r="A8" s="6">
        <v>2</v>
      </c>
      <c r="B8" s="6"/>
      <c r="C8" s="6" t="s">
        <v>773</v>
      </c>
      <c r="D8" s="48" t="s">
        <v>772</v>
      </c>
      <c r="E8" s="49">
        <v>3</v>
      </c>
      <c r="F8" s="19"/>
      <c r="G8" s="18">
        <f t="shared" ref="G8:G10" si="0">$E8*F8</f>
        <v>0</v>
      </c>
    </row>
    <row r="9" spans="1:7" ht="15.75" x14ac:dyDescent="0.25">
      <c r="A9" s="6">
        <v>3</v>
      </c>
      <c r="B9" s="6"/>
      <c r="C9" s="6" t="s">
        <v>774</v>
      </c>
      <c r="D9" s="48" t="s">
        <v>775</v>
      </c>
      <c r="E9" s="49">
        <v>3</v>
      </c>
      <c r="F9" s="19"/>
      <c r="G9" s="18">
        <f t="shared" si="0"/>
        <v>0</v>
      </c>
    </row>
    <row r="10" spans="1:7" ht="16.5" thickBot="1" x14ac:dyDescent="0.3">
      <c r="A10" s="6">
        <v>4</v>
      </c>
      <c r="B10" s="6"/>
      <c r="C10" s="6" t="s">
        <v>776</v>
      </c>
      <c r="D10" s="48" t="s">
        <v>24</v>
      </c>
      <c r="E10" s="49">
        <v>1</v>
      </c>
      <c r="F10" s="19"/>
      <c r="G10" s="18">
        <f t="shared" si="0"/>
        <v>0</v>
      </c>
    </row>
    <row r="11" spans="1:7" ht="20.25" thickTop="1" thickBot="1" x14ac:dyDescent="0.3">
      <c r="A11" s="13" t="s">
        <v>777</v>
      </c>
      <c r="B11" s="13"/>
      <c r="C11" s="13"/>
      <c r="D11" s="13"/>
      <c r="E11" s="1"/>
      <c r="F11" s="1"/>
      <c r="G11" s="1">
        <f>SUM(G7:G10)</f>
        <v>0</v>
      </c>
    </row>
    <row r="12" spans="1:7" ht="15.75" thickTop="1" x14ac:dyDescent="0.25"/>
    <row r="13" spans="1:7" ht="15" customHeight="1" x14ac:dyDescent="0.25">
      <c r="A13" s="149" t="s">
        <v>10</v>
      </c>
      <c r="B13" s="149"/>
      <c r="C13" s="149"/>
      <c r="D13" s="149"/>
      <c r="E13" s="149"/>
      <c r="F13" s="149"/>
      <c r="G13" s="149"/>
    </row>
    <row r="14" spans="1:7" x14ac:dyDescent="0.25">
      <c r="A14" s="149"/>
      <c r="B14" s="149"/>
      <c r="C14" s="149"/>
      <c r="D14" s="149"/>
      <c r="E14" s="149"/>
      <c r="F14" s="149"/>
      <c r="G14" s="149"/>
    </row>
  </sheetData>
  <mergeCells count="2">
    <mergeCell ref="C2:G3"/>
    <mergeCell ref="A13:G14"/>
  </mergeCells>
  <phoneticPr fontId="18" type="noConversion"/>
  <conditionalFormatting sqref="F7:F10">
    <cfRule type="containsBlanks" dxfId="27" priority="14">
      <formula>LEN(TRIM(F7))=0</formula>
    </cfRule>
  </conditionalFormatting>
  <conditionalFormatting sqref="A4:G4 C1:G3 F7:G10 A6:G6">
    <cfRule type="expression" dxfId="26" priority="13">
      <formula>CELL("PROTECT",A1)=0</formula>
    </cfRule>
  </conditionalFormatting>
  <conditionalFormatting sqref="E7:E10">
    <cfRule type="containsBlanks" dxfId="25" priority="7">
      <formula>LEN(TRIM(E7))=0</formula>
    </cfRule>
  </conditionalFormatting>
  <conditionalFormatting sqref="A7:B10 E7:E10">
    <cfRule type="expression" dxfId="24" priority="6">
      <formula>CELL("PROTECT",A7)=0</formula>
    </cfRule>
  </conditionalFormatting>
  <conditionalFormatting sqref="A5:B5">
    <cfRule type="expression" dxfId="23" priority="5">
      <formula>CELL("PROTECT",A5)=0</formula>
    </cfRule>
  </conditionalFormatting>
  <conditionalFormatting sqref="C5:E5">
    <cfRule type="expression" dxfId="22" priority="4">
      <formula>CELL("PROTECT",C5)=0</formula>
    </cfRule>
  </conditionalFormatting>
  <conditionalFormatting sqref="C7:D10">
    <cfRule type="containsBlanks" dxfId="21" priority="3">
      <formula>LEN(TRIM(C7))=0</formula>
    </cfRule>
  </conditionalFormatting>
  <conditionalFormatting sqref="C7:D10">
    <cfRule type="expression" dxfId="20" priority="2">
      <formula>CELL("PROTECT",C7)=0</formula>
    </cfRule>
  </conditionalFormatting>
  <conditionalFormatting sqref="A11:G14">
    <cfRule type="expression" dxfId="19" priority="1">
      <formula>CELL("PROTECT",A11)=0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tabSelected="1" view="pageBreakPreview" zoomScaleSheetLayoutView="100" workbookViewId="0">
      <selection activeCell="C19" sqref="C19"/>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52" t="str">
        <f>SITE!C2</f>
        <v xml:space="preserve">Solid biomass heating system and installation of solar collectors for hot water preparation in the kindergarten of Visneovca village, 
Cantemir district
</v>
      </c>
      <c r="D2" s="152"/>
      <c r="E2" s="152"/>
      <c r="F2" s="152"/>
      <c r="G2" s="152"/>
    </row>
    <row r="3" spans="1:7" ht="18.75" x14ac:dyDescent="0.3">
      <c r="A3" s="25" t="str">
        <f>SITE!A3</f>
        <v>Site:</v>
      </c>
      <c r="B3" s="26" t="str">
        <f>IF(SITE!B3=0,"",SITE!B3)</f>
        <v>y</v>
      </c>
      <c r="C3" s="152"/>
      <c r="D3" s="152"/>
      <c r="E3" s="152"/>
      <c r="F3" s="152"/>
      <c r="G3" s="152"/>
    </row>
    <row r="4" spans="1:7" ht="18.75" x14ac:dyDescent="0.25">
      <c r="A4" s="153" t="s">
        <v>778</v>
      </c>
      <c r="B4" s="153"/>
      <c r="C4" s="153"/>
      <c r="D4" s="153"/>
      <c r="E4" s="153"/>
      <c r="F4" s="153"/>
      <c r="G4" s="153"/>
    </row>
    <row r="5" spans="1:7" ht="31.5" x14ac:dyDescent="0.25">
      <c r="A5" s="7" t="s">
        <v>2</v>
      </c>
      <c r="B5" s="7" t="s">
        <v>9</v>
      </c>
      <c r="C5" s="7" t="s">
        <v>779</v>
      </c>
      <c r="D5" s="7" t="s">
        <v>780</v>
      </c>
      <c r="E5" s="7" t="s">
        <v>781</v>
      </c>
      <c r="F5" s="7" t="s">
        <v>782</v>
      </c>
      <c r="G5" s="7" t="s">
        <v>22</v>
      </c>
    </row>
    <row r="6" spans="1:7" ht="15.75" x14ac:dyDescent="0.25">
      <c r="A6" s="7">
        <v>1</v>
      </c>
      <c r="B6" s="7">
        <v>2</v>
      </c>
      <c r="C6" s="7">
        <v>3</v>
      </c>
      <c r="D6" s="7">
        <v>4</v>
      </c>
      <c r="E6" s="7">
        <v>5</v>
      </c>
      <c r="F6" s="7">
        <v>6</v>
      </c>
      <c r="G6" s="7">
        <v>7</v>
      </c>
    </row>
    <row r="7" spans="1:7" ht="15.75" x14ac:dyDescent="0.25">
      <c r="A7" s="156">
        <v>1</v>
      </c>
      <c r="B7" s="157" t="s">
        <v>8</v>
      </c>
      <c r="C7" s="35" t="s">
        <v>783</v>
      </c>
      <c r="D7" s="14"/>
      <c r="E7" s="154">
        <v>2</v>
      </c>
      <c r="F7" s="155">
        <v>1</v>
      </c>
      <c r="G7" s="154">
        <f>E7*F7</f>
        <v>2</v>
      </c>
    </row>
    <row r="8" spans="1:7" ht="45" x14ac:dyDescent="0.25">
      <c r="A8" s="156"/>
      <c r="B8" s="157"/>
      <c r="C8" s="85" t="s">
        <v>890</v>
      </c>
      <c r="D8" s="14"/>
      <c r="E8" s="154"/>
      <c r="F8" s="155"/>
      <c r="G8" s="154"/>
    </row>
    <row r="9" spans="1:7" ht="15.75" x14ac:dyDescent="0.25">
      <c r="A9" s="156"/>
      <c r="B9" s="157"/>
      <c r="C9" s="35" t="s">
        <v>784</v>
      </c>
      <c r="D9" s="14"/>
      <c r="E9" s="154"/>
      <c r="F9" s="155"/>
      <c r="G9" s="154"/>
    </row>
    <row r="10" spans="1:7" ht="15.75" x14ac:dyDescent="0.25">
      <c r="A10" s="156"/>
      <c r="B10" s="157"/>
      <c r="C10" s="36" t="s">
        <v>261</v>
      </c>
      <c r="D10" s="14"/>
      <c r="E10" s="154"/>
      <c r="F10" s="155"/>
      <c r="G10" s="154"/>
    </row>
    <row r="11" spans="1:7" ht="15.75" x14ac:dyDescent="0.25">
      <c r="A11" s="156"/>
      <c r="B11" s="157"/>
      <c r="C11" s="15" t="s">
        <v>785</v>
      </c>
      <c r="D11" s="16"/>
      <c r="E11" s="154"/>
      <c r="F11" s="155"/>
      <c r="G11" s="154"/>
    </row>
    <row r="12" spans="1:7" ht="15.75" x14ac:dyDescent="0.25">
      <c r="A12" s="156"/>
      <c r="B12" s="157"/>
      <c r="C12" s="15" t="s">
        <v>786</v>
      </c>
      <c r="D12" s="14"/>
      <c r="E12" s="154"/>
      <c r="F12" s="155"/>
      <c r="G12" s="154"/>
    </row>
    <row r="13" spans="1:7" ht="31.5" x14ac:dyDescent="0.25">
      <c r="A13" s="156"/>
      <c r="B13" s="157"/>
      <c r="C13" s="15" t="s">
        <v>787</v>
      </c>
      <c r="D13" s="14"/>
      <c r="E13" s="154"/>
      <c r="F13" s="155"/>
      <c r="G13" s="154"/>
    </row>
    <row r="14" spans="1:7" ht="15.75" x14ac:dyDescent="0.25">
      <c r="A14" s="156"/>
      <c r="B14" s="157"/>
      <c r="C14" s="36" t="s">
        <v>788</v>
      </c>
      <c r="D14" s="14"/>
      <c r="E14" s="154"/>
      <c r="F14" s="155"/>
      <c r="G14" s="154"/>
    </row>
    <row r="15" spans="1:7" ht="15.75" x14ac:dyDescent="0.25">
      <c r="A15" s="156"/>
      <c r="B15" s="157"/>
      <c r="C15" s="15" t="s">
        <v>789</v>
      </c>
      <c r="D15" s="14"/>
      <c r="E15" s="154"/>
      <c r="F15" s="155"/>
      <c r="G15" s="154"/>
    </row>
    <row r="16" spans="1:7" ht="15.75" x14ac:dyDescent="0.25">
      <c r="A16" s="156"/>
      <c r="B16" s="157"/>
      <c r="C16" s="15" t="s">
        <v>790</v>
      </c>
      <c r="D16" s="14"/>
      <c r="E16" s="154"/>
      <c r="F16" s="155"/>
      <c r="G16" s="154"/>
    </row>
    <row r="17" spans="1:7" ht="31.5" x14ac:dyDescent="0.25">
      <c r="A17" s="156"/>
      <c r="B17" s="157"/>
      <c r="C17" s="15" t="s">
        <v>791</v>
      </c>
      <c r="D17" s="14"/>
      <c r="E17" s="154"/>
      <c r="F17" s="155"/>
      <c r="G17" s="154"/>
    </row>
    <row r="18" spans="1:7" ht="15.75" x14ac:dyDescent="0.25">
      <c r="A18" s="156"/>
      <c r="B18" s="157"/>
      <c r="C18" s="15" t="s">
        <v>887</v>
      </c>
      <c r="D18" s="14"/>
      <c r="E18" s="154"/>
      <c r="F18" s="155"/>
      <c r="G18" s="154"/>
    </row>
    <row r="19" spans="1:7" ht="15.75" x14ac:dyDescent="0.25">
      <c r="A19" s="156"/>
      <c r="B19" s="157"/>
      <c r="C19" s="36" t="s">
        <v>891</v>
      </c>
      <c r="D19" s="14"/>
      <c r="E19" s="154"/>
      <c r="F19" s="155"/>
      <c r="G19" s="154"/>
    </row>
    <row r="20" spans="1:7" ht="48" thickBot="1" x14ac:dyDescent="0.3">
      <c r="A20" s="156"/>
      <c r="B20" s="157"/>
      <c r="C20" s="36" t="s">
        <v>882</v>
      </c>
      <c r="D20" s="14"/>
      <c r="E20" s="154"/>
      <c r="F20" s="155"/>
      <c r="G20" s="154"/>
    </row>
    <row r="21" spans="1:7" ht="19.5" customHeight="1" thickTop="1" thickBot="1" x14ac:dyDescent="0.3">
      <c r="A21" s="13" t="s">
        <v>777</v>
      </c>
      <c r="B21" s="13"/>
      <c r="C21" s="13"/>
      <c r="D21" s="13"/>
      <c r="E21" s="1"/>
      <c r="F21" s="1"/>
      <c r="G21" s="1">
        <f>SUM(G7:G20)</f>
        <v>2</v>
      </c>
    </row>
    <row r="22" spans="1:7" ht="16.5" thickTop="1" x14ac:dyDescent="0.25">
      <c r="A22" s="110"/>
      <c r="B22" s="110"/>
      <c r="C22" s="110"/>
      <c r="D22" s="110"/>
      <c r="E22" s="110"/>
      <c r="F22" s="110"/>
      <c r="G22" s="110"/>
    </row>
    <row r="23" spans="1:7" x14ac:dyDescent="0.25">
      <c r="A23" s="150" t="s">
        <v>792</v>
      </c>
      <c r="B23" s="150"/>
      <c r="C23" s="150"/>
      <c r="D23" s="150"/>
      <c r="E23" s="150"/>
      <c r="F23" s="150"/>
      <c r="G23" s="150"/>
    </row>
    <row r="24" spans="1:7" x14ac:dyDescent="0.25">
      <c r="A24" s="150" t="s">
        <v>883</v>
      </c>
      <c r="B24" s="150"/>
      <c r="C24" s="150"/>
      <c r="D24" s="150"/>
      <c r="E24" s="150"/>
      <c r="F24" s="150"/>
      <c r="G24" s="150"/>
    </row>
    <row r="25" spans="1:7" ht="31.5" customHeight="1" x14ac:dyDescent="0.25">
      <c r="A25" s="151" t="s">
        <v>884</v>
      </c>
      <c r="B25" s="151"/>
      <c r="C25" s="151"/>
      <c r="D25" s="151"/>
      <c r="E25" s="151"/>
      <c r="F25" s="151"/>
      <c r="G25" s="151"/>
    </row>
    <row r="26" spans="1:7" x14ac:dyDescent="0.25">
      <c r="A26" s="150" t="s">
        <v>793</v>
      </c>
      <c r="B26" s="150"/>
      <c r="C26" s="150"/>
      <c r="D26" s="150"/>
      <c r="E26" s="150"/>
      <c r="F26" s="150"/>
      <c r="G26" s="150"/>
    </row>
    <row r="27" spans="1:7" x14ac:dyDescent="0.25">
      <c r="A27" s="150" t="s">
        <v>794</v>
      </c>
      <c r="B27" s="150"/>
      <c r="C27" s="150"/>
      <c r="D27" s="150"/>
      <c r="E27" s="150"/>
      <c r="F27" s="150"/>
      <c r="G27" s="150"/>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8" type="noConversion"/>
  <conditionalFormatting sqref="D7:D20 F7">
    <cfRule type="containsBlanks" dxfId="18" priority="24">
      <formula>LEN(TRIM(D7))=0</formula>
    </cfRule>
  </conditionalFormatting>
  <conditionalFormatting sqref="A6:G6 C1:G3 A7:B20 D7:G20">
    <cfRule type="expression" dxfId="17" priority="17">
      <formula>CELL("PROTECT",A1)=0</formula>
    </cfRule>
  </conditionalFormatting>
  <conditionalFormatting sqref="E7:E20">
    <cfRule type="containsBlanks" dxfId="16" priority="11">
      <formula>LEN(TRIM(E7))=0</formula>
    </cfRule>
  </conditionalFormatting>
  <conditionalFormatting sqref="A4:G5">
    <cfRule type="expression" dxfId="15" priority="9">
      <formula>CELL("PROTECT",A4)=0</formula>
    </cfRule>
  </conditionalFormatting>
  <conditionalFormatting sqref="C7:C11">
    <cfRule type="expression" dxfId="14" priority="8">
      <formula>CELL("PROTECT",C7)=0</formula>
    </cfRule>
  </conditionalFormatting>
  <conditionalFormatting sqref="C12:C13">
    <cfRule type="expression" dxfId="13" priority="7">
      <formula>CELL("PROTECT",C12)=0</formula>
    </cfRule>
  </conditionalFormatting>
  <conditionalFormatting sqref="C14:C16">
    <cfRule type="expression" dxfId="12" priority="6">
      <formula>CELL("PROTECT",C14)=0</formula>
    </cfRule>
  </conditionalFormatting>
  <conditionalFormatting sqref="C17:C18">
    <cfRule type="expression" dxfId="11" priority="5">
      <formula>CELL("PROTECT",C17)=0</formula>
    </cfRule>
  </conditionalFormatting>
  <conditionalFormatting sqref="C19:C20">
    <cfRule type="expression" dxfId="10" priority="4">
      <formula>CELL("PROTECT",C19)=0</formula>
    </cfRule>
  </conditionalFormatting>
  <conditionalFormatting sqref="A21:G22">
    <cfRule type="expression" dxfId="9" priority="3">
      <formula>CELL("PROTECT",A21)=0</formula>
    </cfRule>
  </conditionalFormatting>
  <conditionalFormatting sqref="A23:G26">
    <cfRule type="expression" dxfId="8" priority="2">
      <formula>CELL("PROTECT",A23)=0</formula>
    </cfRule>
  </conditionalFormatting>
  <conditionalFormatting sqref="A27:G27">
    <cfRule type="expression" dxfId="7"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2"/>
  <sheetViews>
    <sheetView view="pageBreakPreview" topLeftCell="A31" zoomScaleNormal="90" zoomScaleSheetLayoutView="100" zoomScalePageLayoutView="90" workbookViewId="0">
      <selection activeCell="C23" sqref="C23"/>
    </sheetView>
  </sheetViews>
  <sheetFormatPr defaultColWidth="8.85546875" defaultRowHeight="15" x14ac:dyDescent="0.25"/>
  <cols>
    <col min="1" max="1" width="9.42578125" style="45" customWidth="1"/>
    <col min="2" max="2" width="12.28515625" style="46" customWidth="1"/>
    <col min="3" max="3" width="70.7109375" style="46" customWidth="1"/>
    <col min="4" max="4" width="13.42578125" style="46" customWidth="1"/>
    <col min="5" max="5" width="12" style="46" customWidth="1"/>
    <col min="6" max="6" width="14.7109375" style="46" customWidth="1"/>
    <col min="7" max="7" width="18.28515625" style="46"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2" t="s">
        <v>295</v>
      </c>
      <c r="B4" s="143"/>
      <c r="C4" s="28" t="str">
        <f>SITE!B6</f>
        <v>Territory development</v>
      </c>
      <c r="D4" s="29"/>
      <c r="E4" s="29"/>
      <c r="F4" s="29"/>
      <c r="G4" s="30"/>
    </row>
    <row r="5" spans="1:7" s="21" customFormat="1" ht="47.25" x14ac:dyDescent="0.25">
      <c r="A5" s="7" t="s">
        <v>296</v>
      </c>
      <c r="B5" s="7" t="s">
        <v>297</v>
      </c>
      <c r="C5" s="7" t="s">
        <v>298</v>
      </c>
      <c r="D5" s="7" t="s">
        <v>299</v>
      </c>
      <c r="E5" s="7" t="s">
        <v>300</v>
      </c>
      <c r="F5" s="8" t="s">
        <v>301</v>
      </c>
      <c r="G5" s="5" t="s">
        <v>302</v>
      </c>
    </row>
    <row r="6" spans="1:7" s="21" customFormat="1" ht="15.75" x14ac:dyDescent="0.25">
      <c r="A6" s="8" t="s">
        <v>15</v>
      </c>
      <c r="B6" s="8" t="s">
        <v>16</v>
      </c>
      <c r="C6" s="8" t="s">
        <v>17</v>
      </c>
      <c r="D6" s="8" t="s">
        <v>18</v>
      </c>
      <c r="E6" s="8" t="s">
        <v>19</v>
      </c>
      <c r="F6" s="8" t="s">
        <v>20</v>
      </c>
      <c r="G6" s="8" t="s">
        <v>21</v>
      </c>
    </row>
    <row r="7" spans="1:7" s="44" customFormat="1" x14ac:dyDescent="0.25">
      <c r="A7" s="37"/>
      <c r="B7" s="37"/>
      <c r="C7" s="98" t="s">
        <v>303</v>
      </c>
      <c r="D7" s="37"/>
      <c r="E7" s="43"/>
      <c r="F7" s="42"/>
      <c r="G7" s="86">
        <f>Table1[5]*Table1[6]</f>
        <v>0</v>
      </c>
    </row>
    <row r="8" spans="1:7" s="44" customFormat="1" x14ac:dyDescent="0.25">
      <c r="A8" s="37"/>
      <c r="B8" s="37"/>
      <c r="C8" s="44" t="s">
        <v>304</v>
      </c>
      <c r="D8" s="37"/>
      <c r="E8" s="43"/>
      <c r="F8" s="42"/>
      <c r="G8" s="86">
        <f>Table1[5]*Table1[6]</f>
        <v>0</v>
      </c>
    </row>
    <row r="9" spans="1:7" ht="29.45" customHeight="1" x14ac:dyDescent="0.25">
      <c r="A9" s="45">
        <v>1</v>
      </c>
      <c r="B9" s="46" t="s">
        <v>25</v>
      </c>
      <c r="C9" s="100" t="s">
        <v>305</v>
      </c>
      <c r="D9" s="46" t="s">
        <v>26</v>
      </c>
      <c r="E9" s="89">
        <v>3.8</v>
      </c>
      <c r="F9" s="89"/>
      <c r="G9" s="91">
        <f>Table1[5]*Table1[6]</f>
        <v>0</v>
      </c>
    </row>
    <row r="10" spans="1:7" ht="33.75" customHeight="1" x14ac:dyDescent="0.25">
      <c r="A10" s="39">
        <v>2</v>
      </c>
      <c r="B10" s="40" t="s">
        <v>27</v>
      </c>
      <c r="C10" s="40" t="s">
        <v>306</v>
      </c>
      <c r="D10" s="40" t="s">
        <v>26</v>
      </c>
      <c r="E10" s="90">
        <v>3.8</v>
      </c>
      <c r="F10" s="90"/>
      <c r="G10" s="86">
        <f>Table1[5]*Table1[6]</f>
        <v>0</v>
      </c>
    </row>
    <row r="11" spans="1:7" ht="30" x14ac:dyDescent="0.25">
      <c r="A11" s="39">
        <v>3</v>
      </c>
      <c r="B11" s="40" t="s">
        <v>28</v>
      </c>
      <c r="C11" s="100" t="s">
        <v>799</v>
      </c>
      <c r="D11" s="40" t="s">
        <v>29</v>
      </c>
      <c r="E11" s="90">
        <v>38</v>
      </c>
      <c r="F11" s="90"/>
      <c r="G11" s="86">
        <f>Table1[5]*Table1[6]</f>
        <v>0</v>
      </c>
    </row>
    <row r="12" spans="1:7" ht="30" x14ac:dyDescent="0.25">
      <c r="A12" s="39">
        <v>4</v>
      </c>
      <c r="B12" s="40" t="s">
        <v>30</v>
      </c>
      <c r="C12" s="100" t="s">
        <v>800</v>
      </c>
      <c r="D12" s="40" t="s">
        <v>31</v>
      </c>
      <c r="E12" s="90">
        <v>24</v>
      </c>
      <c r="F12" s="90"/>
      <c r="G12" s="86">
        <f>Table1[5]*Table1[6]</f>
        <v>0</v>
      </c>
    </row>
    <row r="13" spans="1:7" x14ac:dyDescent="0.25">
      <c r="A13" s="39"/>
      <c r="B13" s="40"/>
      <c r="C13" s="40" t="s">
        <v>307</v>
      </c>
      <c r="D13" s="40"/>
      <c r="E13" s="90"/>
      <c r="F13" s="90"/>
      <c r="G13" s="86">
        <f>Table1[5]*Table1[6]</f>
        <v>0</v>
      </c>
    </row>
    <row r="14" spans="1:7" ht="60" x14ac:dyDescent="0.25">
      <c r="A14" s="39">
        <v>5</v>
      </c>
      <c r="B14" s="40" t="s">
        <v>32</v>
      </c>
      <c r="C14" s="40" t="s">
        <v>308</v>
      </c>
      <c r="D14" s="40" t="s">
        <v>31</v>
      </c>
      <c r="E14" s="90">
        <v>22.5</v>
      </c>
      <c r="F14" s="90"/>
      <c r="G14" s="86">
        <f>Table1[5]*Table1[6]</f>
        <v>0</v>
      </c>
    </row>
    <row r="15" spans="1:7" ht="60" x14ac:dyDescent="0.25">
      <c r="A15" s="39">
        <v>6</v>
      </c>
      <c r="B15" s="40" t="s">
        <v>33</v>
      </c>
      <c r="C15" s="40" t="s">
        <v>309</v>
      </c>
      <c r="D15" s="40" t="s">
        <v>26</v>
      </c>
      <c r="E15" s="90">
        <v>0.44</v>
      </c>
      <c r="F15" s="90"/>
      <c r="G15" s="86">
        <f>Table1[5]*Table1[6]</f>
        <v>0</v>
      </c>
    </row>
    <row r="16" spans="1:7" x14ac:dyDescent="0.25">
      <c r="A16" s="39"/>
      <c r="B16" s="40"/>
      <c r="C16" s="40" t="s">
        <v>311</v>
      </c>
      <c r="D16" s="40"/>
      <c r="E16" s="90"/>
      <c r="F16" s="90"/>
      <c r="G16" s="86">
        <f>Table1[5]*Table1[6]</f>
        <v>0</v>
      </c>
    </row>
    <row r="17" spans="1:7" ht="45" x14ac:dyDescent="0.25">
      <c r="A17" s="39">
        <v>7</v>
      </c>
      <c r="B17" s="40" t="s">
        <v>34</v>
      </c>
      <c r="C17" s="40" t="s">
        <v>312</v>
      </c>
      <c r="D17" s="40" t="s">
        <v>29</v>
      </c>
      <c r="E17" s="90">
        <v>1.8</v>
      </c>
      <c r="F17" s="90"/>
      <c r="G17" s="86">
        <f>Table1[5]*Table1[6]</f>
        <v>0</v>
      </c>
    </row>
    <row r="18" spans="1:7" x14ac:dyDescent="0.25">
      <c r="A18" s="39"/>
      <c r="B18" s="40"/>
      <c r="C18" s="40" t="s">
        <v>313</v>
      </c>
      <c r="D18" s="40"/>
      <c r="E18" s="90"/>
      <c r="F18" s="90"/>
      <c r="G18" s="86">
        <f>Table1[5]*Table1[6]</f>
        <v>0</v>
      </c>
    </row>
    <row r="19" spans="1:7" ht="60" x14ac:dyDescent="0.25">
      <c r="A19" s="39">
        <v>8</v>
      </c>
      <c r="B19" s="40" t="s">
        <v>35</v>
      </c>
      <c r="C19" s="40" t="s">
        <v>314</v>
      </c>
      <c r="D19" s="40" t="s">
        <v>26</v>
      </c>
      <c r="E19" s="90">
        <v>3.24</v>
      </c>
      <c r="F19" s="90"/>
      <c r="G19" s="86">
        <f>Table1[5]*Table1[6]</f>
        <v>0</v>
      </c>
    </row>
    <row r="20" spans="1:7" ht="32.1" customHeight="1" x14ac:dyDescent="0.25">
      <c r="A20" s="39">
        <v>9</v>
      </c>
      <c r="B20" s="40" t="s">
        <v>36</v>
      </c>
      <c r="C20" s="40" t="s">
        <v>315</v>
      </c>
      <c r="D20" s="40" t="s">
        <v>26</v>
      </c>
      <c r="E20" s="90">
        <v>1.8</v>
      </c>
      <c r="F20" s="90"/>
      <c r="G20" s="86">
        <f>Table1[5]*Table1[6]</f>
        <v>0</v>
      </c>
    </row>
    <row r="21" spans="1:7" ht="45" x14ac:dyDescent="0.25">
      <c r="A21" s="39">
        <v>10</v>
      </c>
      <c r="B21" s="40" t="s">
        <v>37</v>
      </c>
      <c r="C21" s="40" t="s">
        <v>316</v>
      </c>
      <c r="D21" s="40" t="s">
        <v>26</v>
      </c>
      <c r="E21" s="90">
        <v>1.8</v>
      </c>
      <c r="F21" s="90"/>
      <c r="G21" s="86">
        <f>Table1[5]*Table1[6]</f>
        <v>0</v>
      </c>
    </row>
    <row r="22" spans="1:7" ht="30" x14ac:dyDescent="0.25">
      <c r="A22" s="39">
        <v>11</v>
      </c>
      <c r="B22" s="40" t="s">
        <v>38</v>
      </c>
      <c r="C22" s="40" t="s">
        <v>317</v>
      </c>
      <c r="D22" s="40" t="s">
        <v>39</v>
      </c>
      <c r="E22" s="90">
        <v>604.38</v>
      </c>
      <c r="F22" s="90"/>
      <c r="G22" s="86">
        <f>Table1[5]*Table1[6]</f>
        <v>0</v>
      </c>
    </row>
    <row r="23" spans="1:7" ht="60" x14ac:dyDescent="0.25">
      <c r="A23" s="39">
        <v>14</v>
      </c>
      <c r="B23" s="40" t="s">
        <v>33</v>
      </c>
      <c r="C23" s="100" t="s">
        <v>801</v>
      </c>
      <c r="D23" s="40" t="s">
        <v>26</v>
      </c>
      <c r="E23" s="90">
        <v>1.3</v>
      </c>
      <c r="F23" s="90"/>
      <c r="G23" s="86">
        <f>Table1[5]*Table1[6]</f>
        <v>0</v>
      </c>
    </row>
    <row r="24" spans="1:7" x14ac:dyDescent="0.25">
      <c r="A24" s="39">
        <v>15</v>
      </c>
      <c r="B24" s="40" t="s">
        <v>43</v>
      </c>
      <c r="C24" s="40" t="s">
        <v>318</v>
      </c>
      <c r="D24" s="40" t="s">
        <v>26</v>
      </c>
      <c r="E24" s="90">
        <v>0.2</v>
      </c>
      <c r="F24" s="90"/>
      <c r="G24" s="86">
        <f>Table1[5]*Table1[6]</f>
        <v>0</v>
      </c>
    </row>
    <row r="25" spans="1:7" ht="45" x14ac:dyDescent="0.25">
      <c r="A25" s="39">
        <v>16</v>
      </c>
      <c r="B25" s="40" t="s">
        <v>44</v>
      </c>
      <c r="C25" s="40" t="s">
        <v>319</v>
      </c>
      <c r="D25" s="40" t="s">
        <v>29</v>
      </c>
      <c r="E25" s="90">
        <v>12.8</v>
      </c>
      <c r="F25" s="90"/>
      <c r="G25" s="86">
        <f>Table1[5]*Table1[6]</f>
        <v>0</v>
      </c>
    </row>
    <row r="26" spans="1:7" x14ac:dyDescent="0.25">
      <c r="A26" s="39"/>
      <c r="B26" s="40"/>
      <c r="C26" s="40" t="s">
        <v>320</v>
      </c>
      <c r="D26" s="40"/>
      <c r="E26" s="90"/>
      <c r="F26" s="90"/>
      <c r="G26" s="86">
        <f>Table1[5]*Table1[6]</f>
        <v>0</v>
      </c>
    </row>
    <row r="27" spans="1:7" ht="30" x14ac:dyDescent="0.25">
      <c r="A27" s="39">
        <v>17</v>
      </c>
      <c r="B27" s="40" t="s">
        <v>38</v>
      </c>
      <c r="C27" s="40" t="s">
        <v>317</v>
      </c>
      <c r="D27" s="40" t="s">
        <v>39</v>
      </c>
      <c r="E27" s="90">
        <v>27.95</v>
      </c>
      <c r="F27" s="90"/>
      <c r="G27" s="86">
        <f>Table1[5]*Table1[6]</f>
        <v>0</v>
      </c>
    </row>
    <row r="28" spans="1:7" ht="30" x14ac:dyDescent="0.25">
      <c r="A28" s="39">
        <v>18</v>
      </c>
      <c r="B28" s="40" t="s">
        <v>40</v>
      </c>
      <c r="C28" s="40" t="s">
        <v>321</v>
      </c>
      <c r="D28" s="40" t="s">
        <v>41</v>
      </c>
      <c r="E28" s="90">
        <v>0.03</v>
      </c>
      <c r="F28" s="90"/>
      <c r="G28" s="86">
        <f>Table1[5]*Table1[6]</f>
        <v>0</v>
      </c>
    </row>
    <row r="29" spans="1:7" ht="30" x14ac:dyDescent="0.25">
      <c r="A29" s="39">
        <v>19</v>
      </c>
      <c r="B29" s="40" t="s">
        <v>42</v>
      </c>
      <c r="C29" s="40" t="s">
        <v>322</v>
      </c>
      <c r="D29" s="40" t="s">
        <v>41</v>
      </c>
      <c r="E29" s="90">
        <v>0.03</v>
      </c>
      <c r="F29" s="90"/>
      <c r="G29" s="86">
        <f>Table1[5]*Table1[6]</f>
        <v>0</v>
      </c>
    </row>
    <row r="30" spans="1:7" x14ac:dyDescent="0.25">
      <c r="A30" s="39"/>
      <c r="B30" s="40"/>
      <c r="C30" s="40" t="s">
        <v>323</v>
      </c>
      <c r="D30" s="40"/>
      <c r="E30" s="90"/>
      <c r="F30" s="90"/>
      <c r="G30" s="86">
        <f>Table1[5]*Table1[6]</f>
        <v>0</v>
      </c>
    </row>
    <row r="31" spans="1:7" ht="45" x14ac:dyDescent="0.25">
      <c r="A31" s="39">
        <v>23</v>
      </c>
      <c r="B31" s="40" t="s">
        <v>45</v>
      </c>
      <c r="C31" s="40" t="s">
        <v>324</v>
      </c>
      <c r="D31" s="40" t="s">
        <v>39</v>
      </c>
      <c r="E31" s="90">
        <v>336</v>
      </c>
      <c r="F31" s="90"/>
      <c r="G31" s="86">
        <f>Table1[5]*Table1[6]</f>
        <v>0</v>
      </c>
    </row>
    <row r="32" spans="1:7" ht="16.5" customHeight="1" x14ac:dyDescent="0.25">
      <c r="A32" s="39">
        <v>24</v>
      </c>
      <c r="B32" s="40" t="s">
        <v>40</v>
      </c>
      <c r="C32" s="40" t="s">
        <v>321</v>
      </c>
      <c r="D32" s="40" t="s">
        <v>41</v>
      </c>
      <c r="E32" s="90">
        <v>0.33600000000000002</v>
      </c>
      <c r="F32" s="90"/>
      <c r="G32" s="86">
        <f>Table1[5]*Table1[6]</f>
        <v>0</v>
      </c>
    </row>
    <row r="33" spans="1:7" ht="30" x14ac:dyDescent="0.25">
      <c r="A33" s="39">
        <v>25</v>
      </c>
      <c r="B33" s="40" t="s">
        <v>42</v>
      </c>
      <c r="C33" s="40" t="s">
        <v>322</v>
      </c>
      <c r="D33" s="40" t="s">
        <v>41</v>
      </c>
      <c r="E33" s="90">
        <v>0.33600000000000002</v>
      </c>
      <c r="F33" s="90"/>
      <c r="G33" s="86">
        <f>Table1[5]*Table1[6]</f>
        <v>0</v>
      </c>
    </row>
    <row r="34" spans="1:7" x14ac:dyDescent="0.25">
      <c r="A34" s="39"/>
      <c r="B34" s="40"/>
      <c r="C34" s="40" t="s">
        <v>325</v>
      </c>
      <c r="D34" s="40"/>
      <c r="E34" s="90"/>
      <c r="F34" s="90"/>
      <c r="G34" s="86">
        <f>Table1[5]*Table1[6]</f>
        <v>0</v>
      </c>
    </row>
    <row r="35" spans="1:7" x14ac:dyDescent="0.25">
      <c r="A35" s="39">
        <v>26</v>
      </c>
      <c r="B35" s="40"/>
      <c r="C35" s="40" t="s">
        <v>326</v>
      </c>
      <c r="D35" s="40" t="s">
        <v>260</v>
      </c>
      <c r="E35" s="90">
        <v>1</v>
      </c>
      <c r="F35" s="90"/>
      <c r="G35" s="86">
        <f>Table1[5]*Table1[6]</f>
        <v>0</v>
      </c>
    </row>
    <row r="36" spans="1:7" x14ac:dyDescent="0.25">
      <c r="A36" s="39"/>
      <c r="B36" s="40"/>
      <c r="C36" s="40" t="s">
        <v>327</v>
      </c>
      <c r="D36" s="40"/>
      <c r="E36" s="90"/>
      <c r="F36" s="90"/>
      <c r="G36" s="86">
        <f>Table1[5]*Table1[6]</f>
        <v>0</v>
      </c>
    </row>
    <row r="37" spans="1:7" ht="60" x14ac:dyDescent="0.25">
      <c r="A37" s="39">
        <v>27</v>
      </c>
      <c r="B37" s="40" t="s">
        <v>35</v>
      </c>
      <c r="C37" s="40" t="s">
        <v>328</v>
      </c>
      <c r="D37" s="40" t="s">
        <v>26</v>
      </c>
      <c r="E37" s="90">
        <v>5</v>
      </c>
      <c r="F37" s="90"/>
      <c r="G37" s="86">
        <f>Table1[5]*Table1[6]</f>
        <v>0</v>
      </c>
    </row>
    <row r="38" spans="1:7" ht="60" x14ac:dyDescent="0.25">
      <c r="A38" s="39">
        <v>28</v>
      </c>
      <c r="B38" s="40" t="s">
        <v>47</v>
      </c>
      <c r="C38" s="40" t="s">
        <v>329</v>
      </c>
      <c r="D38" s="40" t="s">
        <v>41</v>
      </c>
      <c r="E38" s="90">
        <v>6</v>
      </c>
      <c r="F38" s="90"/>
      <c r="G38" s="86">
        <f>Table1[5]*Table1[6]</f>
        <v>0</v>
      </c>
    </row>
    <row r="39" spans="1:7" x14ac:dyDescent="0.25">
      <c r="A39" s="39"/>
      <c r="B39" s="40"/>
      <c r="C39" s="40" t="s">
        <v>330</v>
      </c>
      <c r="D39" s="40"/>
      <c r="E39" s="90"/>
      <c r="F39" s="90"/>
      <c r="G39" s="86">
        <f>Table1[5]*Table1[6]</f>
        <v>0</v>
      </c>
    </row>
    <row r="40" spans="1:7" ht="60" x14ac:dyDescent="0.25">
      <c r="A40" s="39">
        <v>29</v>
      </c>
      <c r="B40" s="40" t="s">
        <v>48</v>
      </c>
      <c r="C40" s="40" t="s">
        <v>328</v>
      </c>
      <c r="D40" s="40" t="s">
        <v>26</v>
      </c>
      <c r="E40" s="90">
        <v>11</v>
      </c>
      <c r="F40" s="90"/>
      <c r="G40" s="86">
        <f>Table1[5]*Table1[6]</f>
        <v>0</v>
      </c>
    </row>
    <row r="41" spans="1:7" ht="60" x14ac:dyDescent="0.25">
      <c r="A41" s="39">
        <v>30</v>
      </c>
      <c r="B41" s="40" t="s">
        <v>47</v>
      </c>
      <c r="C41" s="40" t="s">
        <v>329</v>
      </c>
      <c r="D41" s="40" t="s">
        <v>41</v>
      </c>
      <c r="E41" s="90">
        <v>17.600000000000001</v>
      </c>
      <c r="F41" s="90"/>
      <c r="G41" s="86">
        <f>Table1[5]*Table1[6]</f>
        <v>0</v>
      </c>
    </row>
    <row r="42" spans="1:7" ht="45" x14ac:dyDescent="0.25">
      <c r="A42" s="39">
        <v>31</v>
      </c>
      <c r="B42" s="40" t="s">
        <v>49</v>
      </c>
      <c r="C42" s="40" t="s">
        <v>331</v>
      </c>
      <c r="D42" s="40" t="s">
        <v>50</v>
      </c>
      <c r="E42" s="90">
        <v>0.11</v>
      </c>
      <c r="F42" s="90"/>
      <c r="G42" s="86">
        <f>Table1[5]*Table1[6]</f>
        <v>0</v>
      </c>
    </row>
    <row r="43" spans="1:7" x14ac:dyDescent="0.25">
      <c r="A43" s="39"/>
      <c r="B43" s="40"/>
      <c r="C43" s="40" t="s">
        <v>332</v>
      </c>
      <c r="D43" s="40"/>
      <c r="E43" s="90"/>
      <c r="F43" s="90"/>
      <c r="G43" s="86">
        <f>Table1[5]*Table1[6]</f>
        <v>0</v>
      </c>
    </row>
    <row r="44" spans="1:7" x14ac:dyDescent="0.25">
      <c r="A44" s="39">
        <v>32</v>
      </c>
      <c r="B44" s="40" t="s">
        <v>51</v>
      </c>
      <c r="C44" s="40" t="s">
        <v>335</v>
      </c>
      <c r="D44" s="40" t="s">
        <v>310</v>
      </c>
      <c r="E44" s="90">
        <v>1</v>
      </c>
      <c r="F44" s="90"/>
      <c r="G44" s="86">
        <f>Table1[5]*Table1[6]</f>
        <v>0</v>
      </c>
    </row>
    <row r="45" spans="1:7" ht="45" x14ac:dyDescent="0.25">
      <c r="A45" s="39">
        <v>33</v>
      </c>
      <c r="B45" s="40" t="s">
        <v>52</v>
      </c>
      <c r="C45" s="40" t="s">
        <v>333</v>
      </c>
      <c r="D45" s="40" t="s">
        <v>310</v>
      </c>
      <c r="E45" s="90">
        <v>1</v>
      </c>
      <c r="F45" s="90"/>
      <c r="G45" s="86">
        <f>Table1[5]*Table1[6]</f>
        <v>0</v>
      </c>
    </row>
    <row r="46" spans="1:7" x14ac:dyDescent="0.25">
      <c r="A46" s="99" t="s">
        <v>334</v>
      </c>
      <c r="B46" s="100"/>
      <c r="C46" s="100"/>
      <c r="D46" s="100"/>
      <c r="E46" s="101"/>
      <c r="F46" s="101"/>
      <c r="G46" s="101">
        <f>SUBTOTAL(9,Table1[7])</f>
        <v>0</v>
      </c>
    </row>
    <row r="47" spans="1:7" x14ac:dyDescent="0.25">
      <c r="A47" s="32"/>
      <c r="B47" s="33"/>
      <c r="C47" s="33"/>
      <c r="D47" s="33"/>
      <c r="E47" s="33"/>
      <c r="F47" s="33"/>
      <c r="G47" s="33"/>
    </row>
    <row r="48" spans="1:7" x14ac:dyDescent="0.25">
      <c r="A48" s="32"/>
      <c r="B48" s="33"/>
      <c r="C48" s="33"/>
      <c r="D48" s="33"/>
      <c r="E48" s="33"/>
      <c r="F48" s="33"/>
      <c r="G48" s="33"/>
    </row>
    <row r="49" spans="1:7" x14ac:dyDescent="0.25">
      <c r="A49" s="32"/>
      <c r="B49" s="33"/>
      <c r="C49" s="33"/>
      <c r="D49" s="33"/>
      <c r="E49" s="33"/>
      <c r="F49" s="33"/>
      <c r="G49" s="33"/>
    </row>
    <row r="50" spans="1:7" x14ac:dyDescent="0.25">
      <c r="A50" s="32"/>
      <c r="B50" s="33"/>
      <c r="C50" s="33"/>
      <c r="D50" s="33"/>
      <c r="E50" s="33"/>
      <c r="F50" s="33"/>
      <c r="G50" s="33"/>
    </row>
    <row r="51" spans="1:7" x14ac:dyDescent="0.25">
      <c r="A51" s="32"/>
      <c r="B51" s="33"/>
      <c r="C51" s="33"/>
      <c r="D51" s="33"/>
      <c r="E51" s="33"/>
      <c r="F51" s="33"/>
      <c r="G51" s="33"/>
    </row>
    <row r="52" spans="1:7" x14ac:dyDescent="0.25">
      <c r="A52" s="32"/>
      <c r="B52" s="33"/>
      <c r="C52" s="33"/>
      <c r="D52" s="33"/>
      <c r="E52" s="33"/>
      <c r="F52" s="33"/>
      <c r="G52" s="33"/>
    </row>
    <row r="53" spans="1:7" x14ac:dyDescent="0.25">
      <c r="A53" s="32"/>
      <c r="B53" s="33"/>
      <c r="C53" s="33"/>
      <c r="D53" s="33"/>
      <c r="E53" s="33"/>
      <c r="F53" s="33"/>
      <c r="G53" s="33"/>
    </row>
    <row r="54" spans="1:7" x14ac:dyDescent="0.25">
      <c r="A54" s="32"/>
      <c r="B54" s="33"/>
      <c r="C54" s="33"/>
      <c r="D54" s="33"/>
      <c r="E54" s="33"/>
      <c r="F54" s="33"/>
      <c r="G54" s="33"/>
    </row>
    <row r="55" spans="1:7" x14ac:dyDescent="0.25">
      <c r="A55" s="32"/>
      <c r="B55" s="33"/>
      <c r="C55" s="33"/>
      <c r="D55" s="33"/>
      <c r="E55" s="33"/>
      <c r="F55" s="33"/>
      <c r="G55" s="33"/>
    </row>
    <row r="56" spans="1:7" x14ac:dyDescent="0.25">
      <c r="A56" s="32"/>
      <c r="B56" s="33"/>
      <c r="C56" s="33"/>
      <c r="D56" s="33"/>
      <c r="E56" s="33"/>
      <c r="F56" s="33"/>
      <c r="G56" s="33"/>
    </row>
    <row r="57" spans="1:7" x14ac:dyDescent="0.25">
      <c r="A57" s="32"/>
      <c r="B57" s="33"/>
      <c r="C57" s="33"/>
      <c r="D57" s="33"/>
      <c r="E57" s="33"/>
      <c r="F57" s="33"/>
      <c r="G57" s="33"/>
    </row>
    <row r="58" spans="1:7" x14ac:dyDescent="0.25">
      <c r="A58" s="32"/>
      <c r="B58" s="33"/>
      <c r="C58" s="33"/>
      <c r="D58" s="33"/>
      <c r="E58" s="33"/>
      <c r="F58" s="33"/>
      <c r="G58" s="33"/>
    </row>
    <row r="59" spans="1:7" x14ac:dyDescent="0.25">
      <c r="A59" s="32"/>
      <c r="B59" s="33"/>
      <c r="C59" s="33"/>
      <c r="D59" s="33"/>
      <c r="E59" s="33"/>
      <c r="F59" s="33"/>
      <c r="G59" s="33"/>
    </row>
    <row r="60" spans="1:7" x14ac:dyDescent="0.25">
      <c r="A60" s="32"/>
      <c r="B60" s="33"/>
      <c r="C60" s="33"/>
      <c r="D60" s="33"/>
      <c r="E60" s="33"/>
      <c r="F60" s="33"/>
      <c r="G60" s="33"/>
    </row>
    <row r="61" spans="1:7" x14ac:dyDescent="0.25">
      <c r="A61" s="32"/>
      <c r="B61" s="33"/>
      <c r="C61" s="33"/>
      <c r="D61" s="33"/>
      <c r="E61" s="33"/>
      <c r="F61" s="33"/>
      <c r="G61" s="33"/>
    </row>
    <row r="62" spans="1:7" x14ac:dyDescent="0.25">
      <c r="A62" s="32"/>
      <c r="B62" s="33"/>
      <c r="C62" s="33"/>
      <c r="D62" s="33"/>
      <c r="E62" s="33"/>
      <c r="F62" s="33"/>
      <c r="G62" s="33"/>
    </row>
  </sheetData>
  <mergeCells count="2">
    <mergeCell ref="C2:G3"/>
    <mergeCell ref="A4:B4"/>
  </mergeCells>
  <phoneticPr fontId="18" type="noConversion"/>
  <conditionalFormatting sqref="E7:G46">
    <cfRule type="notContainsBlanks" priority="76" stopIfTrue="1">
      <formula>LEN(TRIM(E7))&gt;0</formula>
    </cfRule>
    <cfRule type="expression" dxfId="668" priority="77">
      <formula>$E7&lt;&gt;""</formula>
    </cfRule>
  </conditionalFormatting>
  <conditionalFormatting sqref="G7:G46">
    <cfRule type="expression" dxfId="667" priority="69">
      <formula>AND($C7="Subtotal",$G7="")</formula>
    </cfRule>
    <cfRule type="expression" dxfId="666" priority="70">
      <formula>AND($C7="Subtotal",_xlfn.FORMULATEXT($G7)="=[5]*[6]")</formula>
    </cfRule>
    <cfRule type="expression" dxfId="665" priority="74">
      <formula>AND($C7&lt;&gt;"Subtotal",_xlfn.FORMULATEXT($G7)&lt;&gt;"=[5]*[6]")</formula>
    </cfRule>
  </conditionalFormatting>
  <conditionalFormatting sqref="A13:G13 A7:B12 D7:G12 A16:G16 A14:B15 D14:G15 A18:G18 A17:B17 D17:G17 A26:G26 A19:B25 D19:G25 A30:G30 A27:B29 D27:G29 A34:G36 A31:B33 D31:G33 A43:G46 A37:B42 D37:G42">
    <cfRule type="expression" dxfId="664" priority="71">
      <formula>CELL("PROTECT",A7)=0</formula>
    </cfRule>
    <cfRule type="expression" dxfId="663" priority="72">
      <formula>$C7="Subtotal"</formula>
    </cfRule>
    <cfRule type="expression" priority="73" stopIfTrue="1">
      <formula>OR($C7="Subtotal",$A7="Total TVA Cota 0")</formula>
    </cfRule>
    <cfRule type="expression" dxfId="662" priority="75">
      <formula>$E7=""</formula>
    </cfRule>
  </conditionalFormatting>
  <conditionalFormatting sqref="C7:C8">
    <cfRule type="expression" dxfId="661" priority="65">
      <formula>CELL("PROTECT",C7)=0</formula>
    </cfRule>
    <cfRule type="expression" dxfId="660" priority="66">
      <formula>$C7="Subtotal"</formula>
    </cfRule>
    <cfRule type="expression" priority="67" stopIfTrue="1">
      <formula>OR($C7="Subtotal",$A7="Total TVA Cota 0")</formula>
    </cfRule>
    <cfRule type="expression" dxfId="659" priority="68">
      <formula>$E7=""</formula>
    </cfRule>
  </conditionalFormatting>
  <conditionalFormatting sqref="C9:C12">
    <cfRule type="expression" dxfId="658" priority="61">
      <formula>CELL("PROTECT",C9)=0</formula>
    </cfRule>
    <cfRule type="expression" dxfId="657" priority="62">
      <formula>$C9="Subtotal"</formula>
    </cfRule>
    <cfRule type="expression" priority="63" stopIfTrue="1">
      <formula>OR($C9="Subtotal",$A9="Total TVA Cota 0")</formula>
    </cfRule>
    <cfRule type="expression" dxfId="656" priority="64">
      <formula>$E9=""</formula>
    </cfRule>
  </conditionalFormatting>
  <conditionalFormatting sqref="C14:C15">
    <cfRule type="expression" dxfId="655" priority="57">
      <formula>CELL("PROTECT",C14)=0</formula>
    </cfRule>
    <cfRule type="expression" dxfId="654" priority="58">
      <formula>$C14="Subtotal"</formula>
    </cfRule>
    <cfRule type="expression" priority="59" stopIfTrue="1">
      <formula>OR($C14="Subtotal",$A14="Total TVA Cota 0")</formula>
    </cfRule>
    <cfRule type="expression" dxfId="653" priority="60">
      <formula>$E14=""</formula>
    </cfRule>
  </conditionalFormatting>
  <conditionalFormatting sqref="C17">
    <cfRule type="expression" dxfId="652" priority="53">
      <formula>CELL("PROTECT",C17)=0</formula>
    </cfRule>
    <cfRule type="expression" dxfId="651" priority="54">
      <formula>$C17="Subtotal"</formula>
    </cfRule>
    <cfRule type="expression" priority="55" stopIfTrue="1">
      <formula>OR($C17="Subtotal",$A17="Total TVA Cota 0")</formula>
    </cfRule>
    <cfRule type="expression" dxfId="650" priority="56">
      <formula>$E17=""</formula>
    </cfRule>
  </conditionalFormatting>
  <conditionalFormatting sqref="C19:C21">
    <cfRule type="expression" dxfId="649" priority="49">
      <formula>CELL("PROTECT",C19)=0</formula>
    </cfRule>
    <cfRule type="expression" dxfId="648" priority="50">
      <formula>$C19="Subtotal"</formula>
    </cfRule>
    <cfRule type="expression" priority="51" stopIfTrue="1">
      <formula>OR($C19="Subtotal",$A19="Total TVA Cota 0")</formula>
    </cfRule>
    <cfRule type="expression" dxfId="647" priority="52">
      <formula>$E19=""</formula>
    </cfRule>
  </conditionalFormatting>
  <conditionalFormatting sqref="C22">
    <cfRule type="expression" dxfId="646" priority="45">
      <formula>CELL("PROTECT",C22)=0</formula>
    </cfRule>
    <cfRule type="expression" dxfId="645" priority="46">
      <formula>$C22="Subtotal"</formula>
    </cfRule>
    <cfRule type="expression" priority="47" stopIfTrue="1">
      <formula>OR($C22="Subtotal",$A22="Total TVA Cota 0")</formula>
    </cfRule>
    <cfRule type="expression" dxfId="644" priority="48">
      <formula>$E22=""</formula>
    </cfRule>
  </conditionalFormatting>
  <conditionalFormatting sqref="C23">
    <cfRule type="expression" dxfId="643" priority="41">
      <formula>CELL("PROTECT",C23)=0</formula>
    </cfRule>
    <cfRule type="expression" dxfId="642" priority="42">
      <formula>$C23="Subtotal"</formula>
    </cfRule>
    <cfRule type="expression" priority="43" stopIfTrue="1">
      <formula>OR($C23="Subtotal",$A23="Total TVA Cota 0")</formula>
    </cfRule>
    <cfRule type="expression" dxfId="641" priority="44">
      <formula>$E23=""</formula>
    </cfRule>
  </conditionalFormatting>
  <conditionalFormatting sqref="C24">
    <cfRule type="expression" dxfId="640" priority="37">
      <formula>CELL("PROTECT",C24)=0</formula>
    </cfRule>
    <cfRule type="expression" dxfId="639" priority="38">
      <formula>$C24="Subtotal"</formula>
    </cfRule>
    <cfRule type="expression" priority="39" stopIfTrue="1">
      <formula>OR($C24="Subtotal",$A24="Total TVA Cota 0")</formula>
    </cfRule>
    <cfRule type="expression" dxfId="638" priority="40">
      <formula>$E24=""</formula>
    </cfRule>
  </conditionalFormatting>
  <conditionalFormatting sqref="C25">
    <cfRule type="expression" dxfId="637" priority="33">
      <formula>CELL("PROTECT",C25)=0</formula>
    </cfRule>
    <cfRule type="expression" dxfId="636" priority="34">
      <formula>$C25="Subtotal"</formula>
    </cfRule>
    <cfRule type="expression" priority="35" stopIfTrue="1">
      <formula>OR($C25="Subtotal",$A25="Total TVA Cota 0")</formula>
    </cfRule>
    <cfRule type="expression" dxfId="635" priority="36">
      <formula>$E25=""</formula>
    </cfRule>
  </conditionalFormatting>
  <conditionalFormatting sqref="C27">
    <cfRule type="expression" dxfId="634" priority="29">
      <formula>CELL("PROTECT",C27)=0</formula>
    </cfRule>
    <cfRule type="expression" dxfId="633" priority="30">
      <formula>$C27="Subtotal"</formula>
    </cfRule>
    <cfRule type="expression" priority="31" stopIfTrue="1">
      <formula>OR($C27="Subtotal",$A27="Total TVA Cota 0")</formula>
    </cfRule>
    <cfRule type="expression" dxfId="632" priority="32">
      <formula>$E27=""</formula>
    </cfRule>
  </conditionalFormatting>
  <conditionalFormatting sqref="C28:C29">
    <cfRule type="expression" dxfId="631" priority="25">
      <formula>CELL("PROTECT",C28)=0</formula>
    </cfRule>
    <cfRule type="expression" dxfId="630" priority="26">
      <formula>$C28="Subtotal"</formula>
    </cfRule>
    <cfRule type="expression" priority="27" stopIfTrue="1">
      <formula>OR($C28="Subtotal",$A28="Total TVA Cota 0")</formula>
    </cfRule>
    <cfRule type="expression" dxfId="629" priority="28">
      <formula>$E28=""</formula>
    </cfRule>
  </conditionalFormatting>
  <conditionalFormatting sqref="C31">
    <cfRule type="expression" dxfId="628" priority="21">
      <formula>CELL("PROTECT",C31)=0</formula>
    </cfRule>
    <cfRule type="expression" dxfId="627" priority="22">
      <formula>$C31="Subtotal"</formula>
    </cfRule>
    <cfRule type="expression" priority="23" stopIfTrue="1">
      <formula>OR($C31="Subtotal",$A31="Total TVA Cota 0")</formula>
    </cfRule>
    <cfRule type="expression" dxfId="626" priority="24">
      <formula>$E31=""</formula>
    </cfRule>
  </conditionalFormatting>
  <conditionalFormatting sqref="C32:C33">
    <cfRule type="expression" dxfId="625" priority="17">
      <formula>CELL("PROTECT",C32)=0</formula>
    </cfRule>
    <cfRule type="expression" dxfId="624" priority="18">
      <formula>$C32="Subtotal"</formula>
    </cfRule>
    <cfRule type="expression" priority="19" stopIfTrue="1">
      <formula>OR($C32="Subtotal",$A32="Total TVA Cota 0")</formula>
    </cfRule>
    <cfRule type="expression" dxfId="623" priority="20">
      <formula>$E32=""</formula>
    </cfRule>
  </conditionalFormatting>
  <conditionalFormatting sqref="C37:C38">
    <cfRule type="expression" dxfId="622" priority="13">
      <formula>CELL("PROTECT",C37)=0</formula>
    </cfRule>
    <cfRule type="expression" dxfId="621" priority="14">
      <formula>$C37="Subtotal"</formula>
    </cfRule>
    <cfRule type="expression" priority="15" stopIfTrue="1">
      <formula>OR($C37="Subtotal",$A37="Total TVA Cota 0")</formula>
    </cfRule>
    <cfRule type="expression" dxfId="620" priority="16">
      <formula>$E37=""</formula>
    </cfRule>
  </conditionalFormatting>
  <conditionalFormatting sqref="C39">
    <cfRule type="expression" dxfId="619" priority="9">
      <formula>CELL("PROTECT",C39)=0</formula>
    </cfRule>
    <cfRule type="expression" dxfId="618" priority="10">
      <formula>$C39="Subtotal"</formula>
    </cfRule>
    <cfRule type="expression" priority="11" stopIfTrue="1">
      <formula>OR($C39="Subtotal",$A39="Total TVA Cota 0")</formula>
    </cfRule>
    <cfRule type="expression" dxfId="617" priority="12">
      <formula>$E39=""</formula>
    </cfRule>
  </conditionalFormatting>
  <conditionalFormatting sqref="C40:C41">
    <cfRule type="expression" dxfId="616" priority="5">
      <formula>CELL("PROTECT",C40)=0</formula>
    </cfRule>
    <cfRule type="expression" dxfId="615" priority="6">
      <formula>$C40="Subtotal"</formula>
    </cfRule>
    <cfRule type="expression" priority="7" stopIfTrue="1">
      <formula>OR($C40="Subtotal",$A40="Total TVA Cota 0")</formula>
    </cfRule>
    <cfRule type="expression" dxfId="614" priority="8">
      <formula>$E40=""</formula>
    </cfRule>
  </conditionalFormatting>
  <conditionalFormatting sqref="C42">
    <cfRule type="expression" dxfId="613" priority="1">
      <formula>CELL("PROTECT",C42)=0</formula>
    </cfRule>
    <cfRule type="expression" dxfId="612" priority="2">
      <formula>$C42="Subtotal"</formula>
    </cfRule>
    <cfRule type="expression" priority="3" stopIfTrue="1">
      <formula>OR($C42="Subtotal",$A42="Total TVA Cota 0")</formula>
    </cfRule>
    <cfRule type="expression" dxfId="611" priority="4">
      <formula>$E42=""</formula>
    </cfRule>
  </conditionalFormatting>
  <dataValidations disablePrompts="1" count="1">
    <dataValidation type="decimal" operator="greaterThan" allowBlank="1" showInputMessage="1" showErrorMessage="1" sqref="F7:F4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6"/>
  <sheetViews>
    <sheetView view="pageBreakPreview" topLeftCell="A58" zoomScaleNormal="90" zoomScaleSheetLayoutView="100" zoomScalePageLayoutView="90" workbookViewId="0">
      <selection activeCell="C73" sqref="C73"/>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4" t="s">
        <v>295</v>
      </c>
      <c r="B4" s="144"/>
      <c r="C4" s="28" t="str">
        <f>SITE!B7</f>
        <v>Thermomecanics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336</v>
      </c>
      <c r="D7" s="37"/>
      <c r="E7" s="43"/>
      <c r="F7" s="42"/>
      <c r="G7" s="86">
        <f>Table112[5]*Table112[6]</f>
        <v>0</v>
      </c>
    </row>
    <row r="8" spans="1:7" ht="21" customHeight="1" x14ac:dyDescent="0.25">
      <c r="A8" s="37">
        <v>1</v>
      </c>
      <c r="B8" s="37" t="s">
        <v>53</v>
      </c>
      <c r="C8" s="102" t="s">
        <v>802</v>
      </c>
      <c r="D8" s="37" t="s">
        <v>310</v>
      </c>
      <c r="E8" s="43">
        <v>2</v>
      </c>
      <c r="F8" s="42"/>
      <c r="G8" s="87">
        <f>Table112[5]*Table112[6]</f>
        <v>0</v>
      </c>
    </row>
    <row r="9" spans="1:7" ht="30" x14ac:dyDescent="0.25">
      <c r="A9" s="92">
        <v>2</v>
      </c>
      <c r="B9" s="92" t="s">
        <v>54</v>
      </c>
      <c r="C9" s="102" t="s">
        <v>337</v>
      </c>
      <c r="D9" s="92" t="s">
        <v>310</v>
      </c>
      <c r="E9" s="94">
        <v>4</v>
      </c>
      <c r="F9" s="95"/>
      <c r="G9" s="96">
        <f>Table112[5]*Table112[6]</f>
        <v>0</v>
      </c>
    </row>
    <row r="10" spans="1:7" x14ac:dyDescent="0.25">
      <c r="A10" s="92">
        <v>3</v>
      </c>
      <c r="B10" s="92" t="s">
        <v>55</v>
      </c>
      <c r="C10" s="103" t="s">
        <v>338</v>
      </c>
      <c r="D10" s="92" t="s">
        <v>310</v>
      </c>
      <c r="E10" s="94">
        <v>1</v>
      </c>
      <c r="F10" s="95"/>
      <c r="G10" s="97">
        <f>Table112[5]*Table112[6]</f>
        <v>0</v>
      </c>
    </row>
    <row r="11" spans="1:7" ht="30" x14ac:dyDescent="0.25">
      <c r="A11" s="92">
        <v>4</v>
      </c>
      <c r="B11" s="92" t="s">
        <v>56</v>
      </c>
      <c r="C11" s="102" t="s">
        <v>339</v>
      </c>
      <c r="D11" s="92" t="s">
        <v>310</v>
      </c>
      <c r="E11" s="94">
        <v>1</v>
      </c>
      <c r="F11" s="95"/>
      <c r="G11" s="97">
        <f>Table112[5]*Table112[6]</f>
        <v>0</v>
      </c>
    </row>
    <row r="12" spans="1:7" ht="30" x14ac:dyDescent="0.25">
      <c r="A12" s="92">
        <v>5</v>
      </c>
      <c r="B12" s="92" t="s">
        <v>54</v>
      </c>
      <c r="C12" s="93" t="s">
        <v>337</v>
      </c>
      <c r="D12" s="92" t="s">
        <v>310</v>
      </c>
      <c r="E12" s="94">
        <v>2</v>
      </c>
      <c r="F12" s="95"/>
      <c r="G12" s="97">
        <f>Table112[5]*Table112[6]</f>
        <v>0</v>
      </c>
    </row>
    <row r="13" spans="1:7" x14ac:dyDescent="0.25">
      <c r="A13" s="92">
        <v>6</v>
      </c>
      <c r="B13" s="92" t="s">
        <v>57</v>
      </c>
      <c r="C13" s="102" t="s">
        <v>341</v>
      </c>
      <c r="D13" s="92" t="s">
        <v>310</v>
      </c>
      <c r="E13" s="94">
        <v>1</v>
      </c>
      <c r="F13" s="95"/>
      <c r="G13" s="97">
        <f>Table112[5]*Table112[6]</f>
        <v>0</v>
      </c>
    </row>
    <row r="14" spans="1:7" ht="30" x14ac:dyDescent="0.25">
      <c r="A14" s="92">
        <v>7</v>
      </c>
      <c r="B14" s="92" t="s">
        <v>54</v>
      </c>
      <c r="C14" s="93" t="s">
        <v>337</v>
      </c>
      <c r="D14" s="92" t="s">
        <v>310</v>
      </c>
      <c r="E14" s="94">
        <v>2</v>
      </c>
      <c r="F14" s="95"/>
      <c r="G14" s="97">
        <f>Table112[5]*Table112[6]</f>
        <v>0</v>
      </c>
    </row>
    <row r="15" spans="1:7" ht="30" x14ac:dyDescent="0.25">
      <c r="A15" s="92">
        <v>8</v>
      </c>
      <c r="B15" s="92" t="s">
        <v>58</v>
      </c>
      <c r="C15" s="102" t="s">
        <v>342</v>
      </c>
      <c r="D15" s="92" t="s">
        <v>310</v>
      </c>
      <c r="E15" s="94">
        <v>1</v>
      </c>
      <c r="F15" s="95"/>
      <c r="G15" s="97">
        <f>Table112[5]*Table112[6]</f>
        <v>0</v>
      </c>
    </row>
    <row r="16" spans="1:7" ht="30" x14ac:dyDescent="0.25">
      <c r="A16" s="92">
        <v>9</v>
      </c>
      <c r="B16" s="92" t="s">
        <v>56</v>
      </c>
      <c r="C16" s="93" t="s">
        <v>340</v>
      </c>
      <c r="D16" s="92" t="s">
        <v>310</v>
      </c>
      <c r="E16" s="94">
        <v>2</v>
      </c>
      <c r="F16" s="95"/>
      <c r="G16" s="97">
        <f>Table112[5]*Table112[6]</f>
        <v>0</v>
      </c>
    </row>
    <row r="17" spans="1:7" x14ac:dyDescent="0.25">
      <c r="A17" s="92">
        <v>10</v>
      </c>
      <c r="B17" s="92" t="s">
        <v>59</v>
      </c>
      <c r="C17" s="102" t="s">
        <v>343</v>
      </c>
      <c r="D17" s="92" t="s">
        <v>310</v>
      </c>
      <c r="E17" s="94">
        <v>1</v>
      </c>
      <c r="F17" s="95"/>
      <c r="G17" s="97">
        <f>Table112[5]*Table112[6]</f>
        <v>0</v>
      </c>
    </row>
    <row r="18" spans="1:7" ht="30" x14ac:dyDescent="0.25">
      <c r="A18" s="92">
        <v>11</v>
      </c>
      <c r="B18" s="92" t="s">
        <v>60</v>
      </c>
      <c r="C18" s="102" t="s">
        <v>344</v>
      </c>
      <c r="D18" s="92" t="s">
        <v>310</v>
      </c>
      <c r="E18" s="94">
        <v>1</v>
      </c>
      <c r="F18" s="95"/>
      <c r="G18" s="97">
        <f>Table112[5]*Table112[6]</f>
        <v>0</v>
      </c>
    </row>
    <row r="19" spans="1:7" ht="30" x14ac:dyDescent="0.25">
      <c r="A19" s="92">
        <v>12</v>
      </c>
      <c r="B19" s="92" t="s">
        <v>61</v>
      </c>
      <c r="C19" s="102" t="s">
        <v>345</v>
      </c>
      <c r="D19" s="92" t="s">
        <v>310</v>
      </c>
      <c r="E19" s="94">
        <v>1</v>
      </c>
      <c r="F19" s="95"/>
      <c r="G19" s="97">
        <f>Table112[5]*Table112[6]</f>
        <v>0</v>
      </c>
    </row>
    <row r="20" spans="1:7" ht="30" x14ac:dyDescent="0.25">
      <c r="A20" s="92">
        <v>13</v>
      </c>
      <c r="B20" s="92" t="s">
        <v>62</v>
      </c>
      <c r="C20" s="102" t="s">
        <v>346</v>
      </c>
      <c r="D20" s="92" t="s">
        <v>310</v>
      </c>
      <c r="E20" s="94">
        <v>1</v>
      </c>
      <c r="F20" s="95"/>
      <c r="G20" s="97">
        <f>Table112[5]*Table112[6]</f>
        <v>0</v>
      </c>
    </row>
    <row r="21" spans="1:7" x14ac:dyDescent="0.25">
      <c r="A21" s="92"/>
      <c r="B21" s="92"/>
      <c r="C21" s="102" t="s">
        <v>347</v>
      </c>
      <c r="D21" s="92"/>
      <c r="E21" s="94"/>
      <c r="F21" s="95"/>
      <c r="G21" s="97">
        <f>Table112[5]*Table112[6]</f>
        <v>0</v>
      </c>
    </row>
    <row r="22" spans="1:7" ht="60" x14ac:dyDescent="0.25">
      <c r="A22" s="92">
        <v>14</v>
      </c>
      <c r="B22" s="92" t="s">
        <v>63</v>
      </c>
      <c r="C22" s="102" t="s">
        <v>348</v>
      </c>
      <c r="D22" s="92" t="s">
        <v>29</v>
      </c>
      <c r="E22" s="94">
        <v>10</v>
      </c>
      <c r="F22" s="95"/>
      <c r="G22" s="97">
        <f>Table112[5]*Table112[6]</f>
        <v>0</v>
      </c>
    </row>
    <row r="23" spans="1:7" ht="45" x14ac:dyDescent="0.25">
      <c r="A23" s="92">
        <v>15</v>
      </c>
      <c r="B23" s="92" t="s">
        <v>64</v>
      </c>
      <c r="C23" s="102" t="s">
        <v>349</v>
      </c>
      <c r="D23" s="92" t="s">
        <v>29</v>
      </c>
      <c r="E23" s="94">
        <v>10.199999999999999</v>
      </c>
      <c r="F23" s="95"/>
      <c r="G23" s="97">
        <f>Table112[5]*Table112[6]</f>
        <v>0</v>
      </c>
    </row>
    <row r="24" spans="1:7" ht="45" x14ac:dyDescent="0.25">
      <c r="A24" s="92">
        <v>16</v>
      </c>
      <c r="B24" s="92" t="s">
        <v>65</v>
      </c>
      <c r="C24" s="102" t="s">
        <v>350</v>
      </c>
      <c r="D24" s="92" t="s">
        <v>29</v>
      </c>
      <c r="E24" s="94">
        <v>10.199999999999999</v>
      </c>
      <c r="F24" s="95"/>
      <c r="G24" s="97">
        <f>Table112[5]*Table112[6]</f>
        <v>0</v>
      </c>
    </row>
    <row r="25" spans="1:7" ht="30" x14ac:dyDescent="0.25">
      <c r="A25" s="92">
        <v>17</v>
      </c>
      <c r="B25" s="92" t="s">
        <v>66</v>
      </c>
      <c r="C25" s="102" t="s">
        <v>351</v>
      </c>
      <c r="D25" s="92" t="s">
        <v>29</v>
      </c>
      <c r="E25" s="94">
        <v>1.0900000000000001</v>
      </c>
      <c r="F25" s="95"/>
      <c r="G25" s="97">
        <f>Table112[5]*Table112[6]</f>
        <v>0</v>
      </c>
    </row>
    <row r="26" spans="1:7" ht="45" x14ac:dyDescent="0.25">
      <c r="A26" s="92">
        <v>18</v>
      </c>
      <c r="B26" s="92" t="s">
        <v>64</v>
      </c>
      <c r="C26" s="93" t="s">
        <v>349</v>
      </c>
      <c r="D26" s="92" t="s">
        <v>29</v>
      </c>
      <c r="E26" s="94">
        <v>24.41</v>
      </c>
      <c r="F26" s="95"/>
      <c r="G26" s="97">
        <f>Table112[5]*Table112[6]</f>
        <v>0</v>
      </c>
    </row>
    <row r="27" spans="1:7" ht="45" x14ac:dyDescent="0.25">
      <c r="A27" s="92">
        <v>19</v>
      </c>
      <c r="B27" s="92" t="s">
        <v>65</v>
      </c>
      <c r="C27" s="93" t="s">
        <v>350</v>
      </c>
      <c r="D27" s="92" t="s">
        <v>29</v>
      </c>
      <c r="E27" s="94">
        <v>24.41</v>
      </c>
      <c r="F27" s="95"/>
      <c r="G27" s="97">
        <f>Table112[5]*Table112[6]</f>
        <v>0</v>
      </c>
    </row>
    <row r="28" spans="1:7" ht="60" x14ac:dyDescent="0.25">
      <c r="A28" s="92">
        <v>20</v>
      </c>
      <c r="B28" s="92" t="s">
        <v>63</v>
      </c>
      <c r="C28" s="102" t="s">
        <v>395</v>
      </c>
      <c r="D28" s="92" t="s">
        <v>29</v>
      </c>
      <c r="E28" s="94">
        <v>19.64</v>
      </c>
      <c r="F28" s="95"/>
      <c r="G28" s="97">
        <f>Table112[5]*Table112[6]</f>
        <v>0</v>
      </c>
    </row>
    <row r="29" spans="1:7" ht="45" x14ac:dyDescent="0.25">
      <c r="A29" s="92">
        <v>21</v>
      </c>
      <c r="B29" s="92" t="s">
        <v>64</v>
      </c>
      <c r="C29" s="93" t="s">
        <v>349</v>
      </c>
      <c r="D29" s="92" t="s">
        <v>29</v>
      </c>
      <c r="E29" s="94">
        <v>19.87</v>
      </c>
      <c r="F29" s="95"/>
      <c r="G29" s="97">
        <f>Table112[5]*Table112[6]</f>
        <v>0</v>
      </c>
    </row>
    <row r="30" spans="1:7" ht="45" x14ac:dyDescent="0.25">
      <c r="A30" s="92">
        <v>22</v>
      </c>
      <c r="B30" s="92" t="s">
        <v>65</v>
      </c>
      <c r="C30" s="93" t="s">
        <v>350</v>
      </c>
      <c r="D30" s="92" t="s">
        <v>29</v>
      </c>
      <c r="E30" s="94">
        <v>19.87</v>
      </c>
      <c r="F30" s="95"/>
      <c r="G30" s="97">
        <f>Table112[5]*Table112[6]</f>
        <v>0</v>
      </c>
    </row>
    <row r="31" spans="1:7" ht="30" x14ac:dyDescent="0.25">
      <c r="A31" s="92">
        <v>23</v>
      </c>
      <c r="B31" s="92" t="s">
        <v>67</v>
      </c>
      <c r="C31" s="102" t="s">
        <v>352</v>
      </c>
      <c r="D31" s="92" t="s">
        <v>41</v>
      </c>
      <c r="E31" s="94">
        <v>0.32100000000000001</v>
      </c>
      <c r="F31" s="95"/>
      <c r="G31" s="97">
        <f>Table112[5]*Table112[6]</f>
        <v>0</v>
      </c>
    </row>
    <row r="32" spans="1:7" ht="30" x14ac:dyDescent="0.25">
      <c r="A32" s="92">
        <v>24</v>
      </c>
      <c r="B32" s="92" t="s">
        <v>68</v>
      </c>
      <c r="C32" s="102" t="s">
        <v>353</v>
      </c>
      <c r="D32" s="92" t="s">
        <v>310</v>
      </c>
      <c r="E32" s="94">
        <v>5</v>
      </c>
      <c r="F32" s="95"/>
      <c r="G32" s="97">
        <f>Table112[5]*Table112[6]</f>
        <v>0</v>
      </c>
    </row>
    <row r="33" spans="1:7" ht="30" x14ac:dyDescent="0.25">
      <c r="A33" s="92">
        <v>25</v>
      </c>
      <c r="B33" s="92" t="s">
        <v>68</v>
      </c>
      <c r="C33" s="102" t="s">
        <v>354</v>
      </c>
      <c r="D33" s="92" t="s">
        <v>310</v>
      </c>
      <c r="E33" s="94">
        <v>17</v>
      </c>
      <c r="F33" s="95"/>
      <c r="G33" s="97">
        <f>Table112[5]*Table112[6]</f>
        <v>0</v>
      </c>
    </row>
    <row r="34" spans="1:7" ht="30" x14ac:dyDescent="0.25">
      <c r="A34" s="92">
        <v>26</v>
      </c>
      <c r="B34" s="92" t="s">
        <v>68</v>
      </c>
      <c r="C34" s="93" t="s">
        <v>355</v>
      </c>
      <c r="D34" s="92" t="s">
        <v>310</v>
      </c>
      <c r="E34" s="94">
        <v>12</v>
      </c>
      <c r="F34" s="95"/>
      <c r="G34" s="97">
        <f>Table112[5]*Table112[6]</f>
        <v>0</v>
      </c>
    </row>
    <row r="35" spans="1:7" ht="30" x14ac:dyDescent="0.25">
      <c r="A35" s="92">
        <v>27</v>
      </c>
      <c r="B35" s="92" t="s">
        <v>68</v>
      </c>
      <c r="C35" s="102" t="s">
        <v>356</v>
      </c>
      <c r="D35" s="92" t="s">
        <v>310</v>
      </c>
      <c r="E35" s="94">
        <v>2</v>
      </c>
      <c r="F35" s="95"/>
      <c r="G35" s="97">
        <f>Table112[5]*Table112[6]</f>
        <v>0</v>
      </c>
    </row>
    <row r="36" spans="1:7" ht="30" x14ac:dyDescent="0.25">
      <c r="A36" s="92">
        <v>28</v>
      </c>
      <c r="B36" s="92" t="s">
        <v>68</v>
      </c>
      <c r="C36" s="102" t="s">
        <v>357</v>
      </c>
      <c r="D36" s="92" t="s">
        <v>310</v>
      </c>
      <c r="E36" s="94">
        <v>7</v>
      </c>
      <c r="F36" s="95"/>
      <c r="G36" s="97">
        <f>Table112[5]*Table112[6]</f>
        <v>0</v>
      </c>
    </row>
    <row r="37" spans="1:7" ht="30" x14ac:dyDescent="0.25">
      <c r="A37" s="92">
        <v>29</v>
      </c>
      <c r="B37" s="92" t="s">
        <v>69</v>
      </c>
      <c r="C37" s="102" t="s">
        <v>358</v>
      </c>
      <c r="D37" s="92" t="s">
        <v>310</v>
      </c>
      <c r="E37" s="94">
        <v>2</v>
      </c>
      <c r="F37" s="95"/>
      <c r="G37" s="97">
        <f>Table112[5]*Table112[6]</f>
        <v>0</v>
      </c>
    </row>
    <row r="38" spans="1:7" ht="30" x14ac:dyDescent="0.25">
      <c r="A38" s="92">
        <v>30</v>
      </c>
      <c r="B38" s="92" t="s">
        <v>69</v>
      </c>
      <c r="C38" s="102" t="s">
        <v>359</v>
      </c>
      <c r="D38" s="92" t="s">
        <v>310</v>
      </c>
      <c r="E38" s="94">
        <v>17</v>
      </c>
      <c r="F38" s="95"/>
      <c r="G38" s="97">
        <f>Table112[5]*Table112[6]</f>
        <v>0</v>
      </c>
    </row>
    <row r="39" spans="1:7" ht="30" x14ac:dyDescent="0.25">
      <c r="A39" s="92">
        <v>31</v>
      </c>
      <c r="B39" s="92" t="s">
        <v>70</v>
      </c>
      <c r="C39" s="93" t="s">
        <v>360</v>
      </c>
      <c r="D39" s="92" t="s">
        <v>310</v>
      </c>
      <c r="E39" s="94">
        <v>8</v>
      </c>
      <c r="F39" s="95"/>
      <c r="G39" s="97">
        <f>Table112[5]*Table112[6]</f>
        <v>0</v>
      </c>
    </row>
    <row r="40" spans="1:7" ht="30" x14ac:dyDescent="0.25">
      <c r="A40" s="92">
        <v>32</v>
      </c>
      <c r="B40" s="92" t="s">
        <v>70</v>
      </c>
      <c r="C40" s="93" t="s">
        <v>361</v>
      </c>
      <c r="D40" s="92" t="s">
        <v>310</v>
      </c>
      <c r="E40" s="94">
        <v>4</v>
      </c>
      <c r="F40" s="95"/>
      <c r="G40" s="97">
        <f>Table112[5]*Table112[6]</f>
        <v>0</v>
      </c>
    </row>
    <row r="41" spans="1:7" ht="30" x14ac:dyDescent="0.25">
      <c r="A41" s="92">
        <v>33</v>
      </c>
      <c r="B41" s="92" t="s">
        <v>70</v>
      </c>
      <c r="C41" s="102" t="s">
        <v>362</v>
      </c>
      <c r="D41" s="92" t="s">
        <v>310</v>
      </c>
      <c r="E41" s="94">
        <v>5</v>
      </c>
      <c r="F41" s="95"/>
      <c r="G41" s="97">
        <f>Table112[5]*Table112[6]</f>
        <v>0</v>
      </c>
    </row>
    <row r="42" spans="1:7" ht="30" x14ac:dyDescent="0.25">
      <c r="A42" s="92">
        <v>34</v>
      </c>
      <c r="B42" s="92" t="s">
        <v>69</v>
      </c>
      <c r="C42" s="102" t="s">
        <v>363</v>
      </c>
      <c r="D42" s="92" t="s">
        <v>310</v>
      </c>
      <c r="E42" s="94">
        <v>4</v>
      </c>
      <c r="F42" s="95"/>
      <c r="G42" s="97">
        <f>Table112[5]*Table112[6]</f>
        <v>0</v>
      </c>
    </row>
    <row r="43" spans="1:7" ht="30" x14ac:dyDescent="0.25">
      <c r="A43" s="92">
        <v>35</v>
      </c>
      <c r="B43" s="92" t="s">
        <v>70</v>
      </c>
      <c r="C43" s="102" t="s">
        <v>364</v>
      </c>
      <c r="D43" s="92" t="s">
        <v>310</v>
      </c>
      <c r="E43" s="94">
        <v>2</v>
      </c>
      <c r="F43" s="95"/>
      <c r="G43" s="97">
        <f>Table112[5]*Table112[6]</f>
        <v>0</v>
      </c>
    </row>
    <row r="44" spans="1:7" ht="30" x14ac:dyDescent="0.25">
      <c r="A44" s="92">
        <v>36</v>
      </c>
      <c r="B44" s="92" t="s">
        <v>70</v>
      </c>
      <c r="C44" s="93" t="s">
        <v>365</v>
      </c>
      <c r="D44" s="92" t="s">
        <v>310</v>
      </c>
      <c r="E44" s="94">
        <v>2</v>
      </c>
      <c r="F44" s="95"/>
      <c r="G44" s="97">
        <f>Table112[5]*Table112[6]</f>
        <v>0</v>
      </c>
    </row>
    <row r="45" spans="1:7" ht="30.95" customHeight="1" x14ac:dyDescent="0.25">
      <c r="A45" s="92">
        <v>37</v>
      </c>
      <c r="B45" s="92" t="s">
        <v>70</v>
      </c>
      <c r="C45" s="102" t="s">
        <v>366</v>
      </c>
      <c r="D45" s="92" t="s">
        <v>310</v>
      </c>
      <c r="E45" s="94">
        <v>1</v>
      </c>
      <c r="F45" s="95"/>
      <c r="G45" s="97">
        <f>Table112[5]*Table112[6]</f>
        <v>0</v>
      </c>
    </row>
    <row r="46" spans="1:7" ht="34.5" customHeight="1" x14ac:dyDescent="0.25">
      <c r="A46" s="92">
        <v>38</v>
      </c>
      <c r="B46" s="92" t="s">
        <v>70</v>
      </c>
      <c r="C46" s="102" t="s">
        <v>367</v>
      </c>
      <c r="D46" s="92" t="s">
        <v>310</v>
      </c>
      <c r="E46" s="94">
        <v>4</v>
      </c>
      <c r="F46" s="95"/>
      <c r="G46" s="97">
        <f>Table112[5]*Table112[6]</f>
        <v>0</v>
      </c>
    </row>
    <row r="47" spans="1:7" ht="30" x14ac:dyDescent="0.25">
      <c r="A47" s="92">
        <v>39</v>
      </c>
      <c r="B47" s="92" t="s">
        <v>70</v>
      </c>
      <c r="C47" s="102" t="s">
        <v>368</v>
      </c>
      <c r="D47" s="92" t="s">
        <v>310</v>
      </c>
      <c r="E47" s="94">
        <v>2</v>
      </c>
      <c r="F47" s="95"/>
      <c r="G47" s="97">
        <f>Table112[5]*Table112[6]</f>
        <v>0</v>
      </c>
    </row>
    <row r="48" spans="1:7" ht="45" x14ac:dyDescent="0.25">
      <c r="A48" s="92">
        <v>40</v>
      </c>
      <c r="B48" s="92" t="s">
        <v>71</v>
      </c>
      <c r="C48" s="102" t="s">
        <v>369</v>
      </c>
      <c r="D48" s="92" t="s">
        <v>310</v>
      </c>
      <c r="E48" s="94">
        <v>4</v>
      </c>
      <c r="F48" s="95"/>
      <c r="G48" s="97">
        <f>Table112[5]*Table112[6]</f>
        <v>0</v>
      </c>
    </row>
    <row r="49" spans="1:7" ht="45" x14ac:dyDescent="0.25">
      <c r="A49" s="92">
        <v>41</v>
      </c>
      <c r="B49" s="92" t="s">
        <v>71</v>
      </c>
      <c r="C49" s="102" t="s">
        <v>370</v>
      </c>
      <c r="D49" s="92" t="s">
        <v>310</v>
      </c>
      <c r="E49" s="94">
        <v>2</v>
      </c>
      <c r="F49" s="95"/>
      <c r="G49" s="97">
        <f>Table112[5]*Table112[6]</f>
        <v>0</v>
      </c>
    </row>
    <row r="50" spans="1:7" ht="45.95" customHeight="1" x14ac:dyDescent="0.25">
      <c r="A50" s="92">
        <v>42</v>
      </c>
      <c r="B50" s="92" t="s">
        <v>72</v>
      </c>
      <c r="C50" s="102" t="s">
        <v>803</v>
      </c>
      <c r="D50" s="92" t="s">
        <v>31</v>
      </c>
      <c r="E50" s="94">
        <v>47</v>
      </c>
      <c r="F50" s="95"/>
      <c r="G50" s="97">
        <f>Table112[5]*Table112[6]</f>
        <v>0</v>
      </c>
    </row>
    <row r="51" spans="1:7" ht="45" x14ac:dyDescent="0.25">
      <c r="A51" s="92">
        <v>43</v>
      </c>
      <c r="B51" s="92" t="s">
        <v>73</v>
      </c>
      <c r="C51" s="102" t="s">
        <v>804</v>
      </c>
      <c r="D51" s="92" t="s">
        <v>31</v>
      </c>
      <c r="E51" s="94">
        <v>5</v>
      </c>
      <c r="F51" s="95"/>
      <c r="G51" s="97">
        <f>Table112[5]*Table112[6]</f>
        <v>0</v>
      </c>
    </row>
    <row r="52" spans="1:7" ht="45" x14ac:dyDescent="0.25">
      <c r="A52" s="92">
        <v>44</v>
      </c>
      <c r="B52" s="92" t="s">
        <v>74</v>
      </c>
      <c r="C52" s="102" t="s">
        <v>806</v>
      </c>
      <c r="D52" s="92" t="s">
        <v>31</v>
      </c>
      <c r="E52" s="94">
        <v>10</v>
      </c>
      <c r="F52" s="95"/>
      <c r="G52" s="97">
        <f>Table112[5]*Table112[6]</f>
        <v>0</v>
      </c>
    </row>
    <row r="53" spans="1:7" ht="45" x14ac:dyDescent="0.25">
      <c r="A53" s="92">
        <v>45</v>
      </c>
      <c r="B53" s="92" t="s">
        <v>74</v>
      </c>
      <c r="C53" s="102" t="s">
        <v>805</v>
      </c>
      <c r="D53" s="92" t="s">
        <v>31</v>
      </c>
      <c r="E53" s="94">
        <v>15</v>
      </c>
      <c r="F53" s="95"/>
      <c r="G53" s="97">
        <f>Table112[5]*Table112[6]</f>
        <v>0</v>
      </c>
    </row>
    <row r="54" spans="1:7" ht="45" x14ac:dyDescent="0.25">
      <c r="A54" s="92">
        <v>46</v>
      </c>
      <c r="B54" s="92" t="s">
        <v>75</v>
      </c>
      <c r="C54" s="102" t="s">
        <v>807</v>
      </c>
      <c r="D54" s="92" t="s">
        <v>31</v>
      </c>
      <c r="E54" s="94">
        <v>25</v>
      </c>
      <c r="F54" s="95"/>
      <c r="G54" s="97">
        <f>Table112[5]*Table112[6]</f>
        <v>0</v>
      </c>
    </row>
    <row r="55" spans="1:7" ht="45" x14ac:dyDescent="0.25">
      <c r="A55" s="92">
        <v>47</v>
      </c>
      <c r="B55" s="92" t="s">
        <v>76</v>
      </c>
      <c r="C55" s="102" t="s">
        <v>808</v>
      </c>
      <c r="D55" s="92" t="s">
        <v>31</v>
      </c>
      <c r="E55" s="94">
        <v>10</v>
      </c>
      <c r="F55" s="95"/>
      <c r="G55" s="97">
        <f>Table112[5]*Table112[6]</f>
        <v>0</v>
      </c>
    </row>
    <row r="56" spans="1:7" ht="45" x14ac:dyDescent="0.25">
      <c r="A56" s="92">
        <v>48</v>
      </c>
      <c r="B56" s="92" t="s">
        <v>77</v>
      </c>
      <c r="C56" s="102" t="s">
        <v>371</v>
      </c>
      <c r="D56" s="92" t="s">
        <v>31</v>
      </c>
      <c r="E56" s="94">
        <v>47</v>
      </c>
      <c r="F56" s="95"/>
      <c r="G56" s="97">
        <f>Table112[5]*Table112[6]</f>
        <v>0</v>
      </c>
    </row>
    <row r="57" spans="1:7" ht="45" x14ac:dyDescent="0.25">
      <c r="A57" s="92">
        <v>49</v>
      </c>
      <c r="B57" s="92" t="s">
        <v>78</v>
      </c>
      <c r="C57" s="93" t="s">
        <v>372</v>
      </c>
      <c r="D57" s="92" t="s">
        <v>31</v>
      </c>
      <c r="E57" s="94">
        <v>30</v>
      </c>
      <c r="F57" s="95"/>
      <c r="G57" s="97">
        <f>Table112[5]*Table112[6]</f>
        <v>0</v>
      </c>
    </row>
    <row r="58" spans="1:7" ht="45" x14ac:dyDescent="0.25">
      <c r="A58" s="92">
        <v>50</v>
      </c>
      <c r="B58" s="92" t="s">
        <v>79</v>
      </c>
      <c r="C58" s="93" t="s">
        <v>373</v>
      </c>
      <c r="D58" s="92" t="s">
        <v>31</v>
      </c>
      <c r="E58" s="94">
        <v>35</v>
      </c>
      <c r="F58" s="95"/>
      <c r="G58" s="97">
        <f>Table112[5]*Table112[6]</f>
        <v>0</v>
      </c>
    </row>
    <row r="59" spans="1:7" ht="45" x14ac:dyDescent="0.25">
      <c r="A59" s="92">
        <v>51</v>
      </c>
      <c r="B59" s="92" t="s">
        <v>80</v>
      </c>
      <c r="C59" s="102" t="s">
        <v>809</v>
      </c>
      <c r="D59" s="92" t="s">
        <v>31</v>
      </c>
      <c r="E59" s="94">
        <v>47</v>
      </c>
      <c r="F59" s="95"/>
      <c r="G59" s="97">
        <f>Table112[5]*Table112[6]</f>
        <v>0</v>
      </c>
    </row>
    <row r="60" spans="1:7" ht="45" x14ac:dyDescent="0.25">
      <c r="A60" s="92">
        <v>52</v>
      </c>
      <c r="B60" s="92" t="s">
        <v>81</v>
      </c>
      <c r="C60" s="102" t="s">
        <v>810</v>
      </c>
      <c r="D60" s="92" t="s">
        <v>31</v>
      </c>
      <c r="E60" s="94">
        <v>30</v>
      </c>
      <c r="F60" s="95"/>
      <c r="G60" s="97">
        <f>Table112[5]*Table112[6]</f>
        <v>0</v>
      </c>
    </row>
    <row r="61" spans="1:7" ht="45" x14ac:dyDescent="0.25">
      <c r="A61" s="92">
        <v>53</v>
      </c>
      <c r="B61" s="92" t="s">
        <v>82</v>
      </c>
      <c r="C61" s="102" t="s">
        <v>811</v>
      </c>
      <c r="D61" s="92" t="s">
        <v>31</v>
      </c>
      <c r="E61" s="94">
        <v>35</v>
      </c>
      <c r="F61" s="95"/>
      <c r="G61" s="97">
        <f>Table112[5]*Table112[6]</f>
        <v>0</v>
      </c>
    </row>
    <row r="62" spans="1:7" ht="30" x14ac:dyDescent="0.25">
      <c r="A62" s="92">
        <v>54</v>
      </c>
      <c r="B62" s="92" t="s">
        <v>83</v>
      </c>
      <c r="C62" s="93" t="s">
        <v>374</v>
      </c>
      <c r="D62" s="92" t="s">
        <v>39</v>
      </c>
      <c r="E62" s="94">
        <v>166.07</v>
      </c>
      <c r="F62" s="95"/>
      <c r="G62" s="97">
        <f>Table112[5]*Table112[6]</f>
        <v>0</v>
      </c>
    </row>
    <row r="63" spans="1:7" ht="30" x14ac:dyDescent="0.25">
      <c r="A63" s="92">
        <v>55</v>
      </c>
      <c r="B63" s="92" t="s">
        <v>84</v>
      </c>
      <c r="C63" s="102" t="s">
        <v>375</v>
      </c>
      <c r="D63" s="92" t="s">
        <v>31</v>
      </c>
      <c r="E63" s="94">
        <v>12</v>
      </c>
      <c r="F63" s="95"/>
      <c r="G63" s="97">
        <f>Table112[5]*Table112[6]</f>
        <v>0</v>
      </c>
    </row>
    <row r="64" spans="1:7" ht="30" x14ac:dyDescent="0.25">
      <c r="A64" s="92">
        <v>56</v>
      </c>
      <c r="B64" s="92"/>
      <c r="C64" s="102" t="s">
        <v>888</v>
      </c>
      <c r="D64" s="92"/>
      <c r="E64" s="94"/>
      <c r="F64" s="95"/>
      <c r="G64" s="97">
        <f>Table112[5]*Table112[6]</f>
        <v>0</v>
      </c>
    </row>
    <row r="65" spans="1:7" x14ac:dyDescent="0.25">
      <c r="A65" s="92">
        <v>57</v>
      </c>
      <c r="B65" s="92"/>
      <c r="C65" s="102" t="s">
        <v>376</v>
      </c>
      <c r="D65" s="92" t="s">
        <v>310</v>
      </c>
      <c r="E65" s="94">
        <v>1</v>
      </c>
      <c r="F65" s="95"/>
      <c r="G65" s="97">
        <f>Table112[5]*Table112[6]</f>
        <v>0</v>
      </c>
    </row>
    <row r="66" spans="1:7" x14ac:dyDescent="0.25">
      <c r="A66" s="92">
        <v>58</v>
      </c>
      <c r="B66" s="92"/>
      <c r="C66" s="102" t="s">
        <v>377</v>
      </c>
      <c r="D66" s="92" t="s">
        <v>310</v>
      </c>
      <c r="E66" s="94">
        <v>5</v>
      </c>
      <c r="F66" s="95"/>
      <c r="G66" s="97">
        <f>Table112[5]*Table112[6]</f>
        <v>0</v>
      </c>
    </row>
    <row r="67" spans="1:7" x14ac:dyDescent="0.25">
      <c r="A67" s="92">
        <v>59</v>
      </c>
      <c r="B67" s="92"/>
      <c r="C67" s="102" t="s">
        <v>378</v>
      </c>
      <c r="D67" s="92" t="s">
        <v>310</v>
      </c>
      <c r="E67" s="94">
        <v>10</v>
      </c>
      <c r="F67" s="95"/>
      <c r="G67" s="97">
        <f>Table112[5]*Table112[6]</f>
        <v>0</v>
      </c>
    </row>
    <row r="68" spans="1:7" x14ac:dyDescent="0.25">
      <c r="A68" s="92">
        <v>60</v>
      </c>
      <c r="B68" s="92"/>
      <c r="C68" s="102" t="s">
        <v>379</v>
      </c>
      <c r="D68" s="92" t="s">
        <v>310</v>
      </c>
      <c r="E68" s="94">
        <v>1</v>
      </c>
      <c r="F68" s="95"/>
      <c r="G68" s="97">
        <f>Table112[5]*Table112[6]</f>
        <v>0</v>
      </c>
    </row>
    <row r="69" spans="1:7" x14ac:dyDescent="0.25">
      <c r="A69" s="92">
        <v>61</v>
      </c>
      <c r="B69" s="92"/>
      <c r="C69" s="102" t="s">
        <v>380</v>
      </c>
      <c r="D69" s="92" t="s">
        <v>310</v>
      </c>
      <c r="E69" s="94">
        <v>1</v>
      </c>
      <c r="F69" s="95"/>
      <c r="G69" s="97">
        <f>Table112[5]*Table112[6]</f>
        <v>0</v>
      </c>
    </row>
    <row r="70" spans="1:7" x14ac:dyDescent="0.25">
      <c r="A70" s="92">
        <v>62</v>
      </c>
      <c r="B70" s="92"/>
      <c r="C70" s="102" t="s">
        <v>381</v>
      </c>
      <c r="D70" s="92" t="s">
        <v>310</v>
      </c>
      <c r="E70" s="94">
        <v>1</v>
      </c>
      <c r="F70" s="95"/>
      <c r="G70" s="97">
        <f>Table112[5]*Table112[6]</f>
        <v>0</v>
      </c>
    </row>
    <row r="71" spans="1:7" x14ac:dyDescent="0.25">
      <c r="A71" s="92"/>
      <c r="B71" s="92"/>
      <c r="C71" s="102" t="s">
        <v>382</v>
      </c>
      <c r="D71" s="92"/>
      <c r="E71" s="94"/>
      <c r="F71" s="95"/>
      <c r="G71" s="97">
        <f>Table112[5]*Table112[6]</f>
        <v>0</v>
      </c>
    </row>
    <row r="72" spans="1:7" ht="45" x14ac:dyDescent="0.25">
      <c r="A72" s="92">
        <v>63</v>
      </c>
      <c r="B72" s="92"/>
      <c r="C72" s="102" t="s">
        <v>889</v>
      </c>
      <c r="D72" s="92" t="s">
        <v>310</v>
      </c>
      <c r="E72" s="94">
        <v>2</v>
      </c>
      <c r="F72" s="95"/>
      <c r="G72" s="97">
        <f>Table112[5]*Table112[6]</f>
        <v>0</v>
      </c>
    </row>
    <row r="73" spans="1:7" ht="45" x14ac:dyDescent="0.25">
      <c r="A73" s="92">
        <v>64</v>
      </c>
      <c r="B73" s="92"/>
      <c r="C73" s="102" t="s">
        <v>392</v>
      </c>
      <c r="D73" s="92" t="s">
        <v>310</v>
      </c>
      <c r="E73" s="94">
        <v>2</v>
      </c>
      <c r="F73" s="95"/>
      <c r="G73" s="97">
        <f>Table112[5]*Table112[6]</f>
        <v>0</v>
      </c>
    </row>
    <row r="74" spans="1:7" ht="45" x14ac:dyDescent="0.25">
      <c r="A74" s="92">
        <v>65</v>
      </c>
      <c r="B74" s="92"/>
      <c r="C74" s="93" t="s">
        <v>393</v>
      </c>
      <c r="D74" s="92" t="s">
        <v>310</v>
      </c>
      <c r="E74" s="94">
        <v>2</v>
      </c>
      <c r="F74" s="95"/>
      <c r="G74" s="97">
        <f>Table112[5]*Table112[6]</f>
        <v>0</v>
      </c>
    </row>
    <row r="75" spans="1:7" x14ac:dyDescent="0.25">
      <c r="A75" s="92">
        <v>66</v>
      </c>
      <c r="B75" s="92"/>
      <c r="C75" s="102" t="s">
        <v>383</v>
      </c>
      <c r="D75" s="92" t="s">
        <v>310</v>
      </c>
      <c r="E75" s="94">
        <v>1</v>
      </c>
      <c r="F75" s="95"/>
      <c r="G75" s="97">
        <f>Table112[5]*Table112[6]</f>
        <v>0</v>
      </c>
    </row>
    <row r="76" spans="1:7" ht="30" x14ac:dyDescent="0.25">
      <c r="A76" s="92">
        <v>67</v>
      </c>
      <c r="B76" s="92"/>
      <c r="C76" s="93" t="s">
        <v>384</v>
      </c>
      <c r="D76" s="92" t="s">
        <v>310</v>
      </c>
      <c r="E76" s="94">
        <v>1</v>
      </c>
      <c r="F76" s="95"/>
      <c r="G76" s="97">
        <f>Table112[5]*Table112[6]</f>
        <v>0</v>
      </c>
    </row>
    <row r="77" spans="1:7" ht="45" x14ac:dyDescent="0.25">
      <c r="A77" s="92">
        <v>68</v>
      </c>
      <c r="B77" s="92"/>
      <c r="C77" s="93" t="s">
        <v>385</v>
      </c>
      <c r="D77" s="92" t="s">
        <v>310</v>
      </c>
      <c r="E77" s="94">
        <v>2</v>
      </c>
      <c r="F77" s="95"/>
      <c r="G77" s="97">
        <f>Table112[5]*Table112[6]</f>
        <v>0</v>
      </c>
    </row>
    <row r="78" spans="1:7" ht="30" x14ac:dyDescent="0.25">
      <c r="A78" s="92">
        <v>69</v>
      </c>
      <c r="B78" s="92"/>
      <c r="C78" s="102" t="s">
        <v>396</v>
      </c>
      <c r="D78" s="92" t="s">
        <v>310</v>
      </c>
      <c r="E78" s="94">
        <v>1</v>
      </c>
      <c r="F78" s="95"/>
      <c r="G78" s="97">
        <f>Table112[5]*Table112[6]</f>
        <v>0</v>
      </c>
    </row>
    <row r="79" spans="1:7" ht="45" x14ac:dyDescent="0.25">
      <c r="A79" s="92">
        <v>70</v>
      </c>
      <c r="B79" s="92"/>
      <c r="C79" s="102" t="s">
        <v>394</v>
      </c>
      <c r="D79" s="92" t="s">
        <v>310</v>
      </c>
      <c r="E79" s="94">
        <v>2</v>
      </c>
      <c r="F79" s="95"/>
      <c r="G79" s="97">
        <f>Table112[5]*Table112[6]</f>
        <v>0</v>
      </c>
    </row>
    <row r="80" spans="1:7" x14ac:dyDescent="0.25">
      <c r="A80" s="92">
        <v>71</v>
      </c>
      <c r="B80" s="92"/>
      <c r="C80" s="102" t="s">
        <v>389</v>
      </c>
      <c r="D80" s="92" t="s">
        <v>310</v>
      </c>
      <c r="E80" s="94">
        <v>1</v>
      </c>
      <c r="F80" s="95"/>
      <c r="G80" s="97">
        <f>Table112[5]*Table112[6]</f>
        <v>0</v>
      </c>
    </row>
    <row r="81" spans="1:7" ht="28.5" customHeight="1" x14ac:dyDescent="0.25">
      <c r="A81" s="92">
        <v>72</v>
      </c>
      <c r="B81" s="92"/>
      <c r="C81" s="93" t="s">
        <v>386</v>
      </c>
      <c r="D81" s="92" t="s">
        <v>310</v>
      </c>
      <c r="E81" s="94">
        <v>2</v>
      </c>
      <c r="F81" s="95"/>
      <c r="G81" s="97">
        <f>Table112[5]*Table112[6]</f>
        <v>0</v>
      </c>
    </row>
    <row r="82" spans="1:7" x14ac:dyDescent="0.25">
      <c r="A82" s="92">
        <v>73</v>
      </c>
      <c r="B82" s="92"/>
      <c r="C82" s="102" t="s">
        <v>390</v>
      </c>
      <c r="D82" s="92" t="s">
        <v>310</v>
      </c>
      <c r="E82" s="94">
        <v>1</v>
      </c>
      <c r="F82" s="95"/>
      <c r="G82" s="97">
        <f>Table112[5]*Table112[6]</f>
        <v>0</v>
      </c>
    </row>
    <row r="83" spans="1:7" ht="30" x14ac:dyDescent="0.25">
      <c r="A83" s="92">
        <v>74</v>
      </c>
      <c r="B83" s="92"/>
      <c r="C83" s="93" t="s">
        <v>387</v>
      </c>
      <c r="D83" s="92" t="s">
        <v>310</v>
      </c>
      <c r="E83" s="94">
        <v>1</v>
      </c>
      <c r="F83" s="95"/>
      <c r="G83" s="97">
        <f>Table112[5]*Table112[6]</f>
        <v>0</v>
      </c>
    </row>
    <row r="84" spans="1:7" ht="30" x14ac:dyDescent="0.25">
      <c r="A84" s="92">
        <v>76</v>
      </c>
      <c r="B84" s="92"/>
      <c r="C84" s="93" t="s">
        <v>388</v>
      </c>
      <c r="D84" s="92" t="s">
        <v>310</v>
      </c>
      <c r="E84" s="94">
        <v>1</v>
      </c>
      <c r="F84" s="95"/>
      <c r="G84" s="97">
        <f>Table112[5]*Table112[6]</f>
        <v>0</v>
      </c>
    </row>
    <row r="85" spans="1:7" x14ac:dyDescent="0.25">
      <c r="A85" s="92">
        <v>77</v>
      </c>
      <c r="B85" s="92"/>
      <c r="C85" s="102" t="s">
        <v>391</v>
      </c>
      <c r="D85" s="92" t="s">
        <v>310</v>
      </c>
      <c r="E85" s="94">
        <v>1</v>
      </c>
      <c r="F85" s="95"/>
      <c r="G85" s="97">
        <f>Table112[5]*Table112[6]</f>
        <v>0</v>
      </c>
    </row>
    <row r="86" spans="1:7" x14ac:dyDescent="0.25">
      <c r="A86" s="99" t="s">
        <v>334</v>
      </c>
      <c r="B86" s="100"/>
      <c r="C86" s="100"/>
      <c r="D86" s="100"/>
      <c r="E86" s="101"/>
      <c r="F86" s="101"/>
      <c r="G86" s="101">
        <f>SUBTOTAL(9,Table112[7])</f>
        <v>0</v>
      </c>
    </row>
  </sheetData>
  <mergeCells count="2">
    <mergeCell ref="C2:G3"/>
    <mergeCell ref="A4:B4"/>
  </mergeCells>
  <phoneticPr fontId="18" type="noConversion"/>
  <conditionalFormatting sqref="G7:G86">
    <cfRule type="expression" dxfId="597" priority="9">
      <formula>AND($C7="Subtotal",$G7="")</formula>
    </cfRule>
    <cfRule type="expression" dxfId="596" priority="10">
      <formula>AND($C7="Subtotal",_xlfn.FORMULATEXT($G7)="=[5]*[6]")</formula>
    </cfRule>
    <cfRule type="expression" dxfId="595" priority="14">
      <formula>AND($C7&lt;&gt;"Subtotal",_xlfn.FORMULATEXT($G7)&lt;&gt;"=[5]*[6]")</formula>
    </cfRule>
  </conditionalFormatting>
  <conditionalFormatting sqref="E7:G86">
    <cfRule type="notContainsBlanks" priority="16" stopIfTrue="1">
      <formula>LEN(TRIM(E7))&gt;0</formula>
    </cfRule>
    <cfRule type="expression" dxfId="594" priority="17">
      <formula>$E7&lt;&gt;""</formula>
    </cfRule>
  </conditionalFormatting>
  <conditionalFormatting sqref="A7:G62 A64:G64 A63:B63 D63:G63 A71:G86 A65:B70 D65:G70">
    <cfRule type="expression" dxfId="593" priority="11">
      <formula>CELL("PROTECT",A7)=0</formula>
    </cfRule>
    <cfRule type="expression" dxfId="592" priority="12">
      <formula>$C7="Subtotal"</formula>
    </cfRule>
    <cfRule type="expression" priority="13" stopIfTrue="1">
      <formula>OR($C7="Subtotal",$A7="Total TVA Cota 0")</formula>
    </cfRule>
    <cfRule type="expression" dxfId="591" priority="15">
      <formula>$E7=""</formula>
    </cfRule>
  </conditionalFormatting>
  <conditionalFormatting sqref="C63">
    <cfRule type="expression" dxfId="590" priority="5">
      <formula>CELL("PROTECT",C63)=0</formula>
    </cfRule>
    <cfRule type="expression" dxfId="589" priority="6">
      <formula>$C63="Subtotal"</formula>
    </cfRule>
    <cfRule type="expression" priority="7" stopIfTrue="1">
      <formula>OR($C63="Subtotal",$A63="Total TVA Cota 0")</formula>
    </cfRule>
    <cfRule type="expression" dxfId="588" priority="8">
      <formula>$E63=""</formula>
    </cfRule>
  </conditionalFormatting>
  <conditionalFormatting sqref="C65:C70">
    <cfRule type="expression" dxfId="587" priority="1">
      <formula>CELL("PROTECT",C65)=0</formula>
    </cfRule>
    <cfRule type="expression" dxfId="586" priority="2">
      <formula>$C65="Subtotal"</formula>
    </cfRule>
    <cfRule type="expression" priority="3" stopIfTrue="1">
      <formula>OR($C65="Subtotal",$A65="Total TVA Cota 0")</formula>
    </cfRule>
    <cfRule type="expression" dxfId="585" priority="4">
      <formula>$E65=""</formula>
    </cfRule>
  </conditionalFormatting>
  <dataValidations count="1">
    <dataValidation type="decimal" operator="greaterThan" allowBlank="1" showInputMessage="1" showErrorMessage="1" sqref="F7:F8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7"/>
  <sheetViews>
    <sheetView view="pageBreakPreview" topLeftCell="A46" zoomScaleNormal="90" zoomScaleSheetLayoutView="100" zoomScalePageLayoutView="90" workbookViewId="0">
      <selection activeCell="C10" sqref="C10"/>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4" t="s">
        <v>295</v>
      </c>
      <c r="B4" s="144"/>
      <c r="C4" s="28" t="str">
        <f>SITE!B8</f>
        <v xml:space="preserve">Solar hot water preparation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336</v>
      </c>
      <c r="D7" s="37"/>
      <c r="E7" s="43"/>
      <c r="F7" s="42"/>
      <c r="G7" s="86">
        <f>Table113[5]*Table113[6]</f>
        <v>0</v>
      </c>
    </row>
    <row r="8" spans="1:7" ht="30" x14ac:dyDescent="0.25">
      <c r="A8" s="37">
        <v>1</v>
      </c>
      <c r="B8" s="37" t="s">
        <v>85</v>
      </c>
      <c r="C8" s="111" t="s">
        <v>885</v>
      </c>
      <c r="D8" s="104" t="s">
        <v>310</v>
      </c>
      <c r="E8" s="43">
        <v>4</v>
      </c>
      <c r="F8" s="42"/>
      <c r="G8" s="87">
        <f>Table113[5]*Table113[6]</f>
        <v>0</v>
      </c>
    </row>
    <row r="9" spans="1:7" ht="30" x14ac:dyDescent="0.25">
      <c r="A9" s="92">
        <v>2</v>
      </c>
      <c r="B9" s="92" t="s">
        <v>86</v>
      </c>
      <c r="C9" s="102" t="s">
        <v>398</v>
      </c>
      <c r="D9" s="92" t="s">
        <v>310</v>
      </c>
      <c r="E9" s="94">
        <v>1</v>
      </c>
      <c r="F9" s="95"/>
      <c r="G9" s="96">
        <f>Table113[5]*Table113[6]</f>
        <v>0</v>
      </c>
    </row>
    <row r="10" spans="1:7" ht="30" x14ac:dyDescent="0.25">
      <c r="A10" s="92">
        <v>3</v>
      </c>
      <c r="B10" s="92" t="s">
        <v>54</v>
      </c>
      <c r="C10" s="102" t="s">
        <v>399</v>
      </c>
      <c r="D10" s="92" t="s">
        <v>310</v>
      </c>
      <c r="E10" s="94">
        <v>1</v>
      </c>
      <c r="F10" s="95"/>
      <c r="G10" s="97">
        <f>Table113[5]*Table113[6]</f>
        <v>0</v>
      </c>
    </row>
    <row r="11" spans="1:7" ht="30" x14ac:dyDescent="0.25">
      <c r="A11" s="92">
        <v>4</v>
      </c>
      <c r="B11" s="92" t="s">
        <v>55</v>
      </c>
      <c r="C11" s="102" t="s">
        <v>401</v>
      </c>
      <c r="D11" s="92" t="s">
        <v>310</v>
      </c>
      <c r="E11" s="94">
        <v>1</v>
      </c>
      <c r="F11" s="95"/>
      <c r="G11" s="97">
        <f>Table113[5]*Table113[6]</f>
        <v>0</v>
      </c>
    </row>
    <row r="12" spans="1:7" ht="30" x14ac:dyDescent="0.25">
      <c r="A12" s="92">
        <v>5</v>
      </c>
      <c r="B12" s="92" t="s">
        <v>87</v>
      </c>
      <c r="C12" s="102" t="s">
        <v>402</v>
      </c>
      <c r="D12" s="92" t="s">
        <v>310</v>
      </c>
      <c r="E12" s="94">
        <v>1</v>
      </c>
      <c r="F12" s="95"/>
      <c r="G12" s="97">
        <f>Table113[5]*Table113[6]</f>
        <v>0</v>
      </c>
    </row>
    <row r="13" spans="1:7" ht="30" x14ac:dyDescent="0.25">
      <c r="A13" s="92">
        <v>6</v>
      </c>
      <c r="B13" s="92" t="s">
        <v>60</v>
      </c>
      <c r="C13" s="102" t="s">
        <v>403</v>
      </c>
      <c r="D13" s="92" t="s">
        <v>310</v>
      </c>
      <c r="E13" s="94">
        <v>2</v>
      </c>
      <c r="F13" s="95"/>
      <c r="G13" s="97">
        <f>Table113[5]*Table113[6]</f>
        <v>0</v>
      </c>
    </row>
    <row r="14" spans="1:7" ht="30" x14ac:dyDescent="0.25">
      <c r="A14" s="92">
        <v>7</v>
      </c>
      <c r="B14" s="92" t="s">
        <v>70</v>
      </c>
      <c r="C14" s="102" t="s">
        <v>812</v>
      </c>
      <c r="D14" s="92" t="s">
        <v>310</v>
      </c>
      <c r="E14" s="94">
        <v>1</v>
      </c>
      <c r="F14" s="95"/>
      <c r="G14" s="97">
        <f>Table113[5]*Table113[6]</f>
        <v>0</v>
      </c>
    </row>
    <row r="15" spans="1:7" ht="30" x14ac:dyDescent="0.25">
      <c r="A15" s="92">
        <v>8</v>
      </c>
      <c r="B15" s="92" t="s">
        <v>54</v>
      </c>
      <c r="C15" s="93" t="s">
        <v>400</v>
      </c>
      <c r="D15" s="92" t="s">
        <v>310</v>
      </c>
      <c r="E15" s="94">
        <v>4</v>
      </c>
      <c r="F15" s="95"/>
      <c r="G15" s="97">
        <f>Table113[5]*Table113[6]</f>
        <v>0</v>
      </c>
    </row>
    <row r="16" spans="1:7" x14ac:dyDescent="0.25">
      <c r="A16" s="92"/>
      <c r="B16" s="92"/>
      <c r="C16" s="102" t="s">
        <v>347</v>
      </c>
      <c r="D16" s="92"/>
      <c r="E16" s="94"/>
      <c r="F16" s="95"/>
      <c r="G16" s="97">
        <f>Table113[5]*Table113[6]</f>
        <v>0</v>
      </c>
    </row>
    <row r="17" spans="1:7" ht="30" x14ac:dyDescent="0.25">
      <c r="A17" s="92">
        <v>9</v>
      </c>
      <c r="B17" s="92" t="s">
        <v>70</v>
      </c>
      <c r="C17" s="102" t="s">
        <v>813</v>
      </c>
      <c r="D17" s="92" t="s">
        <v>310</v>
      </c>
      <c r="E17" s="94">
        <v>7</v>
      </c>
      <c r="F17" s="95"/>
      <c r="G17" s="97">
        <f>Table113[5]*Table113[6]</f>
        <v>0</v>
      </c>
    </row>
    <row r="18" spans="1:7" ht="33" customHeight="1" x14ac:dyDescent="0.25">
      <c r="A18" s="92">
        <v>10</v>
      </c>
      <c r="B18" s="92" t="s">
        <v>70</v>
      </c>
      <c r="C18" s="102" t="s">
        <v>814</v>
      </c>
      <c r="D18" s="92" t="s">
        <v>310</v>
      </c>
      <c r="E18" s="94">
        <v>15</v>
      </c>
      <c r="F18" s="95"/>
      <c r="G18" s="97">
        <f>Table113[5]*Table113[6]</f>
        <v>0</v>
      </c>
    </row>
    <row r="19" spans="1:7" ht="30.6" customHeight="1" x14ac:dyDescent="0.25">
      <c r="A19" s="92">
        <v>11</v>
      </c>
      <c r="B19" s="92" t="s">
        <v>70</v>
      </c>
      <c r="C19" s="102" t="s">
        <v>815</v>
      </c>
      <c r="D19" s="92" t="s">
        <v>310</v>
      </c>
      <c r="E19" s="94">
        <v>1</v>
      </c>
      <c r="F19" s="95"/>
      <c r="G19" s="97">
        <f>Table113[5]*Table113[6]</f>
        <v>0</v>
      </c>
    </row>
    <row r="20" spans="1:7" ht="30" x14ac:dyDescent="0.25">
      <c r="A20" s="92">
        <v>12</v>
      </c>
      <c r="B20" s="92" t="s">
        <v>70</v>
      </c>
      <c r="C20" s="102" t="s">
        <v>816</v>
      </c>
      <c r="D20" s="92" t="s">
        <v>310</v>
      </c>
      <c r="E20" s="94">
        <v>1</v>
      </c>
      <c r="F20" s="95"/>
      <c r="G20" s="97">
        <f>Table113[5]*Table113[6]</f>
        <v>0</v>
      </c>
    </row>
    <row r="21" spans="1:7" ht="30" x14ac:dyDescent="0.25">
      <c r="A21" s="92">
        <v>13</v>
      </c>
      <c r="B21" s="92" t="s">
        <v>70</v>
      </c>
      <c r="C21" s="102" t="s">
        <v>817</v>
      </c>
      <c r="D21" s="92" t="s">
        <v>310</v>
      </c>
      <c r="E21" s="94">
        <v>1</v>
      </c>
      <c r="F21" s="95"/>
      <c r="G21" s="97">
        <f>Table113[5]*Table113[6]</f>
        <v>0</v>
      </c>
    </row>
    <row r="22" spans="1:7" ht="30" x14ac:dyDescent="0.25">
      <c r="A22" s="92">
        <v>14</v>
      </c>
      <c r="B22" s="92" t="s">
        <v>70</v>
      </c>
      <c r="C22" s="102" t="s">
        <v>818</v>
      </c>
      <c r="D22" s="92" t="s">
        <v>310</v>
      </c>
      <c r="E22" s="94">
        <v>5</v>
      </c>
      <c r="F22" s="95"/>
      <c r="G22" s="97">
        <f>Table113[5]*Table113[6]</f>
        <v>0</v>
      </c>
    </row>
    <row r="23" spans="1:7" ht="30" x14ac:dyDescent="0.25">
      <c r="A23" s="92">
        <v>15</v>
      </c>
      <c r="B23" s="92" t="s">
        <v>70</v>
      </c>
      <c r="C23" s="102" t="s">
        <v>819</v>
      </c>
      <c r="D23" s="92" t="s">
        <v>310</v>
      </c>
      <c r="E23" s="94">
        <v>2</v>
      </c>
      <c r="F23" s="95"/>
      <c r="G23" s="97">
        <f>Table113[5]*Table113[6]</f>
        <v>0</v>
      </c>
    </row>
    <row r="24" spans="1:7" ht="30" x14ac:dyDescent="0.25">
      <c r="A24" s="92">
        <v>16</v>
      </c>
      <c r="B24" s="92" t="s">
        <v>62</v>
      </c>
      <c r="C24" s="102" t="s">
        <v>820</v>
      </c>
      <c r="D24" s="92" t="s">
        <v>310</v>
      </c>
      <c r="E24" s="94">
        <v>1</v>
      </c>
      <c r="F24" s="95"/>
      <c r="G24" s="97">
        <f>Table113[5]*Table113[6]</f>
        <v>0</v>
      </c>
    </row>
    <row r="25" spans="1:7" ht="45" x14ac:dyDescent="0.25">
      <c r="A25" s="92">
        <v>17</v>
      </c>
      <c r="B25" s="92" t="s">
        <v>88</v>
      </c>
      <c r="C25" s="102" t="s">
        <v>404</v>
      </c>
      <c r="D25" s="92" t="s">
        <v>31</v>
      </c>
      <c r="E25" s="94">
        <v>21</v>
      </c>
      <c r="F25" s="95"/>
      <c r="G25" s="97">
        <f>Table113[5]*Table113[6]</f>
        <v>0</v>
      </c>
    </row>
    <row r="26" spans="1:7" ht="35.1" customHeight="1" x14ac:dyDescent="0.25">
      <c r="A26" s="92">
        <v>18</v>
      </c>
      <c r="B26" s="92" t="s">
        <v>89</v>
      </c>
      <c r="C26" s="93" t="s">
        <v>405</v>
      </c>
      <c r="D26" s="92" t="s">
        <v>31</v>
      </c>
      <c r="E26" s="94">
        <v>2</v>
      </c>
      <c r="F26" s="95"/>
      <c r="G26" s="97">
        <f>Table113[5]*Table113[6]</f>
        <v>0</v>
      </c>
    </row>
    <row r="27" spans="1:7" ht="45" x14ac:dyDescent="0.25">
      <c r="A27" s="92">
        <v>19</v>
      </c>
      <c r="B27" s="92" t="s">
        <v>75</v>
      </c>
      <c r="C27" s="102" t="s">
        <v>821</v>
      </c>
      <c r="D27" s="92" t="s">
        <v>31</v>
      </c>
      <c r="E27" s="94">
        <v>22</v>
      </c>
      <c r="F27" s="95"/>
      <c r="G27" s="97">
        <f>Table113[5]*Table113[6]</f>
        <v>0</v>
      </c>
    </row>
    <row r="28" spans="1:7" ht="45" x14ac:dyDescent="0.25">
      <c r="A28" s="92">
        <v>20</v>
      </c>
      <c r="B28" s="92" t="s">
        <v>76</v>
      </c>
      <c r="C28" s="102" t="s">
        <v>822</v>
      </c>
      <c r="D28" s="92" t="s">
        <v>31</v>
      </c>
      <c r="E28" s="94">
        <v>10</v>
      </c>
      <c r="F28" s="95"/>
      <c r="G28" s="97">
        <f>Table113[5]*Table113[6]</f>
        <v>0</v>
      </c>
    </row>
    <row r="29" spans="1:7" ht="45" x14ac:dyDescent="0.25">
      <c r="A29" s="92">
        <v>21</v>
      </c>
      <c r="B29" s="92" t="s">
        <v>90</v>
      </c>
      <c r="C29" s="102" t="s">
        <v>406</v>
      </c>
      <c r="D29" s="92" t="s">
        <v>31</v>
      </c>
      <c r="E29" s="94">
        <v>21</v>
      </c>
      <c r="F29" s="95"/>
      <c r="G29" s="97">
        <f>Table113[5]*Table113[6]</f>
        <v>0</v>
      </c>
    </row>
    <row r="30" spans="1:7" ht="45" x14ac:dyDescent="0.25">
      <c r="A30" s="92">
        <v>22</v>
      </c>
      <c r="B30" s="92" t="s">
        <v>90</v>
      </c>
      <c r="C30" s="93" t="s">
        <v>407</v>
      </c>
      <c r="D30" s="92" t="s">
        <v>31</v>
      </c>
      <c r="E30" s="94">
        <v>2</v>
      </c>
      <c r="F30" s="95"/>
      <c r="G30" s="97">
        <f>Table113[5]*Table113[6]</f>
        <v>0</v>
      </c>
    </row>
    <row r="31" spans="1:7" ht="30" x14ac:dyDescent="0.25">
      <c r="A31" s="92">
        <v>23</v>
      </c>
      <c r="B31" s="92" t="s">
        <v>84</v>
      </c>
      <c r="C31" s="102" t="s">
        <v>444</v>
      </c>
      <c r="D31" s="92" t="s">
        <v>31</v>
      </c>
      <c r="E31" s="94">
        <v>4</v>
      </c>
      <c r="F31" s="95"/>
      <c r="G31" s="97">
        <f>Table113[5]*Table113[6]</f>
        <v>0</v>
      </c>
    </row>
    <row r="32" spans="1:7" ht="30" x14ac:dyDescent="0.25">
      <c r="A32" s="92">
        <v>24</v>
      </c>
      <c r="B32" s="92" t="s">
        <v>83</v>
      </c>
      <c r="C32" s="102" t="s">
        <v>374</v>
      </c>
      <c r="D32" s="92" t="s">
        <v>39</v>
      </c>
      <c r="E32" s="94">
        <v>9</v>
      </c>
      <c r="F32" s="95"/>
      <c r="G32" s="97">
        <f>Table113[5]*Table113[6]</f>
        <v>0</v>
      </c>
    </row>
    <row r="33" spans="1:7" ht="30" x14ac:dyDescent="0.25">
      <c r="A33" s="92">
        <v>25</v>
      </c>
      <c r="B33" s="92" t="s">
        <v>91</v>
      </c>
      <c r="C33" s="102" t="s">
        <v>408</v>
      </c>
      <c r="D33" s="92" t="s">
        <v>29</v>
      </c>
      <c r="E33" s="94">
        <v>1</v>
      </c>
      <c r="F33" s="95"/>
      <c r="G33" s="97">
        <f>Table113[5]*Table113[6]</f>
        <v>0</v>
      </c>
    </row>
    <row r="34" spans="1:7" x14ac:dyDescent="0.25">
      <c r="A34" s="92"/>
      <c r="B34" s="92"/>
      <c r="C34" s="102" t="s">
        <v>382</v>
      </c>
      <c r="D34" s="92"/>
      <c r="E34" s="94"/>
      <c r="F34" s="95"/>
      <c r="G34" s="97">
        <f>Table113[5]*Table113[6]</f>
        <v>0</v>
      </c>
    </row>
    <row r="35" spans="1:7" ht="30" x14ac:dyDescent="0.25">
      <c r="A35" s="92">
        <v>26</v>
      </c>
      <c r="B35" s="92"/>
      <c r="C35" s="102" t="s">
        <v>409</v>
      </c>
      <c r="D35" s="92" t="s">
        <v>46</v>
      </c>
      <c r="E35" s="94">
        <v>4</v>
      </c>
      <c r="F35" s="95"/>
      <c r="G35" s="97">
        <f>Table113[5]*Table113[6]</f>
        <v>0</v>
      </c>
    </row>
    <row r="36" spans="1:7" x14ac:dyDescent="0.25">
      <c r="A36" s="92">
        <v>27</v>
      </c>
      <c r="B36" s="92"/>
      <c r="C36" s="102" t="s">
        <v>410</v>
      </c>
      <c r="D36" s="92" t="s">
        <v>310</v>
      </c>
      <c r="E36" s="94">
        <v>4</v>
      </c>
      <c r="F36" s="95"/>
      <c r="G36" s="97">
        <f>Table113[5]*Table113[6]</f>
        <v>0</v>
      </c>
    </row>
    <row r="37" spans="1:7" ht="45" x14ac:dyDescent="0.25">
      <c r="A37" s="92">
        <v>28</v>
      </c>
      <c r="B37" s="92"/>
      <c r="C37" s="102" t="s">
        <v>411</v>
      </c>
      <c r="D37" s="92" t="s">
        <v>46</v>
      </c>
      <c r="E37" s="94">
        <v>1</v>
      </c>
      <c r="F37" s="95"/>
      <c r="G37" s="97">
        <f>Table113[5]*Table113[6]</f>
        <v>0</v>
      </c>
    </row>
    <row r="38" spans="1:7" ht="45" x14ac:dyDescent="0.25">
      <c r="A38" s="92">
        <v>29</v>
      </c>
      <c r="B38" s="92"/>
      <c r="C38" s="102" t="s">
        <v>412</v>
      </c>
      <c r="D38" s="92" t="s">
        <v>46</v>
      </c>
      <c r="E38" s="94">
        <v>1</v>
      </c>
      <c r="F38" s="95"/>
      <c r="G38" s="97">
        <f>Table113[5]*Table113[6]</f>
        <v>0</v>
      </c>
    </row>
    <row r="39" spans="1:7" ht="30" x14ac:dyDescent="0.25">
      <c r="A39" s="92">
        <v>30</v>
      </c>
      <c r="B39" s="92"/>
      <c r="C39" s="102" t="s">
        <v>413</v>
      </c>
      <c r="D39" s="92" t="s">
        <v>46</v>
      </c>
      <c r="E39" s="94">
        <v>1</v>
      </c>
      <c r="F39" s="95"/>
      <c r="G39" s="97">
        <f>Table113[5]*Table113[6]</f>
        <v>0</v>
      </c>
    </row>
    <row r="40" spans="1:7" ht="30" x14ac:dyDescent="0.25">
      <c r="A40" s="92">
        <v>31</v>
      </c>
      <c r="B40" s="92"/>
      <c r="C40" s="102" t="s">
        <v>823</v>
      </c>
      <c r="D40" s="92" t="s">
        <v>46</v>
      </c>
      <c r="E40" s="94">
        <v>1</v>
      </c>
      <c r="F40" s="95"/>
      <c r="G40" s="97">
        <f>Table113[5]*Table113[6]</f>
        <v>0</v>
      </c>
    </row>
    <row r="41" spans="1:7" x14ac:dyDescent="0.25">
      <c r="A41" s="92">
        <v>32</v>
      </c>
      <c r="B41" s="92"/>
      <c r="C41" s="102" t="s">
        <v>414</v>
      </c>
      <c r="D41" s="92" t="s">
        <v>46</v>
      </c>
      <c r="E41" s="94">
        <v>2</v>
      </c>
      <c r="F41" s="95"/>
      <c r="G41" s="97">
        <f>Table113[5]*Table113[6]</f>
        <v>0</v>
      </c>
    </row>
    <row r="42" spans="1:7" x14ac:dyDescent="0.25">
      <c r="A42" s="92">
        <v>33</v>
      </c>
      <c r="B42" s="92"/>
      <c r="C42" s="102" t="s">
        <v>415</v>
      </c>
      <c r="D42" s="92" t="s">
        <v>46</v>
      </c>
      <c r="E42" s="94">
        <v>1</v>
      </c>
      <c r="F42" s="95"/>
      <c r="G42" s="97">
        <f>Table113[5]*Table113[6]</f>
        <v>0</v>
      </c>
    </row>
    <row r="43" spans="1:7" ht="30" x14ac:dyDescent="0.25">
      <c r="A43" s="92">
        <v>34</v>
      </c>
      <c r="B43" s="92"/>
      <c r="C43" s="102" t="s">
        <v>416</v>
      </c>
      <c r="D43" s="92" t="s">
        <v>310</v>
      </c>
      <c r="E43" s="94">
        <v>2</v>
      </c>
      <c r="F43" s="95"/>
      <c r="G43" s="97">
        <f>Table113[5]*Table113[6]</f>
        <v>0</v>
      </c>
    </row>
    <row r="44" spans="1:7" ht="30" x14ac:dyDescent="0.25">
      <c r="A44" s="92">
        <v>35</v>
      </c>
      <c r="B44" s="92"/>
      <c r="C44" s="102" t="s">
        <v>417</v>
      </c>
      <c r="D44" s="92" t="s">
        <v>310</v>
      </c>
      <c r="E44" s="94">
        <v>2</v>
      </c>
      <c r="F44" s="95"/>
      <c r="G44" s="97">
        <f>Table113[5]*Table113[6]</f>
        <v>0</v>
      </c>
    </row>
    <row r="45" spans="1:7" x14ac:dyDescent="0.25">
      <c r="A45" s="92"/>
      <c r="B45" s="92"/>
      <c r="C45" s="102" t="s">
        <v>418</v>
      </c>
      <c r="D45" s="92"/>
      <c r="E45" s="94"/>
      <c r="F45" s="95"/>
      <c r="G45" s="97">
        <f>Table113[5]*Table113[6]</f>
        <v>0</v>
      </c>
    </row>
    <row r="46" spans="1:7" x14ac:dyDescent="0.25">
      <c r="A46" s="92"/>
      <c r="B46" s="92"/>
      <c r="C46" s="102" t="s">
        <v>336</v>
      </c>
      <c r="D46" s="92"/>
      <c r="E46" s="94"/>
      <c r="F46" s="95"/>
      <c r="G46" s="97">
        <f>Table113[5]*Table113[6]</f>
        <v>0</v>
      </c>
    </row>
    <row r="47" spans="1:7" x14ac:dyDescent="0.25">
      <c r="A47" s="92">
        <v>36</v>
      </c>
      <c r="B47" s="92" t="s">
        <v>92</v>
      </c>
      <c r="C47" s="102" t="s">
        <v>419</v>
      </c>
      <c r="D47" s="92" t="s">
        <v>310</v>
      </c>
      <c r="E47" s="94">
        <v>6</v>
      </c>
      <c r="F47" s="95"/>
      <c r="G47" s="97">
        <f>Table113[5]*Table113[6]</f>
        <v>0</v>
      </c>
    </row>
    <row r="48" spans="1:7" ht="30" x14ac:dyDescent="0.25">
      <c r="A48" s="92">
        <v>37</v>
      </c>
      <c r="B48" s="92" t="s">
        <v>93</v>
      </c>
      <c r="C48" s="102" t="s">
        <v>421</v>
      </c>
      <c r="D48" s="92" t="s">
        <v>310</v>
      </c>
      <c r="E48" s="94">
        <v>5</v>
      </c>
      <c r="F48" s="95"/>
      <c r="G48" s="97">
        <f>Table113[5]*Table113[6]</f>
        <v>0</v>
      </c>
    </row>
    <row r="49" spans="1:7" ht="30" x14ac:dyDescent="0.25">
      <c r="A49" s="92">
        <v>38</v>
      </c>
      <c r="B49" s="92" t="s">
        <v>94</v>
      </c>
      <c r="C49" s="102" t="s">
        <v>422</v>
      </c>
      <c r="D49" s="92" t="s">
        <v>95</v>
      </c>
      <c r="E49" s="94">
        <v>0.75</v>
      </c>
      <c r="F49" s="95"/>
      <c r="G49" s="97">
        <f>Table113[5]*Table113[6]</f>
        <v>0</v>
      </c>
    </row>
    <row r="50" spans="1:7" ht="30" x14ac:dyDescent="0.25">
      <c r="A50" s="92">
        <v>39</v>
      </c>
      <c r="B50" s="92" t="s">
        <v>94</v>
      </c>
      <c r="C50" s="93" t="s">
        <v>423</v>
      </c>
      <c r="D50" s="92" t="s">
        <v>95</v>
      </c>
      <c r="E50" s="94">
        <v>0.15</v>
      </c>
      <c r="F50" s="95"/>
      <c r="G50" s="97">
        <f>Table113[5]*Table113[6]</f>
        <v>0</v>
      </c>
    </row>
    <row r="51" spans="1:7" x14ac:dyDescent="0.25">
      <c r="A51" s="92">
        <v>40</v>
      </c>
      <c r="B51" s="92"/>
      <c r="C51" s="102" t="s">
        <v>424</v>
      </c>
      <c r="D51" s="92" t="s">
        <v>31</v>
      </c>
      <c r="E51" s="94">
        <v>75</v>
      </c>
      <c r="F51" s="95"/>
      <c r="G51" s="97">
        <f>Table113[5]*Table113[6]</f>
        <v>0</v>
      </c>
    </row>
    <row r="52" spans="1:7" x14ac:dyDescent="0.25">
      <c r="A52" s="92">
        <v>41</v>
      </c>
      <c r="B52" s="92"/>
      <c r="C52" s="93" t="s">
        <v>425</v>
      </c>
      <c r="D52" s="92" t="s">
        <v>31</v>
      </c>
      <c r="E52" s="94">
        <v>15</v>
      </c>
      <c r="F52" s="95"/>
      <c r="G52" s="97">
        <f>Table113[5]*Table113[6]</f>
        <v>0</v>
      </c>
    </row>
    <row r="53" spans="1:7" x14ac:dyDescent="0.25">
      <c r="A53" s="92"/>
      <c r="B53" s="92"/>
      <c r="C53" s="102" t="s">
        <v>325</v>
      </c>
      <c r="D53" s="92"/>
      <c r="E53" s="94"/>
      <c r="F53" s="95"/>
      <c r="G53" s="97">
        <f>Table113[5]*Table113[6]</f>
        <v>0</v>
      </c>
    </row>
    <row r="54" spans="1:7" x14ac:dyDescent="0.25">
      <c r="A54" s="92">
        <v>42</v>
      </c>
      <c r="B54" s="92"/>
      <c r="C54" s="102" t="s">
        <v>426</v>
      </c>
      <c r="D54" s="92" t="s">
        <v>310</v>
      </c>
      <c r="E54" s="94">
        <v>1</v>
      </c>
      <c r="F54" s="95"/>
      <c r="G54" s="97">
        <f>Table113[5]*Table113[6]</f>
        <v>0</v>
      </c>
    </row>
    <row r="55" spans="1:7" x14ac:dyDescent="0.25">
      <c r="A55" s="92">
        <v>43</v>
      </c>
      <c r="B55" s="92"/>
      <c r="C55" s="102" t="s">
        <v>427</v>
      </c>
      <c r="D55" s="92" t="s">
        <v>310</v>
      </c>
      <c r="E55" s="94">
        <v>5</v>
      </c>
      <c r="F55" s="95"/>
      <c r="G55" s="97">
        <f>Table113[5]*Table113[6]</f>
        <v>0</v>
      </c>
    </row>
    <row r="56" spans="1:7" x14ac:dyDescent="0.25">
      <c r="A56" s="92">
        <v>44</v>
      </c>
      <c r="B56" s="92"/>
      <c r="C56" s="93" t="s">
        <v>96</v>
      </c>
      <c r="D56" s="92" t="s">
        <v>310</v>
      </c>
      <c r="E56" s="94">
        <v>5</v>
      </c>
      <c r="F56" s="95"/>
      <c r="G56" s="97">
        <f>Table113[5]*Table113[6]</f>
        <v>0</v>
      </c>
    </row>
    <row r="57" spans="1:7" x14ac:dyDescent="0.25">
      <c r="A57" s="92"/>
      <c r="B57" s="92"/>
      <c r="C57" s="102" t="s">
        <v>428</v>
      </c>
      <c r="D57" s="92"/>
      <c r="E57" s="94"/>
      <c r="F57" s="95"/>
      <c r="G57" s="97">
        <f>Table113[5]*Table113[6]</f>
        <v>0</v>
      </c>
    </row>
    <row r="58" spans="1:7" x14ac:dyDescent="0.25">
      <c r="A58" s="92"/>
      <c r="B58" s="92"/>
      <c r="C58" s="102" t="s">
        <v>336</v>
      </c>
      <c r="D58" s="92"/>
      <c r="E58" s="94"/>
      <c r="F58" s="95"/>
      <c r="G58" s="97">
        <f>Table113[5]*Table113[6]</f>
        <v>0</v>
      </c>
    </row>
    <row r="59" spans="1:7" x14ac:dyDescent="0.25">
      <c r="A59" s="92">
        <v>45</v>
      </c>
      <c r="B59" s="92" t="s">
        <v>97</v>
      </c>
      <c r="C59" s="102" t="s">
        <v>429</v>
      </c>
      <c r="D59" s="92" t="s">
        <v>310</v>
      </c>
      <c r="E59" s="94">
        <v>8</v>
      </c>
      <c r="F59" s="95"/>
      <c r="G59" s="97">
        <f>Table113[5]*Table113[6]</f>
        <v>0</v>
      </c>
    </row>
    <row r="60" spans="1:7" x14ac:dyDescent="0.25">
      <c r="A60" s="92">
        <v>46</v>
      </c>
      <c r="B60" s="92" t="s">
        <v>98</v>
      </c>
      <c r="C60" s="102" t="s">
        <v>430</v>
      </c>
      <c r="D60" s="92" t="s">
        <v>310</v>
      </c>
      <c r="E60" s="94">
        <v>1</v>
      </c>
      <c r="F60" s="95"/>
      <c r="G60" s="97">
        <f>Table113[5]*Table113[6]</f>
        <v>0</v>
      </c>
    </row>
    <row r="61" spans="1:7" x14ac:dyDescent="0.25">
      <c r="A61" s="92">
        <v>47</v>
      </c>
      <c r="B61" s="92"/>
      <c r="C61" s="102" t="s">
        <v>431</v>
      </c>
      <c r="D61" s="92"/>
      <c r="E61" s="94"/>
      <c r="F61" s="95"/>
      <c r="G61" s="97">
        <f>Table113[5]*Table113[6]</f>
        <v>0</v>
      </c>
    </row>
    <row r="62" spans="1:7" x14ac:dyDescent="0.25">
      <c r="A62" s="92">
        <v>48</v>
      </c>
      <c r="B62" s="92" t="s">
        <v>92</v>
      </c>
      <c r="C62" s="93" t="s">
        <v>420</v>
      </c>
      <c r="D62" s="92" t="s">
        <v>310</v>
      </c>
      <c r="E62" s="94">
        <v>4</v>
      </c>
      <c r="F62" s="95"/>
      <c r="G62" s="97">
        <f>Table113[5]*Table113[6]</f>
        <v>0</v>
      </c>
    </row>
    <row r="63" spans="1:7" x14ac:dyDescent="0.25">
      <c r="A63" s="92">
        <v>49</v>
      </c>
      <c r="B63" s="92" t="s">
        <v>99</v>
      </c>
      <c r="C63" s="102" t="s">
        <v>432</v>
      </c>
      <c r="D63" s="92" t="s">
        <v>397</v>
      </c>
      <c r="E63" s="94">
        <v>0.8</v>
      </c>
      <c r="F63" s="95"/>
      <c r="G63" s="97">
        <f>Table113[5]*Table113[6]</f>
        <v>0</v>
      </c>
    </row>
    <row r="64" spans="1:7" x14ac:dyDescent="0.25">
      <c r="A64" s="92">
        <v>50</v>
      </c>
      <c r="B64" s="92" t="s">
        <v>100</v>
      </c>
      <c r="C64" s="102" t="s">
        <v>824</v>
      </c>
      <c r="D64" s="92" t="s">
        <v>95</v>
      </c>
      <c r="E64" s="94">
        <v>0.82</v>
      </c>
      <c r="F64" s="95"/>
      <c r="G64" s="97">
        <f>Table113[5]*Table113[6]</f>
        <v>0</v>
      </c>
    </row>
    <row r="65" spans="1:7" x14ac:dyDescent="0.25">
      <c r="A65" s="92">
        <v>51</v>
      </c>
      <c r="B65" s="92"/>
      <c r="C65" s="102" t="s">
        <v>433</v>
      </c>
      <c r="D65" s="92"/>
      <c r="E65" s="94"/>
      <c r="F65" s="95"/>
      <c r="G65" s="97">
        <f>Table113[5]*Table113[6]</f>
        <v>0</v>
      </c>
    </row>
    <row r="66" spans="1:7" x14ac:dyDescent="0.25">
      <c r="A66" s="92">
        <v>52</v>
      </c>
      <c r="B66" s="92"/>
      <c r="C66" s="102" t="s">
        <v>434</v>
      </c>
      <c r="D66" s="92" t="s">
        <v>310</v>
      </c>
      <c r="E66" s="94">
        <v>4</v>
      </c>
      <c r="F66" s="95"/>
      <c r="G66" s="97">
        <f>Table113[5]*Table113[6]</f>
        <v>0</v>
      </c>
    </row>
    <row r="67" spans="1:7" x14ac:dyDescent="0.25">
      <c r="A67" s="92">
        <v>53</v>
      </c>
      <c r="B67" s="92"/>
      <c r="C67" s="93" t="s">
        <v>435</v>
      </c>
      <c r="D67" s="92" t="s">
        <v>310</v>
      </c>
      <c r="E67" s="94">
        <v>8</v>
      </c>
      <c r="F67" s="95"/>
      <c r="G67" s="97">
        <f>Table113[5]*Table113[6]</f>
        <v>0</v>
      </c>
    </row>
    <row r="68" spans="1:7" x14ac:dyDescent="0.25">
      <c r="A68" s="92">
        <v>54</v>
      </c>
      <c r="B68" s="92"/>
      <c r="C68" s="102" t="s">
        <v>436</v>
      </c>
      <c r="D68" s="92" t="s">
        <v>31</v>
      </c>
      <c r="E68" s="94">
        <v>10</v>
      </c>
      <c r="F68" s="95"/>
      <c r="G68" s="97">
        <f>Table113[5]*Table113[6]</f>
        <v>0</v>
      </c>
    </row>
    <row r="69" spans="1:7" x14ac:dyDescent="0.25">
      <c r="A69" s="92">
        <v>55</v>
      </c>
      <c r="B69" s="92"/>
      <c r="C69" s="102" t="s">
        <v>437</v>
      </c>
      <c r="D69" s="92" t="s">
        <v>31</v>
      </c>
      <c r="E69" s="94">
        <v>74</v>
      </c>
      <c r="F69" s="95"/>
      <c r="G69" s="97">
        <f>Table113[5]*Table113[6]</f>
        <v>0</v>
      </c>
    </row>
    <row r="70" spans="1:7" x14ac:dyDescent="0.25">
      <c r="A70" s="92">
        <v>56</v>
      </c>
      <c r="B70" s="92"/>
      <c r="C70" s="105" t="s">
        <v>438</v>
      </c>
      <c r="D70" s="92" t="s">
        <v>31</v>
      </c>
      <c r="E70" s="94">
        <v>8</v>
      </c>
      <c r="F70" s="95"/>
      <c r="G70" s="97">
        <f>Table113[5]*Table113[6]</f>
        <v>0</v>
      </c>
    </row>
    <row r="71" spans="1:7" x14ac:dyDescent="0.25">
      <c r="A71" s="92"/>
      <c r="B71" s="92"/>
      <c r="C71" s="102" t="s">
        <v>325</v>
      </c>
      <c r="D71" s="92"/>
      <c r="E71" s="94"/>
      <c r="F71" s="95"/>
      <c r="G71" s="97">
        <f>Table113[5]*Table113[6]</f>
        <v>0</v>
      </c>
    </row>
    <row r="72" spans="1:7" x14ac:dyDescent="0.25">
      <c r="A72" s="92">
        <v>57</v>
      </c>
      <c r="B72" s="92"/>
      <c r="C72" s="102" t="s">
        <v>439</v>
      </c>
      <c r="D72" s="92" t="s">
        <v>310</v>
      </c>
      <c r="E72" s="94">
        <v>2</v>
      </c>
      <c r="F72" s="95"/>
      <c r="G72" s="97">
        <f>Table113[5]*Table113[6]</f>
        <v>0</v>
      </c>
    </row>
    <row r="73" spans="1:7" ht="15.75" thickBot="1" x14ac:dyDescent="0.3">
      <c r="A73" s="92">
        <v>58</v>
      </c>
      <c r="B73" s="92"/>
      <c r="C73" s="105" t="s">
        <v>440</v>
      </c>
      <c r="D73" s="92" t="s">
        <v>310</v>
      </c>
      <c r="E73" s="94">
        <v>6</v>
      </c>
      <c r="F73" s="95"/>
      <c r="G73" s="97">
        <f>Table113[5]*Table113[6]</f>
        <v>0</v>
      </c>
    </row>
    <row r="74" spans="1:7" ht="15.75" thickBot="1" x14ac:dyDescent="0.3">
      <c r="A74" s="92">
        <v>59</v>
      </c>
      <c r="B74" s="92"/>
      <c r="C74" s="106" t="s">
        <v>441</v>
      </c>
      <c r="D74" s="92" t="s">
        <v>310</v>
      </c>
      <c r="E74" s="94">
        <v>3</v>
      </c>
      <c r="F74" s="95"/>
      <c r="G74" s="97">
        <f>Table113[5]*Table113[6]</f>
        <v>0</v>
      </c>
    </row>
    <row r="75" spans="1:7" ht="15.75" thickBot="1" x14ac:dyDescent="0.3">
      <c r="A75" s="92">
        <v>60</v>
      </c>
      <c r="B75" s="92"/>
      <c r="C75" s="107" t="s">
        <v>442</v>
      </c>
      <c r="D75" s="92" t="s">
        <v>310</v>
      </c>
      <c r="E75" s="94">
        <v>1</v>
      </c>
      <c r="F75" s="95"/>
      <c r="G75" s="97">
        <f>Table113[5]*Table113[6]</f>
        <v>0</v>
      </c>
    </row>
    <row r="76" spans="1:7" ht="15.75" thickBot="1" x14ac:dyDescent="0.3">
      <c r="A76" s="92">
        <v>61</v>
      </c>
      <c r="B76" s="92"/>
      <c r="C76" s="107" t="s">
        <v>443</v>
      </c>
      <c r="D76" s="92" t="s">
        <v>310</v>
      </c>
      <c r="E76" s="94">
        <v>1</v>
      </c>
      <c r="F76" s="95"/>
      <c r="G76" s="97">
        <f>Table113[5]*Table113[6]</f>
        <v>0</v>
      </c>
    </row>
    <row r="77" spans="1:7" x14ac:dyDescent="0.25">
      <c r="A77" s="99" t="s">
        <v>334</v>
      </c>
      <c r="B77" s="100"/>
      <c r="C77" s="100"/>
      <c r="D77" s="100"/>
      <c r="E77" s="101"/>
      <c r="F77" s="101"/>
      <c r="G77" s="101">
        <f>SUBTOTAL(9,Table113[7])</f>
        <v>0</v>
      </c>
    </row>
  </sheetData>
  <mergeCells count="2">
    <mergeCell ref="C2:G3"/>
    <mergeCell ref="A4:B4"/>
  </mergeCells>
  <conditionalFormatting sqref="G7:G77">
    <cfRule type="expression" dxfId="572" priority="25">
      <formula>AND($C7="Subtotal",$G7="")</formula>
    </cfRule>
    <cfRule type="expression" dxfId="571" priority="26">
      <formula>AND($C7="Subtotal",_xlfn.FORMULATEXT($G7)="=[5]*[6]")</formula>
    </cfRule>
    <cfRule type="expression" dxfId="570" priority="30">
      <formula>AND($C7&lt;&gt;"Subtotal",_xlfn.FORMULATEXT($G7)&lt;&gt;"=[5]*[6]")</formula>
    </cfRule>
  </conditionalFormatting>
  <conditionalFormatting sqref="A7:G31 A34:G35 A32:B33 D32:G33 A37:G56 A36:B36 D36:G36 A58:G58 A57:B57 D57:G57 A61:G67 A59:B60 D59:G60 A71:G71 A68:B70 D68:G70 A77:G77 A72:B76 D72:G76">
    <cfRule type="expression" dxfId="569" priority="27">
      <formula>CELL("PROTECT",A7)=0</formula>
    </cfRule>
    <cfRule type="expression" dxfId="568" priority="28">
      <formula>$C7="Subtotal"</formula>
    </cfRule>
    <cfRule type="expression" priority="29" stopIfTrue="1">
      <formula>OR($C7="Subtotal",$A7="Total TVA Cota 0")</formula>
    </cfRule>
    <cfRule type="expression" dxfId="567" priority="31">
      <formula>$E7=""</formula>
    </cfRule>
  </conditionalFormatting>
  <conditionalFormatting sqref="E7:G77">
    <cfRule type="notContainsBlanks" priority="32" stopIfTrue="1">
      <formula>LEN(TRIM(E7))&gt;0</formula>
    </cfRule>
    <cfRule type="expression" dxfId="566" priority="33">
      <formula>$E7&lt;&gt;""</formula>
    </cfRule>
  </conditionalFormatting>
  <conditionalFormatting sqref="C32:C33">
    <cfRule type="expression" dxfId="565" priority="21">
      <formula>CELL("PROTECT",C32)=0</formula>
    </cfRule>
    <cfRule type="expression" dxfId="564" priority="22">
      <formula>$C32="Subtotal"</formula>
    </cfRule>
    <cfRule type="expression" priority="23" stopIfTrue="1">
      <formula>OR($C32="Subtotal",$A32="Total TVA Cota 0")</formula>
    </cfRule>
    <cfRule type="expression" dxfId="563" priority="24">
      <formula>$E32=""</formula>
    </cfRule>
  </conditionalFormatting>
  <conditionalFormatting sqref="C36">
    <cfRule type="expression" dxfId="562" priority="17">
      <formula>CELL("PROTECT",C36)=0</formula>
    </cfRule>
    <cfRule type="expression" dxfId="561" priority="18">
      <formula>$C36="Subtotal"</formula>
    </cfRule>
    <cfRule type="expression" priority="19" stopIfTrue="1">
      <formula>OR($C36="Subtotal",$A36="Total TVA Cota 0")</formula>
    </cfRule>
    <cfRule type="expression" dxfId="560" priority="20">
      <formula>$E36=""</formula>
    </cfRule>
  </conditionalFormatting>
  <conditionalFormatting sqref="C57">
    <cfRule type="expression" dxfId="559" priority="13">
      <formula>CELL("PROTECT",C57)=0</formula>
    </cfRule>
    <cfRule type="expression" dxfId="558" priority="14">
      <formula>$C57="Subtotal"</formula>
    </cfRule>
    <cfRule type="expression" priority="15" stopIfTrue="1">
      <formula>OR($C57="Subtotal",$A57="Total TVA Cota 0")</formula>
    </cfRule>
    <cfRule type="expression" dxfId="557" priority="16">
      <formula>$E57=""</formula>
    </cfRule>
  </conditionalFormatting>
  <conditionalFormatting sqref="C59:C60">
    <cfRule type="expression" dxfId="556" priority="9">
      <formula>CELL("PROTECT",C59)=0</formula>
    </cfRule>
    <cfRule type="expression" dxfId="555" priority="10">
      <formula>$C59="Subtotal"</formula>
    </cfRule>
    <cfRule type="expression" priority="11" stopIfTrue="1">
      <formula>OR($C59="Subtotal",$A59="Total TVA Cota 0")</formula>
    </cfRule>
    <cfRule type="expression" dxfId="554" priority="12">
      <formula>$E59=""</formula>
    </cfRule>
  </conditionalFormatting>
  <conditionalFormatting sqref="C68:C70">
    <cfRule type="expression" dxfId="553" priority="5">
      <formula>CELL("PROTECT",C68)=0</formula>
    </cfRule>
    <cfRule type="expression" dxfId="552" priority="6">
      <formula>$C68="Subtotal"</formula>
    </cfRule>
    <cfRule type="expression" priority="7" stopIfTrue="1">
      <formula>OR($C68="Subtotal",$A68="Total TVA Cota 0")</formula>
    </cfRule>
    <cfRule type="expression" dxfId="551" priority="8">
      <formula>$E68=""</formula>
    </cfRule>
  </conditionalFormatting>
  <conditionalFormatting sqref="C72:C73">
    <cfRule type="expression" dxfId="550" priority="1">
      <formula>CELL("PROTECT",C72)=0</formula>
    </cfRule>
    <cfRule type="expression" dxfId="549" priority="2">
      <formula>$C72="Subtotal"</formula>
    </cfRule>
    <cfRule type="expression" priority="3" stopIfTrue="1">
      <formula>OR($C72="Subtotal",$A72="Total TVA Cota 0")</formula>
    </cfRule>
    <cfRule type="expression" dxfId="548" priority="4">
      <formula>$E72=""</formula>
    </cfRule>
  </conditionalFormatting>
  <dataValidations count="1">
    <dataValidation type="decimal" operator="greaterThan" allowBlank="1" showInputMessage="1" showErrorMessage="1" sqref="F7:F7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01"/>
  <sheetViews>
    <sheetView view="pageBreakPreview" topLeftCell="A35" zoomScaleNormal="90" zoomScaleSheetLayoutView="100" zoomScalePageLayoutView="90" workbookViewId="0">
      <selection activeCell="C66" sqref="C66"/>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4" t="s">
        <v>295</v>
      </c>
      <c r="B4" s="144"/>
      <c r="C4" s="28" t="str">
        <f>SITE!B9</f>
        <v xml:space="preserve">Heating and ventilation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445</v>
      </c>
      <c r="D7" s="37"/>
      <c r="E7" s="43"/>
      <c r="F7" s="42"/>
      <c r="G7" s="86">
        <f>Table114[5]*Table114[6]</f>
        <v>0</v>
      </c>
    </row>
    <row r="8" spans="1:7" ht="30" x14ac:dyDescent="0.25">
      <c r="A8" s="37">
        <v>1</v>
      </c>
      <c r="B8" s="37" t="s">
        <v>101</v>
      </c>
      <c r="C8" s="98" t="s">
        <v>446</v>
      </c>
      <c r="D8" s="37" t="s">
        <v>310</v>
      </c>
      <c r="E8" s="43">
        <v>1</v>
      </c>
      <c r="F8" s="42"/>
      <c r="G8" s="87">
        <f>Table114[5]*Table114[6]</f>
        <v>0</v>
      </c>
    </row>
    <row r="9" spans="1:7" ht="30" x14ac:dyDescent="0.25">
      <c r="A9" s="92">
        <v>2</v>
      </c>
      <c r="B9" s="92" t="s">
        <v>71</v>
      </c>
      <c r="C9" s="102" t="s">
        <v>448</v>
      </c>
      <c r="D9" s="92" t="s">
        <v>310</v>
      </c>
      <c r="E9" s="94">
        <v>2</v>
      </c>
      <c r="F9" s="95"/>
      <c r="G9" s="96">
        <f>Table114[5]*Table114[6]</f>
        <v>0</v>
      </c>
    </row>
    <row r="10" spans="1:7" ht="30" x14ac:dyDescent="0.25">
      <c r="A10" s="92">
        <v>3</v>
      </c>
      <c r="B10" s="92" t="s">
        <v>71</v>
      </c>
      <c r="C10" s="102" t="s">
        <v>447</v>
      </c>
      <c r="D10" s="92" t="s">
        <v>310</v>
      </c>
      <c r="E10" s="94">
        <v>1</v>
      </c>
      <c r="F10" s="95"/>
      <c r="G10" s="97">
        <f>Table114[5]*Table114[6]</f>
        <v>0</v>
      </c>
    </row>
    <row r="11" spans="1:7" x14ac:dyDescent="0.25">
      <c r="A11" s="92">
        <v>4</v>
      </c>
      <c r="B11" s="92"/>
      <c r="C11" s="102" t="s">
        <v>449</v>
      </c>
      <c r="D11" s="92" t="s">
        <v>310</v>
      </c>
      <c r="E11" s="94">
        <v>1</v>
      </c>
      <c r="F11" s="95"/>
      <c r="G11" s="97">
        <f>Table114[5]*Table114[6]</f>
        <v>0</v>
      </c>
    </row>
    <row r="12" spans="1:7" ht="30" x14ac:dyDescent="0.25">
      <c r="A12" s="92">
        <v>5</v>
      </c>
      <c r="B12" s="92" t="s">
        <v>71</v>
      </c>
      <c r="C12" s="102" t="s">
        <v>450</v>
      </c>
      <c r="D12" s="92" t="s">
        <v>310</v>
      </c>
      <c r="E12" s="94">
        <v>2</v>
      </c>
      <c r="F12" s="95"/>
      <c r="G12" s="97">
        <f>Table114[5]*Table114[6]</f>
        <v>0</v>
      </c>
    </row>
    <row r="13" spans="1:7" ht="30" x14ac:dyDescent="0.25">
      <c r="A13" s="92">
        <v>6</v>
      </c>
      <c r="B13" s="92" t="s">
        <v>70</v>
      </c>
      <c r="C13" s="102" t="s">
        <v>451</v>
      </c>
      <c r="D13" s="92" t="s">
        <v>310</v>
      </c>
      <c r="E13" s="94">
        <v>2</v>
      </c>
      <c r="F13" s="95"/>
      <c r="G13" s="97">
        <f>Table114[5]*Table114[6]</f>
        <v>0</v>
      </c>
    </row>
    <row r="14" spans="1:7" ht="45" x14ac:dyDescent="0.25">
      <c r="A14" s="92">
        <v>7</v>
      </c>
      <c r="B14" s="92" t="s">
        <v>102</v>
      </c>
      <c r="C14" s="102" t="s">
        <v>825</v>
      </c>
      <c r="D14" s="92" t="s">
        <v>31</v>
      </c>
      <c r="E14" s="94">
        <v>10</v>
      </c>
      <c r="F14" s="95"/>
      <c r="G14" s="97">
        <f>Table114[5]*Table114[6]</f>
        <v>0</v>
      </c>
    </row>
    <row r="15" spans="1:7" ht="45" x14ac:dyDescent="0.25">
      <c r="A15" s="92">
        <v>8</v>
      </c>
      <c r="B15" s="92" t="s">
        <v>79</v>
      </c>
      <c r="C15" s="102" t="s">
        <v>373</v>
      </c>
      <c r="D15" s="92" t="s">
        <v>31</v>
      </c>
      <c r="E15" s="94">
        <v>10</v>
      </c>
      <c r="F15" s="95"/>
      <c r="G15" s="97">
        <f>Table114[5]*Table114[6]</f>
        <v>0</v>
      </c>
    </row>
    <row r="16" spans="1:7" ht="45" x14ac:dyDescent="0.25">
      <c r="A16" s="92">
        <v>9</v>
      </c>
      <c r="B16" s="92" t="s">
        <v>82</v>
      </c>
      <c r="C16" s="102" t="s">
        <v>452</v>
      </c>
      <c r="D16" s="92" t="s">
        <v>31</v>
      </c>
      <c r="E16" s="94">
        <v>10</v>
      </c>
      <c r="F16" s="95"/>
      <c r="G16" s="97">
        <f>Table114[5]*Table114[6]</f>
        <v>0</v>
      </c>
    </row>
    <row r="17" spans="1:7" ht="30" x14ac:dyDescent="0.25">
      <c r="A17" s="92">
        <v>10</v>
      </c>
      <c r="B17" s="92" t="s">
        <v>91</v>
      </c>
      <c r="C17" s="102" t="s">
        <v>515</v>
      </c>
      <c r="D17" s="92" t="s">
        <v>29</v>
      </c>
      <c r="E17" s="94">
        <v>1.3</v>
      </c>
      <c r="F17" s="95"/>
      <c r="G17" s="97">
        <f>Table114[5]*Table114[6]</f>
        <v>0</v>
      </c>
    </row>
    <row r="18" spans="1:7" ht="30" x14ac:dyDescent="0.25">
      <c r="A18" s="92">
        <v>11</v>
      </c>
      <c r="B18" s="92" t="s">
        <v>103</v>
      </c>
      <c r="C18" s="102" t="s">
        <v>453</v>
      </c>
      <c r="D18" s="108" t="s">
        <v>514</v>
      </c>
      <c r="E18" s="94">
        <v>2</v>
      </c>
      <c r="F18" s="95"/>
      <c r="G18" s="97">
        <f>Table114[5]*Table114[6]</f>
        <v>0</v>
      </c>
    </row>
    <row r="19" spans="1:7" x14ac:dyDescent="0.25">
      <c r="A19" s="92"/>
      <c r="B19" s="92"/>
      <c r="C19" s="102" t="s">
        <v>455</v>
      </c>
      <c r="D19" s="92"/>
      <c r="E19" s="94"/>
      <c r="F19" s="95"/>
      <c r="G19" s="97">
        <f>Table114[5]*Table114[6]</f>
        <v>0</v>
      </c>
    </row>
    <row r="20" spans="1:7" ht="45" x14ac:dyDescent="0.25">
      <c r="A20" s="92">
        <v>12</v>
      </c>
      <c r="B20" s="92" t="s">
        <v>104</v>
      </c>
      <c r="C20" s="102" t="s">
        <v>456</v>
      </c>
      <c r="D20" s="92" t="s">
        <v>29</v>
      </c>
      <c r="E20" s="94">
        <v>3.92</v>
      </c>
      <c r="F20" s="95"/>
      <c r="G20" s="97">
        <f>Table114[5]*Table114[6]</f>
        <v>0</v>
      </c>
    </row>
    <row r="21" spans="1:7" x14ac:dyDescent="0.25">
      <c r="A21" s="92">
        <v>13</v>
      </c>
      <c r="B21" s="92" t="s">
        <v>105</v>
      </c>
      <c r="C21" s="102" t="s">
        <v>457</v>
      </c>
      <c r="D21" s="92" t="s">
        <v>310</v>
      </c>
      <c r="E21" s="94">
        <v>1</v>
      </c>
      <c r="F21" s="95"/>
      <c r="G21" s="97">
        <f>Table114[5]*Table114[6]</f>
        <v>0</v>
      </c>
    </row>
    <row r="22" spans="1:7" ht="45" x14ac:dyDescent="0.25">
      <c r="A22" s="92">
        <v>14</v>
      </c>
      <c r="B22" s="92" t="s">
        <v>106</v>
      </c>
      <c r="C22" s="102" t="s">
        <v>458</v>
      </c>
      <c r="D22" s="92" t="s">
        <v>29</v>
      </c>
      <c r="E22" s="94">
        <v>0.15</v>
      </c>
      <c r="F22" s="95"/>
      <c r="G22" s="97">
        <f>Table114[5]*Table114[6]</f>
        <v>0</v>
      </c>
    </row>
    <row r="23" spans="1:7" ht="75" x14ac:dyDescent="0.25">
      <c r="A23" s="92">
        <v>15</v>
      </c>
      <c r="B23" s="92" t="s">
        <v>63</v>
      </c>
      <c r="C23" s="102" t="s">
        <v>459</v>
      </c>
      <c r="D23" s="92" t="s">
        <v>29</v>
      </c>
      <c r="E23" s="94">
        <v>5.5</v>
      </c>
      <c r="F23" s="95"/>
      <c r="G23" s="97">
        <f>Table114[5]*Table114[6]</f>
        <v>0</v>
      </c>
    </row>
    <row r="24" spans="1:7" x14ac:dyDescent="0.25">
      <c r="A24" s="92">
        <v>16</v>
      </c>
      <c r="B24" s="92"/>
      <c r="C24" s="98" t="s">
        <v>460</v>
      </c>
      <c r="D24" s="92" t="s">
        <v>31</v>
      </c>
      <c r="E24" s="94">
        <v>15</v>
      </c>
      <c r="F24" s="95"/>
      <c r="G24" s="97">
        <f>Table114[5]*Table114[6]</f>
        <v>0</v>
      </c>
    </row>
    <row r="25" spans="1:7" ht="45" x14ac:dyDescent="0.25">
      <c r="A25" s="92">
        <v>17</v>
      </c>
      <c r="B25" s="92" t="s">
        <v>107</v>
      </c>
      <c r="C25" s="98" t="s">
        <v>461</v>
      </c>
      <c r="D25" s="92" t="s">
        <v>310</v>
      </c>
      <c r="E25" s="94">
        <v>1</v>
      </c>
      <c r="F25" s="95"/>
      <c r="G25" s="97">
        <f>Table114[5]*Table114[6]</f>
        <v>0</v>
      </c>
    </row>
    <row r="26" spans="1:7" x14ac:dyDescent="0.25">
      <c r="A26" s="92"/>
      <c r="B26" s="92"/>
      <c r="C26" s="102" t="s">
        <v>462</v>
      </c>
      <c r="D26" s="92"/>
      <c r="E26" s="94"/>
      <c r="F26" s="95"/>
      <c r="G26" s="97">
        <f>Table114[5]*Table114[6]</f>
        <v>0</v>
      </c>
    </row>
    <row r="27" spans="1:7" ht="45" x14ac:dyDescent="0.25">
      <c r="A27" s="92">
        <v>18</v>
      </c>
      <c r="B27" s="92" t="s">
        <v>108</v>
      </c>
      <c r="C27" s="102" t="s">
        <v>826</v>
      </c>
      <c r="D27" s="92" t="s">
        <v>50</v>
      </c>
      <c r="E27" s="94">
        <v>0.27</v>
      </c>
      <c r="F27" s="95"/>
      <c r="G27" s="97">
        <f>Table114[5]*Table114[6]</f>
        <v>0</v>
      </c>
    </row>
    <row r="28" spans="1:7" ht="30" x14ac:dyDescent="0.25">
      <c r="A28" s="92">
        <v>19</v>
      </c>
      <c r="B28" s="92" t="s">
        <v>109</v>
      </c>
      <c r="C28" s="102" t="s">
        <v>463</v>
      </c>
      <c r="D28" s="92" t="s">
        <v>26</v>
      </c>
      <c r="E28" s="94">
        <v>0.9</v>
      </c>
      <c r="F28" s="95"/>
      <c r="G28" s="97">
        <f>Table114[5]*Table114[6]</f>
        <v>0</v>
      </c>
    </row>
    <row r="29" spans="1:7" ht="30" x14ac:dyDescent="0.25">
      <c r="A29" s="92">
        <v>20</v>
      </c>
      <c r="B29" s="92" t="s">
        <v>110</v>
      </c>
      <c r="C29" s="102" t="s">
        <v>827</v>
      </c>
      <c r="D29" s="92" t="s">
        <v>50</v>
      </c>
      <c r="E29" s="94">
        <v>0.1</v>
      </c>
      <c r="F29" s="95"/>
      <c r="G29" s="97">
        <f>Table114[5]*Table114[6]</f>
        <v>0</v>
      </c>
    </row>
    <row r="30" spans="1:7" ht="45" x14ac:dyDescent="0.25">
      <c r="A30" s="92">
        <v>21</v>
      </c>
      <c r="B30" s="92" t="s">
        <v>111</v>
      </c>
      <c r="C30" s="102" t="s">
        <v>465</v>
      </c>
      <c r="D30" s="92" t="s">
        <v>50</v>
      </c>
      <c r="E30" s="94">
        <v>0.1</v>
      </c>
      <c r="F30" s="95"/>
      <c r="G30" s="97">
        <f>Table114[5]*Table114[6]</f>
        <v>0</v>
      </c>
    </row>
    <row r="31" spans="1:7" ht="30" x14ac:dyDescent="0.25">
      <c r="A31" s="92">
        <v>22</v>
      </c>
      <c r="B31" s="92" t="s">
        <v>36</v>
      </c>
      <c r="C31" s="102" t="s">
        <v>466</v>
      </c>
      <c r="D31" s="92" t="s">
        <v>26</v>
      </c>
      <c r="E31" s="94">
        <v>2.2999999999999998</v>
      </c>
      <c r="F31" s="95"/>
      <c r="G31" s="97">
        <f>Table114[5]*Table114[6]</f>
        <v>0</v>
      </c>
    </row>
    <row r="32" spans="1:7" ht="45" x14ac:dyDescent="0.25">
      <c r="A32" s="92">
        <v>23</v>
      </c>
      <c r="B32" s="92" t="s">
        <v>37</v>
      </c>
      <c r="C32" s="102" t="s">
        <v>467</v>
      </c>
      <c r="D32" s="92" t="s">
        <v>26</v>
      </c>
      <c r="E32" s="94">
        <v>2.2999999999999998</v>
      </c>
      <c r="F32" s="95"/>
      <c r="G32" s="97">
        <f>Table114[5]*Table114[6]</f>
        <v>0</v>
      </c>
    </row>
    <row r="33" spans="1:7" x14ac:dyDescent="0.25">
      <c r="A33" s="92">
        <v>24</v>
      </c>
      <c r="B33" s="92"/>
      <c r="C33" s="102" t="s">
        <v>468</v>
      </c>
      <c r="D33" s="92"/>
      <c r="E33" s="94"/>
      <c r="F33" s="95"/>
      <c r="G33" s="97">
        <f>Table114[5]*Table114[6]</f>
        <v>0</v>
      </c>
    </row>
    <row r="34" spans="1:7" ht="45" x14ac:dyDescent="0.25">
      <c r="A34" s="92">
        <v>25</v>
      </c>
      <c r="B34" s="92" t="s">
        <v>112</v>
      </c>
      <c r="C34" s="102" t="s">
        <v>469</v>
      </c>
      <c r="D34" s="92" t="s">
        <v>31</v>
      </c>
      <c r="E34" s="94">
        <v>25</v>
      </c>
      <c r="F34" s="95"/>
      <c r="G34" s="97">
        <f>Table114[5]*Table114[6]</f>
        <v>0</v>
      </c>
    </row>
    <row r="35" spans="1:7" ht="45" x14ac:dyDescent="0.25">
      <c r="A35" s="92">
        <v>26</v>
      </c>
      <c r="B35" s="92" t="s">
        <v>113</v>
      </c>
      <c r="C35" s="102" t="s">
        <v>470</v>
      </c>
      <c r="D35" s="92" t="s">
        <v>31</v>
      </c>
      <c r="E35" s="94">
        <v>13</v>
      </c>
      <c r="F35" s="95"/>
      <c r="G35" s="97">
        <f>Table114[5]*Table114[6]</f>
        <v>0</v>
      </c>
    </row>
    <row r="36" spans="1:7" ht="45" x14ac:dyDescent="0.25">
      <c r="A36" s="92">
        <v>27</v>
      </c>
      <c r="B36" s="92" t="s">
        <v>113</v>
      </c>
      <c r="C36" s="93" t="s">
        <v>471</v>
      </c>
      <c r="D36" s="92" t="s">
        <v>31</v>
      </c>
      <c r="E36" s="94">
        <v>41</v>
      </c>
      <c r="F36" s="95"/>
      <c r="G36" s="97">
        <f>Table114[5]*Table114[6]</f>
        <v>0</v>
      </c>
    </row>
    <row r="37" spans="1:7" ht="60" x14ac:dyDescent="0.25">
      <c r="A37" s="92">
        <v>28</v>
      </c>
      <c r="B37" s="92" t="s">
        <v>114</v>
      </c>
      <c r="C37" s="102" t="s">
        <v>472</v>
      </c>
      <c r="D37" s="92" t="s">
        <v>310</v>
      </c>
      <c r="E37" s="94">
        <v>8</v>
      </c>
      <c r="F37" s="95"/>
      <c r="G37" s="97">
        <f>Table114[5]*Table114[6]</f>
        <v>0</v>
      </c>
    </row>
    <row r="38" spans="1:7" ht="60" x14ac:dyDescent="0.25">
      <c r="A38" s="92">
        <v>29</v>
      </c>
      <c r="B38" s="92" t="s">
        <v>115</v>
      </c>
      <c r="C38" s="102" t="s">
        <v>828</v>
      </c>
      <c r="D38" s="92" t="s">
        <v>310</v>
      </c>
      <c r="E38" s="94">
        <v>4</v>
      </c>
      <c r="F38" s="95"/>
      <c r="G38" s="97">
        <f>Table114[5]*Table114[6]</f>
        <v>0</v>
      </c>
    </row>
    <row r="39" spans="1:7" ht="60" x14ac:dyDescent="0.25">
      <c r="A39" s="92">
        <v>30</v>
      </c>
      <c r="B39" s="92" t="s">
        <v>115</v>
      </c>
      <c r="C39" s="102" t="s">
        <v>829</v>
      </c>
      <c r="D39" s="92" t="s">
        <v>310</v>
      </c>
      <c r="E39" s="94">
        <v>4</v>
      </c>
      <c r="F39" s="95"/>
      <c r="G39" s="97">
        <f>Table114[5]*Table114[6]</f>
        <v>0</v>
      </c>
    </row>
    <row r="40" spans="1:7" ht="45" x14ac:dyDescent="0.25">
      <c r="A40" s="92">
        <v>31</v>
      </c>
      <c r="B40" s="92" t="s">
        <v>116</v>
      </c>
      <c r="C40" s="102" t="s">
        <v>473</v>
      </c>
      <c r="D40" s="92" t="s">
        <v>310</v>
      </c>
      <c r="E40" s="94">
        <v>2</v>
      </c>
      <c r="F40" s="95"/>
      <c r="G40" s="97">
        <f>Table114[5]*Table114[6]</f>
        <v>0</v>
      </c>
    </row>
    <row r="41" spans="1:7" ht="45" x14ac:dyDescent="0.25">
      <c r="A41" s="92">
        <v>32</v>
      </c>
      <c r="B41" s="92" t="s">
        <v>117</v>
      </c>
      <c r="C41" s="102" t="s">
        <v>474</v>
      </c>
      <c r="D41" s="92" t="s">
        <v>310</v>
      </c>
      <c r="E41" s="94">
        <v>1</v>
      </c>
      <c r="F41" s="95"/>
      <c r="G41" s="97">
        <f>Table114[5]*Table114[6]</f>
        <v>0</v>
      </c>
    </row>
    <row r="42" spans="1:7" ht="45" x14ac:dyDescent="0.25">
      <c r="A42" s="92">
        <v>33</v>
      </c>
      <c r="B42" s="92" t="s">
        <v>117</v>
      </c>
      <c r="C42" s="93" t="s">
        <v>475</v>
      </c>
      <c r="D42" s="92" t="s">
        <v>310</v>
      </c>
      <c r="E42" s="94">
        <v>9</v>
      </c>
      <c r="F42" s="95"/>
      <c r="G42" s="97">
        <f>Table114[5]*Table114[6]</f>
        <v>0</v>
      </c>
    </row>
    <row r="43" spans="1:7" ht="45" x14ac:dyDescent="0.25">
      <c r="A43" s="92">
        <v>34</v>
      </c>
      <c r="B43" s="92" t="s">
        <v>45</v>
      </c>
      <c r="C43" s="102" t="s">
        <v>477</v>
      </c>
      <c r="D43" s="92" t="s">
        <v>39</v>
      </c>
      <c r="E43" s="94">
        <v>30.67</v>
      </c>
      <c r="F43" s="95"/>
      <c r="G43" s="97">
        <f>Table114[5]*Table114[6]</f>
        <v>0</v>
      </c>
    </row>
    <row r="44" spans="1:7" x14ac:dyDescent="0.25">
      <c r="A44" s="92">
        <v>35</v>
      </c>
      <c r="B44" s="92"/>
      <c r="C44" s="102" t="s">
        <v>478</v>
      </c>
      <c r="D44" s="92"/>
      <c r="E44" s="94"/>
      <c r="F44" s="95"/>
      <c r="G44" s="97">
        <f>Table114[5]*Table114[6]</f>
        <v>0</v>
      </c>
    </row>
    <row r="45" spans="1:7" x14ac:dyDescent="0.25">
      <c r="A45" s="92">
        <v>36</v>
      </c>
      <c r="B45" s="92" t="s">
        <v>118</v>
      </c>
      <c r="C45" s="102" t="s">
        <v>479</v>
      </c>
      <c r="D45" s="92" t="s">
        <v>26</v>
      </c>
      <c r="E45" s="94">
        <v>1.22</v>
      </c>
      <c r="F45" s="95"/>
      <c r="G45" s="97">
        <f>Table114[5]*Table114[6]</f>
        <v>0</v>
      </c>
    </row>
    <row r="46" spans="1:7" ht="30" x14ac:dyDescent="0.25">
      <c r="A46" s="92">
        <v>37</v>
      </c>
      <c r="B46" s="92" t="s">
        <v>119</v>
      </c>
      <c r="C46" s="103" t="s">
        <v>830</v>
      </c>
      <c r="D46" s="92" t="s">
        <v>310</v>
      </c>
      <c r="E46" s="94">
        <v>3</v>
      </c>
      <c r="F46" s="95"/>
      <c r="G46" s="97">
        <f>Table114[5]*Table114[6]</f>
        <v>0</v>
      </c>
    </row>
    <row r="47" spans="1:7" ht="30" x14ac:dyDescent="0.25">
      <c r="A47" s="92">
        <v>38</v>
      </c>
      <c r="B47" s="92" t="s">
        <v>120</v>
      </c>
      <c r="C47" s="102" t="s">
        <v>831</v>
      </c>
      <c r="D47" s="92" t="s">
        <v>310</v>
      </c>
      <c r="E47" s="94">
        <v>3</v>
      </c>
      <c r="F47" s="95"/>
      <c r="G47" s="97">
        <f>Table114[5]*Table114[6]</f>
        <v>0</v>
      </c>
    </row>
    <row r="48" spans="1:7" ht="60" x14ac:dyDescent="0.25">
      <c r="A48" s="92">
        <v>39</v>
      </c>
      <c r="B48" s="92" t="s">
        <v>121</v>
      </c>
      <c r="C48" s="102" t="s">
        <v>480</v>
      </c>
      <c r="D48" s="92" t="s">
        <v>310</v>
      </c>
      <c r="E48" s="94">
        <v>20</v>
      </c>
      <c r="F48" s="95"/>
      <c r="G48" s="97">
        <f>Table114[5]*Table114[6]</f>
        <v>0</v>
      </c>
    </row>
    <row r="49" spans="1:7" x14ac:dyDescent="0.25">
      <c r="A49" s="92">
        <v>40</v>
      </c>
      <c r="B49" s="92"/>
      <c r="C49" s="102" t="s">
        <v>481</v>
      </c>
      <c r="D49" s="92"/>
      <c r="E49" s="94"/>
      <c r="F49" s="95"/>
      <c r="G49" s="97">
        <f>Table114[5]*Table114[6]</f>
        <v>0</v>
      </c>
    </row>
    <row r="50" spans="1:7" x14ac:dyDescent="0.25">
      <c r="A50" s="92">
        <v>41</v>
      </c>
      <c r="B50" s="92"/>
      <c r="C50" s="102" t="s">
        <v>482</v>
      </c>
      <c r="D50" s="92"/>
      <c r="E50" s="94"/>
      <c r="F50" s="95"/>
      <c r="G50" s="97">
        <f>Table114[5]*Table114[6]</f>
        <v>0</v>
      </c>
    </row>
    <row r="51" spans="1:7" ht="45" x14ac:dyDescent="0.25">
      <c r="A51" s="92">
        <v>42</v>
      </c>
      <c r="B51" s="92" t="s">
        <v>122</v>
      </c>
      <c r="C51" s="102" t="s">
        <v>483</v>
      </c>
      <c r="D51" s="92" t="s">
        <v>310</v>
      </c>
      <c r="E51" s="94">
        <v>6</v>
      </c>
      <c r="F51" s="95"/>
      <c r="G51" s="97">
        <f>Table114[5]*Table114[6]</f>
        <v>0</v>
      </c>
    </row>
    <row r="52" spans="1:7" ht="30.95" customHeight="1" x14ac:dyDescent="0.25">
      <c r="A52" s="92">
        <v>43</v>
      </c>
      <c r="B52" s="92" t="s">
        <v>122</v>
      </c>
      <c r="C52" s="93" t="s">
        <v>484</v>
      </c>
      <c r="D52" s="92" t="s">
        <v>310</v>
      </c>
      <c r="E52" s="94">
        <v>18</v>
      </c>
      <c r="F52" s="95"/>
      <c r="G52" s="97">
        <f>Table114[5]*Table114[6]</f>
        <v>0</v>
      </c>
    </row>
    <row r="53" spans="1:7" ht="30" x14ac:dyDescent="0.25">
      <c r="A53" s="92">
        <v>44</v>
      </c>
      <c r="B53" s="92" t="s">
        <v>120</v>
      </c>
      <c r="C53" s="102" t="s">
        <v>485</v>
      </c>
      <c r="D53" s="92" t="s">
        <v>310</v>
      </c>
      <c r="E53" s="94">
        <v>2</v>
      </c>
      <c r="F53" s="95"/>
      <c r="G53" s="97">
        <f>Table114[5]*Table114[6]</f>
        <v>0</v>
      </c>
    </row>
    <row r="54" spans="1:7" ht="60" x14ac:dyDescent="0.25">
      <c r="A54" s="92">
        <v>45</v>
      </c>
      <c r="B54" s="92" t="s">
        <v>33</v>
      </c>
      <c r="C54" s="102" t="s">
        <v>486</v>
      </c>
      <c r="D54" s="92" t="s">
        <v>26</v>
      </c>
      <c r="E54" s="94">
        <v>0.6</v>
      </c>
      <c r="F54" s="95"/>
      <c r="G54" s="97">
        <f>Table114[5]*Table114[6]</f>
        <v>0</v>
      </c>
    </row>
    <row r="55" spans="1:7" ht="30" x14ac:dyDescent="0.25">
      <c r="A55" s="92">
        <v>46</v>
      </c>
      <c r="B55" s="92" t="s">
        <v>123</v>
      </c>
      <c r="C55" s="102" t="s">
        <v>488</v>
      </c>
      <c r="D55" s="92" t="s">
        <v>310</v>
      </c>
      <c r="E55" s="94">
        <v>2</v>
      </c>
      <c r="F55" s="95"/>
      <c r="G55" s="97">
        <f>Table114[5]*Table114[6]</f>
        <v>0</v>
      </c>
    </row>
    <row r="56" spans="1:7" ht="30" x14ac:dyDescent="0.25">
      <c r="A56" s="92">
        <v>47</v>
      </c>
      <c r="B56" s="92" t="s">
        <v>120</v>
      </c>
      <c r="C56" s="102" t="s">
        <v>489</v>
      </c>
      <c r="D56" s="92" t="s">
        <v>310</v>
      </c>
      <c r="E56" s="94">
        <v>2</v>
      </c>
      <c r="F56" s="95"/>
      <c r="G56" s="97">
        <f>Table114[5]*Table114[6]</f>
        <v>0</v>
      </c>
    </row>
    <row r="57" spans="1:7" ht="60" x14ac:dyDescent="0.25">
      <c r="A57" s="92">
        <v>48</v>
      </c>
      <c r="B57" s="92" t="s">
        <v>124</v>
      </c>
      <c r="C57" s="102" t="s">
        <v>832</v>
      </c>
      <c r="D57" s="92" t="s">
        <v>41</v>
      </c>
      <c r="E57" s="94">
        <v>0.05</v>
      </c>
      <c r="F57" s="95"/>
      <c r="G57" s="97">
        <f>Table114[5]*Table114[6]</f>
        <v>0</v>
      </c>
    </row>
    <row r="58" spans="1:7" ht="20.45" customHeight="1" x14ac:dyDescent="0.25">
      <c r="A58" s="92">
        <v>49</v>
      </c>
      <c r="B58" s="92" t="s">
        <v>40</v>
      </c>
      <c r="C58" s="102" t="s">
        <v>490</v>
      </c>
      <c r="D58" s="92" t="s">
        <v>41</v>
      </c>
      <c r="E58" s="94">
        <v>0.05</v>
      </c>
      <c r="F58" s="95"/>
      <c r="G58" s="97">
        <f>Table114[5]*Table114[6]</f>
        <v>0</v>
      </c>
    </row>
    <row r="59" spans="1:7" ht="45" x14ac:dyDescent="0.25">
      <c r="A59" s="92">
        <v>50</v>
      </c>
      <c r="B59" s="92" t="s">
        <v>42</v>
      </c>
      <c r="C59" s="102" t="s">
        <v>491</v>
      </c>
      <c r="D59" s="92" t="s">
        <v>41</v>
      </c>
      <c r="E59" s="94">
        <v>0.05</v>
      </c>
      <c r="F59" s="95"/>
      <c r="G59" s="97">
        <f>Table114[5]*Table114[6]</f>
        <v>0</v>
      </c>
    </row>
    <row r="60" spans="1:7" ht="60" x14ac:dyDescent="0.25">
      <c r="A60" s="92">
        <v>51</v>
      </c>
      <c r="B60" s="92" t="s">
        <v>125</v>
      </c>
      <c r="C60" s="102" t="s">
        <v>492</v>
      </c>
      <c r="D60" s="92" t="s">
        <v>26</v>
      </c>
      <c r="E60" s="94">
        <v>2.8</v>
      </c>
      <c r="F60" s="95"/>
      <c r="G60" s="97">
        <f>Table114[5]*Table114[6]</f>
        <v>0</v>
      </c>
    </row>
    <row r="61" spans="1:7" x14ac:dyDescent="0.25">
      <c r="A61" s="92">
        <v>52</v>
      </c>
      <c r="B61" s="92"/>
      <c r="C61" s="102" t="s">
        <v>493</v>
      </c>
      <c r="D61" s="92"/>
      <c r="E61" s="94"/>
      <c r="F61" s="95"/>
      <c r="G61" s="97">
        <f>Table114[5]*Table114[6]</f>
        <v>0</v>
      </c>
    </row>
    <row r="62" spans="1:7" ht="45" x14ac:dyDescent="0.25">
      <c r="A62" s="92">
        <v>53</v>
      </c>
      <c r="B62" s="92" t="s">
        <v>126</v>
      </c>
      <c r="C62" s="102" t="s">
        <v>494</v>
      </c>
      <c r="D62" s="92" t="s">
        <v>26</v>
      </c>
      <c r="E62" s="94">
        <v>0.8</v>
      </c>
      <c r="F62" s="95"/>
      <c r="G62" s="97">
        <f>Table114[5]*Table114[6]</f>
        <v>0</v>
      </c>
    </row>
    <row r="63" spans="1:7" ht="45" x14ac:dyDescent="0.25">
      <c r="A63" s="92">
        <v>54</v>
      </c>
      <c r="B63" s="92" t="s">
        <v>127</v>
      </c>
      <c r="C63" s="102" t="s">
        <v>495</v>
      </c>
      <c r="D63" s="92" t="s">
        <v>310</v>
      </c>
      <c r="E63" s="94">
        <v>1</v>
      </c>
      <c r="F63" s="95"/>
      <c r="G63" s="97">
        <f>Table114[5]*Table114[6]</f>
        <v>0</v>
      </c>
    </row>
    <row r="64" spans="1:7" x14ac:dyDescent="0.25">
      <c r="A64" s="92">
        <v>55</v>
      </c>
      <c r="B64" s="92" t="s">
        <v>40</v>
      </c>
      <c r="C64" s="93" t="s">
        <v>490</v>
      </c>
      <c r="D64" s="92" t="s">
        <v>41</v>
      </c>
      <c r="E64" s="94">
        <v>0.03</v>
      </c>
      <c r="F64" s="95"/>
      <c r="G64" s="97">
        <f>Table114[5]*Table114[6]</f>
        <v>0</v>
      </c>
    </row>
    <row r="65" spans="1:7" ht="45" x14ac:dyDescent="0.25">
      <c r="A65" s="92">
        <v>56</v>
      </c>
      <c r="B65" s="92" t="s">
        <v>42</v>
      </c>
      <c r="C65" s="93" t="s">
        <v>491</v>
      </c>
      <c r="D65" s="92" t="s">
        <v>41</v>
      </c>
      <c r="E65" s="94">
        <v>0.03</v>
      </c>
      <c r="F65" s="95"/>
      <c r="G65" s="97">
        <f>Table114[5]*Table114[6]</f>
        <v>0</v>
      </c>
    </row>
    <row r="66" spans="1:7" ht="45" x14ac:dyDescent="0.25">
      <c r="A66" s="92">
        <v>57</v>
      </c>
      <c r="B66" s="92" t="s">
        <v>128</v>
      </c>
      <c r="C66" s="102" t="s">
        <v>833</v>
      </c>
      <c r="D66" s="92" t="s">
        <v>26</v>
      </c>
      <c r="E66" s="94">
        <v>0.45</v>
      </c>
      <c r="F66" s="95"/>
      <c r="G66" s="97">
        <f>Table114[5]*Table114[6]</f>
        <v>0</v>
      </c>
    </row>
    <row r="67" spans="1:7" ht="30" x14ac:dyDescent="0.25">
      <c r="A67" s="92">
        <v>58</v>
      </c>
      <c r="B67" s="92" t="s">
        <v>129</v>
      </c>
      <c r="C67" s="102" t="s">
        <v>496</v>
      </c>
      <c r="D67" s="92" t="s">
        <v>31</v>
      </c>
      <c r="E67" s="94">
        <v>3</v>
      </c>
      <c r="F67" s="95"/>
      <c r="G67" s="97">
        <f>Table114[5]*Table114[6]</f>
        <v>0</v>
      </c>
    </row>
    <row r="68" spans="1:7" ht="45" x14ac:dyDescent="0.25">
      <c r="A68" s="92">
        <v>59</v>
      </c>
      <c r="B68" s="92" t="s">
        <v>130</v>
      </c>
      <c r="C68" s="102" t="s">
        <v>497</v>
      </c>
      <c r="D68" s="92" t="s">
        <v>310</v>
      </c>
      <c r="E68" s="94">
        <v>1</v>
      </c>
      <c r="F68" s="95"/>
      <c r="G68" s="97">
        <f>Table114[5]*Table114[6]</f>
        <v>0</v>
      </c>
    </row>
    <row r="69" spans="1:7" x14ac:dyDescent="0.25">
      <c r="A69" s="92">
        <v>60</v>
      </c>
      <c r="B69" s="92"/>
      <c r="C69" s="102" t="s">
        <v>498</v>
      </c>
      <c r="D69" s="92"/>
      <c r="E69" s="94"/>
      <c r="F69" s="95"/>
      <c r="G69" s="97">
        <f>Table114[5]*Table114[6]</f>
        <v>0</v>
      </c>
    </row>
    <row r="70" spans="1:7" ht="60" x14ac:dyDescent="0.25">
      <c r="A70" s="92">
        <v>61</v>
      </c>
      <c r="B70" s="92" t="s">
        <v>33</v>
      </c>
      <c r="C70" s="93" t="s">
        <v>487</v>
      </c>
      <c r="D70" s="92" t="s">
        <v>26</v>
      </c>
      <c r="E70" s="94">
        <v>3</v>
      </c>
      <c r="F70" s="95"/>
      <c r="G70" s="97">
        <f>Table114[5]*Table114[6]</f>
        <v>0</v>
      </c>
    </row>
    <row r="71" spans="1:7" ht="60" x14ac:dyDescent="0.25">
      <c r="A71" s="92">
        <v>62</v>
      </c>
      <c r="B71" s="92" t="s">
        <v>33</v>
      </c>
      <c r="C71" s="93" t="s">
        <v>486</v>
      </c>
      <c r="D71" s="92" t="s">
        <v>26</v>
      </c>
      <c r="E71" s="94">
        <v>0.4</v>
      </c>
      <c r="F71" s="95"/>
      <c r="G71" s="97">
        <f>Table114[5]*Table114[6]</f>
        <v>0</v>
      </c>
    </row>
    <row r="72" spans="1:7" ht="45" x14ac:dyDescent="0.25">
      <c r="A72" s="92">
        <v>63</v>
      </c>
      <c r="B72" s="92" t="s">
        <v>45</v>
      </c>
      <c r="C72" s="93" t="s">
        <v>477</v>
      </c>
      <c r="D72" s="92" t="s">
        <v>39</v>
      </c>
      <c r="E72" s="94">
        <v>25.06</v>
      </c>
      <c r="F72" s="95"/>
      <c r="G72" s="97">
        <f>Table114[5]*Table114[6]</f>
        <v>0</v>
      </c>
    </row>
    <row r="73" spans="1:7" ht="45" x14ac:dyDescent="0.25">
      <c r="A73" s="92"/>
      <c r="B73" s="92" t="s">
        <v>45</v>
      </c>
      <c r="C73" s="93" t="s">
        <v>477</v>
      </c>
      <c r="D73" s="92" t="s">
        <v>39</v>
      </c>
      <c r="E73" s="94">
        <v>80</v>
      </c>
      <c r="F73" s="95"/>
      <c r="G73" s="97">
        <f>Table114[5]*Table114[6]</f>
        <v>0</v>
      </c>
    </row>
    <row r="74" spans="1:7" x14ac:dyDescent="0.25">
      <c r="A74" s="92">
        <v>64</v>
      </c>
      <c r="B74" s="92" t="s">
        <v>131</v>
      </c>
      <c r="C74" s="102" t="s">
        <v>499</v>
      </c>
      <c r="D74" s="92" t="s">
        <v>29</v>
      </c>
      <c r="E74" s="94">
        <v>4.2</v>
      </c>
      <c r="F74" s="95"/>
      <c r="G74" s="97">
        <f>Table114[5]*Table114[6]</f>
        <v>0</v>
      </c>
    </row>
    <row r="75" spans="1:7" ht="75" x14ac:dyDescent="0.25">
      <c r="A75" s="92">
        <v>65</v>
      </c>
      <c r="B75" s="92" t="s">
        <v>132</v>
      </c>
      <c r="C75" s="102" t="s">
        <v>500</v>
      </c>
      <c r="D75" s="92" t="s">
        <v>29</v>
      </c>
      <c r="E75" s="94">
        <v>4.2</v>
      </c>
      <c r="F75" s="95"/>
      <c r="G75" s="97">
        <f>Table114[5]*Table114[6]</f>
        <v>0</v>
      </c>
    </row>
    <row r="76" spans="1:7" ht="45" x14ac:dyDescent="0.25">
      <c r="A76" s="92">
        <v>66</v>
      </c>
      <c r="B76" s="92" t="s">
        <v>133</v>
      </c>
      <c r="C76" s="102" t="s">
        <v>834</v>
      </c>
      <c r="D76" s="92" t="s">
        <v>39</v>
      </c>
      <c r="E76" s="94">
        <v>3.4</v>
      </c>
      <c r="F76" s="95"/>
      <c r="G76" s="97">
        <f>Table114[5]*Table114[6]</f>
        <v>0</v>
      </c>
    </row>
    <row r="77" spans="1:7" ht="45" x14ac:dyDescent="0.25">
      <c r="A77" s="92">
        <v>67</v>
      </c>
      <c r="B77" s="92" t="s">
        <v>134</v>
      </c>
      <c r="C77" s="102" t="s">
        <v>835</v>
      </c>
      <c r="D77" s="92" t="s">
        <v>39</v>
      </c>
      <c r="E77" s="94">
        <v>10.56</v>
      </c>
      <c r="F77" s="95"/>
      <c r="G77" s="97">
        <f>Table114[5]*Table114[6]</f>
        <v>0</v>
      </c>
    </row>
    <row r="78" spans="1:7" x14ac:dyDescent="0.25">
      <c r="A78" s="92">
        <v>68</v>
      </c>
      <c r="B78" s="92"/>
      <c r="C78" s="102" t="s">
        <v>501</v>
      </c>
      <c r="D78" s="92"/>
      <c r="E78" s="94"/>
      <c r="F78" s="95"/>
      <c r="G78" s="97">
        <f>Table114[5]*Table114[6]</f>
        <v>0</v>
      </c>
    </row>
    <row r="79" spans="1:7" ht="45" x14ac:dyDescent="0.25">
      <c r="A79" s="92">
        <v>69</v>
      </c>
      <c r="B79" s="92" t="s">
        <v>45</v>
      </c>
      <c r="C79" s="93" t="s">
        <v>477</v>
      </c>
      <c r="D79" s="92" t="s">
        <v>39</v>
      </c>
      <c r="E79" s="94">
        <v>4.8</v>
      </c>
      <c r="F79" s="95"/>
      <c r="G79" s="97">
        <f>Table114[5]*Table114[6]</f>
        <v>0</v>
      </c>
    </row>
    <row r="80" spans="1:7" ht="60" x14ac:dyDescent="0.25">
      <c r="A80" s="92">
        <v>70</v>
      </c>
      <c r="B80" s="92" t="s">
        <v>135</v>
      </c>
      <c r="C80" s="102" t="s">
        <v>836</v>
      </c>
      <c r="D80" s="92" t="s">
        <v>29</v>
      </c>
      <c r="E80" s="94">
        <v>2.36</v>
      </c>
      <c r="F80" s="95"/>
      <c r="G80" s="97">
        <f>Table114[5]*Table114[6]</f>
        <v>0</v>
      </c>
    </row>
    <row r="81" spans="1:7" ht="75" x14ac:dyDescent="0.25">
      <c r="A81" s="92">
        <v>71</v>
      </c>
      <c r="B81" s="92" t="s">
        <v>132</v>
      </c>
      <c r="C81" s="102" t="s">
        <v>500</v>
      </c>
      <c r="D81" s="92" t="s">
        <v>29</v>
      </c>
      <c r="E81" s="94">
        <v>0.68</v>
      </c>
      <c r="F81" s="95"/>
      <c r="G81" s="97">
        <f>Table114[5]*Table114[6]</f>
        <v>0</v>
      </c>
    </row>
    <row r="82" spans="1:7" ht="30" x14ac:dyDescent="0.25">
      <c r="A82" s="92">
        <v>72</v>
      </c>
      <c r="B82" s="92" t="s">
        <v>66</v>
      </c>
      <c r="C82" s="102" t="s">
        <v>502</v>
      </c>
      <c r="D82" s="92" t="s">
        <v>26</v>
      </c>
      <c r="E82" s="94">
        <v>0.63</v>
      </c>
      <c r="F82" s="95"/>
      <c r="G82" s="97">
        <f>Table114[5]*Table114[6]</f>
        <v>0</v>
      </c>
    </row>
    <row r="83" spans="1:7" ht="30" x14ac:dyDescent="0.25">
      <c r="A83" s="92">
        <v>73</v>
      </c>
      <c r="B83" s="92" t="s">
        <v>136</v>
      </c>
      <c r="C83" s="102" t="s">
        <v>503</v>
      </c>
      <c r="D83" s="92" t="s">
        <v>29</v>
      </c>
      <c r="E83" s="94">
        <v>22.5</v>
      </c>
      <c r="F83" s="95"/>
      <c r="G83" s="97">
        <f>Table114[5]*Table114[6]</f>
        <v>0</v>
      </c>
    </row>
    <row r="84" spans="1:7" ht="75" x14ac:dyDescent="0.25">
      <c r="A84" s="92">
        <v>74</v>
      </c>
      <c r="B84" s="92" t="s">
        <v>137</v>
      </c>
      <c r="C84" s="102" t="s">
        <v>504</v>
      </c>
      <c r="D84" s="92" t="s">
        <v>29</v>
      </c>
      <c r="E84" s="94">
        <v>11.7</v>
      </c>
      <c r="F84" s="95"/>
      <c r="G84" s="97">
        <f>Table114[5]*Table114[6]</f>
        <v>0</v>
      </c>
    </row>
    <row r="85" spans="1:7" x14ac:dyDescent="0.25">
      <c r="A85" s="92">
        <v>75</v>
      </c>
      <c r="B85" s="92"/>
      <c r="C85" s="102" t="s">
        <v>505</v>
      </c>
      <c r="D85" s="92"/>
      <c r="E85" s="94"/>
      <c r="F85" s="95"/>
      <c r="G85" s="97">
        <f>Table114[5]*Table114[6]</f>
        <v>0</v>
      </c>
    </row>
    <row r="86" spans="1:7" ht="45" x14ac:dyDescent="0.25">
      <c r="A86" s="92">
        <v>76</v>
      </c>
      <c r="B86" s="92" t="s">
        <v>138</v>
      </c>
      <c r="C86" s="102" t="s">
        <v>506</v>
      </c>
      <c r="D86" s="92" t="s">
        <v>31</v>
      </c>
      <c r="E86" s="94">
        <v>18</v>
      </c>
      <c r="F86" s="95"/>
      <c r="G86" s="97">
        <f>Table114[5]*Table114[6]</f>
        <v>0</v>
      </c>
    </row>
    <row r="87" spans="1:7" ht="45" x14ac:dyDescent="0.25">
      <c r="A87" s="92">
        <v>77</v>
      </c>
      <c r="B87" s="92" t="s">
        <v>139</v>
      </c>
      <c r="C87" s="93" t="s">
        <v>507</v>
      </c>
      <c r="D87" s="92" t="s">
        <v>31</v>
      </c>
      <c r="E87" s="94">
        <v>9</v>
      </c>
      <c r="F87" s="95"/>
      <c r="G87" s="97">
        <f>Table114[5]*Table114[6]</f>
        <v>0</v>
      </c>
    </row>
    <row r="88" spans="1:7" ht="45" x14ac:dyDescent="0.25">
      <c r="A88" s="92">
        <v>78</v>
      </c>
      <c r="B88" s="92" t="s">
        <v>139</v>
      </c>
      <c r="C88" s="93" t="s">
        <v>508</v>
      </c>
      <c r="D88" s="92" t="s">
        <v>31</v>
      </c>
      <c r="E88" s="94">
        <v>9</v>
      </c>
      <c r="F88" s="95"/>
      <c r="G88" s="97">
        <f>Table114[5]*Table114[6]</f>
        <v>0</v>
      </c>
    </row>
    <row r="89" spans="1:7" ht="30" x14ac:dyDescent="0.25">
      <c r="A89" s="92">
        <v>79</v>
      </c>
      <c r="B89" s="92" t="s">
        <v>103</v>
      </c>
      <c r="C89" s="93" t="s">
        <v>454</v>
      </c>
      <c r="D89" s="108" t="s">
        <v>514</v>
      </c>
      <c r="E89" s="94">
        <v>2</v>
      </c>
      <c r="F89" s="95"/>
      <c r="G89" s="97">
        <f>Table114[5]*Table114[6]</f>
        <v>0</v>
      </c>
    </row>
    <row r="90" spans="1:7" ht="60" x14ac:dyDescent="0.25">
      <c r="A90" s="92">
        <v>81</v>
      </c>
      <c r="B90" s="92" t="s">
        <v>140</v>
      </c>
      <c r="C90" s="102" t="s">
        <v>837</v>
      </c>
      <c r="D90" s="92" t="s">
        <v>310</v>
      </c>
      <c r="E90" s="94">
        <v>2</v>
      </c>
      <c r="F90" s="95"/>
      <c r="G90" s="97">
        <f>Table114[5]*Table114[6]</f>
        <v>0</v>
      </c>
    </row>
    <row r="91" spans="1:7" ht="60" x14ac:dyDescent="0.25">
      <c r="A91" s="92">
        <v>82</v>
      </c>
      <c r="B91" s="92" t="s">
        <v>141</v>
      </c>
      <c r="C91" s="102" t="s">
        <v>838</v>
      </c>
      <c r="D91" s="92" t="s">
        <v>310</v>
      </c>
      <c r="E91" s="94">
        <v>1</v>
      </c>
      <c r="F91" s="95"/>
      <c r="G91" s="97">
        <f>Table114[5]*Table114[6]</f>
        <v>0</v>
      </c>
    </row>
    <row r="92" spans="1:7" ht="60" x14ac:dyDescent="0.25">
      <c r="A92" s="92">
        <v>83</v>
      </c>
      <c r="B92" s="92" t="s">
        <v>141</v>
      </c>
      <c r="C92" s="102" t="s">
        <v>839</v>
      </c>
      <c r="D92" s="92" t="s">
        <v>310</v>
      </c>
      <c r="E92" s="94">
        <v>1</v>
      </c>
      <c r="F92" s="95"/>
      <c r="G92" s="97">
        <f>Table114[5]*Table114[6]</f>
        <v>0</v>
      </c>
    </row>
    <row r="93" spans="1:7" ht="45" x14ac:dyDescent="0.25">
      <c r="A93" s="92">
        <v>84</v>
      </c>
      <c r="B93" s="92" t="s">
        <v>116</v>
      </c>
      <c r="C93" s="93" t="s">
        <v>473</v>
      </c>
      <c r="D93" s="92" t="s">
        <v>310</v>
      </c>
      <c r="E93" s="94">
        <v>2</v>
      </c>
      <c r="F93" s="95"/>
      <c r="G93" s="97">
        <f>Table114[5]*Table114[6]</f>
        <v>0</v>
      </c>
    </row>
    <row r="94" spans="1:7" ht="45" x14ac:dyDescent="0.25">
      <c r="A94" s="92">
        <v>85</v>
      </c>
      <c r="B94" s="92" t="s">
        <v>117</v>
      </c>
      <c r="C94" s="93" t="s">
        <v>476</v>
      </c>
      <c r="D94" s="92" t="s">
        <v>310</v>
      </c>
      <c r="E94" s="94">
        <v>1</v>
      </c>
      <c r="F94" s="95"/>
      <c r="G94" s="97">
        <f>Table114[5]*Table114[6]</f>
        <v>0</v>
      </c>
    </row>
    <row r="95" spans="1:7" ht="30" x14ac:dyDescent="0.25">
      <c r="A95" s="92">
        <v>86</v>
      </c>
      <c r="B95" s="92" t="s">
        <v>142</v>
      </c>
      <c r="C95" s="102" t="s">
        <v>509</v>
      </c>
      <c r="D95" s="92" t="s">
        <v>310</v>
      </c>
      <c r="E95" s="94">
        <v>2</v>
      </c>
      <c r="F95" s="95"/>
      <c r="G95" s="97">
        <f>Table114[5]*Table114[6]</f>
        <v>0</v>
      </c>
    </row>
    <row r="96" spans="1:7" ht="30" x14ac:dyDescent="0.25">
      <c r="A96" s="92">
        <v>87</v>
      </c>
      <c r="B96" s="92" t="s">
        <v>143</v>
      </c>
      <c r="C96" s="93" t="s">
        <v>510</v>
      </c>
      <c r="D96" s="92" t="s">
        <v>310</v>
      </c>
      <c r="E96" s="94">
        <v>2</v>
      </c>
      <c r="F96" s="95"/>
      <c r="G96" s="97">
        <f>Table114[5]*Table114[6]</f>
        <v>0</v>
      </c>
    </row>
    <row r="97" spans="1:7" ht="32.1" customHeight="1" x14ac:dyDescent="0.25">
      <c r="A97" s="92">
        <v>88</v>
      </c>
      <c r="B97" s="92" t="s">
        <v>66</v>
      </c>
      <c r="C97" s="93" t="s">
        <v>502</v>
      </c>
      <c r="D97" s="92" t="s">
        <v>29</v>
      </c>
      <c r="E97" s="94">
        <v>2.38</v>
      </c>
      <c r="F97" s="95"/>
      <c r="G97" s="97">
        <f>Table114[5]*Table114[6]</f>
        <v>0</v>
      </c>
    </row>
    <row r="98" spans="1:7" ht="45" x14ac:dyDescent="0.25">
      <c r="A98" s="92">
        <v>89</v>
      </c>
      <c r="B98" s="92" t="s">
        <v>64</v>
      </c>
      <c r="C98" s="102" t="s">
        <v>511</v>
      </c>
      <c r="D98" s="92" t="s">
        <v>29</v>
      </c>
      <c r="E98" s="94">
        <v>15.8</v>
      </c>
      <c r="F98" s="95"/>
      <c r="G98" s="97">
        <f>Table114[5]*Table114[6]</f>
        <v>0</v>
      </c>
    </row>
    <row r="99" spans="1:7" ht="45" x14ac:dyDescent="0.25">
      <c r="A99" s="92">
        <v>90</v>
      </c>
      <c r="B99" s="92" t="s">
        <v>65</v>
      </c>
      <c r="C99" s="102" t="s">
        <v>512</v>
      </c>
      <c r="D99" s="92" t="s">
        <v>29</v>
      </c>
      <c r="E99" s="94">
        <v>15.8</v>
      </c>
      <c r="F99" s="95"/>
      <c r="G99" s="97">
        <f>Table114[5]*Table114[6]</f>
        <v>0</v>
      </c>
    </row>
    <row r="100" spans="1:7" ht="30" x14ac:dyDescent="0.25">
      <c r="A100" s="92">
        <v>91</v>
      </c>
      <c r="B100" s="92" t="s">
        <v>83</v>
      </c>
      <c r="C100" s="102" t="s">
        <v>513</v>
      </c>
      <c r="D100" s="92" t="s">
        <v>39</v>
      </c>
      <c r="E100" s="94">
        <v>10</v>
      </c>
      <c r="F100" s="95"/>
      <c r="G100" s="97">
        <f>Table114[5]*Table114[6]</f>
        <v>0</v>
      </c>
    </row>
    <row r="101" spans="1:7" x14ac:dyDescent="0.25">
      <c r="A101" s="99" t="s">
        <v>334</v>
      </c>
      <c r="B101" s="100"/>
      <c r="C101" s="100"/>
      <c r="D101" s="100"/>
      <c r="E101" s="101"/>
      <c r="F101" s="101"/>
      <c r="G101" s="101">
        <f>SUBTOTAL(9,Table114[7])</f>
        <v>0</v>
      </c>
    </row>
  </sheetData>
  <mergeCells count="2">
    <mergeCell ref="C2:G3"/>
    <mergeCell ref="A4:B4"/>
  </mergeCells>
  <phoneticPr fontId="18" type="noConversion"/>
  <conditionalFormatting sqref="G7:G101">
    <cfRule type="expression" dxfId="528" priority="85">
      <formula>AND($C7="Subtotal",$G7="")</formula>
    </cfRule>
    <cfRule type="expression" dxfId="527" priority="86">
      <formula>AND($C7="Subtotal",_xlfn.FORMULATEXT($G7)="=[5]*[6]")</formula>
    </cfRule>
    <cfRule type="expression" dxfId="526" priority="90">
      <formula>AND($C7&lt;&gt;"Subtotal",_xlfn.FORMULATEXT($G7)&lt;&gt;"=[5]*[6]")</formula>
    </cfRule>
  </conditionalFormatting>
  <conditionalFormatting sqref="A7:G23 A27:G30 A24:B26 D24:G26 A34:G44 A31:B33 D31:G33 A51:G56 A45:B50 D45:G50 A58:G61 A57:B57 D57:G57 A64:G65 A62:B63 D62:G63 A69:G73 A66:B68 D66:G68 A78:G79 A74:B77 D74:G77 A86:G97 A80:B85 D80:G85 A101:G101 A98:B100 D98:G100">
    <cfRule type="expression" dxfId="525" priority="87">
      <formula>CELL("PROTECT",A7)=0</formula>
    </cfRule>
    <cfRule type="expression" dxfId="524" priority="88">
      <formula>$C7="Subtotal"</formula>
    </cfRule>
    <cfRule type="expression" priority="89" stopIfTrue="1">
      <formula>OR($C7="Subtotal",$A7="Total TVA Cota 0")</formula>
    </cfRule>
    <cfRule type="expression" dxfId="523" priority="91">
      <formula>$E7=""</formula>
    </cfRule>
  </conditionalFormatting>
  <conditionalFormatting sqref="E7:G101">
    <cfRule type="notContainsBlanks" priority="92" stopIfTrue="1">
      <formula>LEN(TRIM(E7))&gt;0</formula>
    </cfRule>
    <cfRule type="expression" dxfId="522" priority="93">
      <formula>$E7&lt;&gt;""</formula>
    </cfRule>
  </conditionalFormatting>
  <conditionalFormatting sqref="C24:C25">
    <cfRule type="expression" dxfId="521" priority="81">
      <formula>CELL("PROTECT",C24)=0</formula>
    </cfRule>
    <cfRule type="expression" dxfId="520" priority="82">
      <formula>$C24="Subtotal"</formula>
    </cfRule>
    <cfRule type="expression" priority="83" stopIfTrue="1">
      <formula>OR($C24="Subtotal",$A24="Total TVA Cota 0")</formula>
    </cfRule>
    <cfRule type="expression" dxfId="519" priority="84">
      <formula>$E24=""</formula>
    </cfRule>
  </conditionalFormatting>
  <conditionalFormatting sqref="C26">
    <cfRule type="expression" dxfId="518" priority="77">
      <formula>CELL("PROTECT",C26)=0</formula>
    </cfRule>
    <cfRule type="expression" dxfId="517" priority="78">
      <formula>$C26="Subtotal"</formula>
    </cfRule>
    <cfRule type="expression" priority="79" stopIfTrue="1">
      <formula>OR($C26="Subtotal",$A26="Total TVA Cota 0")</formula>
    </cfRule>
    <cfRule type="expression" dxfId="516" priority="80">
      <formula>$E26=""</formula>
    </cfRule>
  </conditionalFormatting>
  <conditionalFormatting sqref="C31:C32">
    <cfRule type="expression" dxfId="515" priority="73">
      <formula>CELL("PROTECT",C31)=0</formula>
    </cfRule>
    <cfRule type="expression" dxfId="514" priority="74">
      <formula>$C31="Subtotal"</formula>
    </cfRule>
    <cfRule type="expression" priority="75" stopIfTrue="1">
      <formula>OR($C31="Subtotal",$A31="Total TVA Cota 0")</formula>
    </cfRule>
    <cfRule type="expression" dxfId="513" priority="76">
      <formula>$E31=""</formula>
    </cfRule>
  </conditionalFormatting>
  <conditionalFormatting sqref="C33">
    <cfRule type="expression" dxfId="512" priority="69">
      <formula>CELL("PROTECT",C33)=0</formula>
    </cfRule>
    <cfRule type="expression" dxfId="511" priority="70">
      <formula>$C33="Subtotal"</formula>
    </cfRule>
    <cfRule type="expression" priority="71" stopIfTrue="1">
      <formula>OR($C33="Subtotal",$A33="Total TVA Cota 0")</formula>
    </cfRule>
    <cfRule type="expression" dxfId="510" priority="72">
      <formula>$E33=""</formula>
    </cfRule>
  </conditionalFormatting>
  <conditionalFormatting sqref="C45:C48">
    <cfRule type="expression" dxfId="509" priority="65">
      <formula>CELL("PROTECT",C45)=0</formula>
    </cfRule>
    <cfRule type="expression" dxfId="508" priority="66">
      <formula>$C45="Subtotal"</formula>
    </cfRule>
    <cfRule type="expression" priority="67" stopIfTrue="1">
      <formula>OR($C45="Subtotal",$A45="Total TVA Cota 0")</formula>
    </cfRule>
    <cfRule type="expression" dxfId="507" priority="68">
      <formula>$E45=""</formula>
    </cfRule>
  </conditionalFormatting>
  <conditionalFormatting sqref="C49:C50">
    <cfRule type="expression" dxfId="506" priority="61">
      <formula>CELL("PROTECT",C49)=0</formula>
    </cfRule>
    <cfRule type="expression" dxfId="505" priority="62">
      <formula>$C49="Subtotal"</formula>
    </cfRule>
    <cfRule type="expression" priority="63" stopIfTrue="1">
      <formula>OR($C49="Subtotal",$A49="Total TVA Cota 0")</formula>
    </cfRule>
    <cfRule type="expression" dxfId="504" priority="64">
      <formula>$E49=""</formula>
    </cfRule>
  </conditionalFormatting>
  <conditionalFormatting sqref="C57">
    <cfRule type="expression" dxfId="503" priority="57">
      <formula>CELL("PROTECT",C57)=0</formula>
    </cfRule>
    <cfRule type="expression" dxfId="502" priority="58">
      <formula>$C57="Subtotal"</formula>
    </cfRule>
    <cfRule type="expression" priority="59" stopIfTrue="1">
      <formula>OR($C57="Subtotal",$A57="Total TVA Cota 0")</formula>
    </cfRule>
    <cfRule type="expression" dxfId="501" priority="60">
      <formula>$E57=""</formula>
    </cfRule>
  </conditionalFormatting>
  <conditionalFormatting sqref="C62:C63">
    <cfRule type="expression" dxfId="500" priority="53">
      <formula>CELL("PROTECT",C62)=0</formula>
    </cfRule>
    <cfRule type="expression" dxfId="499" priority="54">
      <formula>$C62="Subtotal"</formula>
    </cfRule>
    <cfRule type="expression" priority="55" stopIfTrue="1">
      <formula>OR($C62="Subtotal",$A62="Total TVA Cota 0")</formula>
    </cfRule>
    <cfRule type="expression" dxfId="498" priority="56">
      <formula>$E62=""</formula>
    </cfRule>
  </conditionalFormatting>
  <conditionalFormatting sqref="C66">
    <cfRule type="expression" dxfId="497" priority="49">
      <formula>CELL("PROTECT",C66)=0</formula>
    </cfRule>
    <cfRule type="expression" dxfId="496" priority="50">
      <formula>$C66="Subtotal"</formula>
    </cfRule>
    <cfRule type="expression" priority="51" stopIfTrue="1">
      <formula>OR($C66="Subtotal",$A66="Total TVA Cota 0")</formula>
    </cfRule>
    <cfRule type="expression" dxfId="495" priority="52">
      <formula>$E66=""</formula>
    </cfRule>
  </conditionalFormatting>
  <conditionalFormatting sqref="C67">
    <cfRule type="expression" dxfId="494" priority="45">
      <formula>CELL("PROTECT",C67)=0</formula>
    </cfRule>
    <cfRule type="expression" dxfId="493" priority="46">
      <formula>$C67="Subtotal"</formula>
    </cfRule>
    <cfRule type="expression" priority="47" stopIfTrue="1">
      <formula>OR($C67="Subtotal",$A67="Total TVA Cota 0")</formula>
    </cfRule>
    <cfRule type="expression" dxfId="492" priority="48">
      <formula>$E67=""</formula>
    </cfRule>
  </conditionalFormatting>
  <conditionalFormatting sqref="C68">
    <cfRule type="expression" dxfId="491" priority="41">
      <formula>CELL("PROTECT",C68)=0</formula>
    </cfRule>
    <cfRule type="expression" dxfId="490" priority="42">
      <formula>$C68="Subtotal"</formula>
    </cfRule>
    <cfRule type="expression" priority="43" stopIfTrue="1">
      <formula>OR($C68="Subtotal",$A68="Total TVA Cota 0")</formula>
    </cfRule>
    <cfRule type="expression" dxfId="489" priority="44">
      <formula>$E68=""</formula>
    </cfRule>
  </conditionalFormatting>
  <conditionalFormatting sqref="C74">
    <cfRule type="expression" dxfId="488" priority="37">
      <formula>CELL("PROTECT",C74)=0</formula>
    </cfRule>
    <cfRule type="expression" dxfId="487" priority="38">
      <formula>$C74="Subtotal"</formula>
    </cfRule>
    <cfRule type="expression" priority="39" stopIfTrue="1">
      <formula>OR($C74="Subtotal",$A74="Total TVA Cota 0")</formula>
    </cfRule>
    <cfRule type="expression" dxfId="486" priority="40">
      <formula>$E74=""</formula>
    </cfRule>
  </conditionalFormatting>
  <conditionalFormatting sqref="C75">
    <cfRule type="expression" dxfId="485" priority="33">
      <formula>CELL("PROTECT",C75)=0</formula>
    </cfRule>
    <cfRule type="expression" dxfId="484" priority="34">
      <formula>$C75="Subtotal"</formula>
    </cfRule>
    <cfRule type="expression" priority="35" stopIfTrue="1">
      <formula>OR($C75="Subtotal",$A75="Total TVA Cota 0")</formula>
    </cfRule>
    <cfRule type="expression" dxfId="483" priority="36">
      <formula>$E75=""</formula>
    </cfRule>
  </conditionalFormatting>
  <conditionalFormatting sqref="C76:C77">
    <cfRule type="expression" dxfId="482" priority="29">
      <formula>CELL("PROTECT",C76)=0</formula>
    </cfRule>
    <cfRule type="expression" dxfId="481" priority="30">
      <formula>$C76="Subtotal"</formula>
    </cfRule>
    <cfRule type="expression" priority="31" stopIfTrue="1">
      <formula>OR($C76="Subtotal",$A76="Total TVA Cota 0")</formula>
    </cfRule>
    <cfRule type="expression" dxfId="480" priority="32">
      <formula>$E76=""</formula>
    </cfRule>
  </conditionalFormatting>
  <conditionalFormatting sqref="C80:C81">
    <cfRule type="expression" dxfId="479" priority="25">
      <formula>CELL("PROTECT",C80)=0</formula>
    </cfRule>
    <cfRule type="expression" dxfId="478" priority="26">
      <formula>$C80="Subtotal"</formula>
    </cfRule>
    <cfRule type="expression" priority="27" stopIfTrue="1">
      <formula>OR($C80="Subtotal",$A80="Total TVA Cota 0")</formula>
    </cfRule>
    <cfRule type="expression" dxfId="477" priority="28">
      <formula>$E80=""</formula>
    </cfRule>
  </conditionalFormatting>
  <conditionalFormatting sqref="C82">
    <cfRule type="expression" dxfId="476" priority="21">
      <formula>CELL("PROTECT",C82)=0</formula>
    </cfRule>
    <cfRule type="expression" dxfId="475" priority="22">
      <formula>$C82="Subtotal"</formula>
    </cfRule>
    <cfRule type="expression" priority="23" stopIfTrue="1">
      <formula>OR($C82="Subtotal",$A82="Total TVA Cota 0")</formula>
    </cfRule>
    <cfRule type="expression" dxfId="474" priority="24">
      <formula>$E82=""</formula>
    </cfRule>
  </conditionalFormatting>
  <conditionalFormatting sqref="C83">
    <cfRule type="expression" dxfId="473" priority="17">
      <formula>CELL("PROTECT",C83)=0</formula>
    </cfRule>
    <cfRule type="expression" dxfId="472" priority="18">
      <formula>$C83="Subtotal"</formula>
    </cfRule>
    <cfRule type="expression" priority="19" stopIfTrue="1">
      <formula>OR($C83="Subtotal",$A83="Total TVA Cota 0")</formula>
    </cfRule>
    <cfRule type="expression" dxfId="471" priority="20">
      <formula>$E83=""</formula>
    </cfRule>
  </conditionalFormatting>
  <conditionalFormatting sqref="C84">
    <cfRule type="expression" dxfId="470" priority="13">
      <formula>CELL("PROTECT",C84)=0</formula>
    </cfRule>
    <cfRule type="expression" dxfId="469" priority="14">
      <formula>$C84="Subtotal"</formula>
    </cfRule>
    <cfRule type="expression" priority="15" stopIfTrue="1">
      <formula>OR($C84="Subtotal",$A84="Total TVA Cota 0")</formula>
    </cfRule>
    <cfRule type="expression" dxfId="468" priority="16">
      <formula>$E84=""</formula>
    </cfRule>
  </conditionalFormatting>
  <conditionalFormatting sqref="C85">
    <cfRule type="expression" dxfId="467" priority="9">
      <formula>CELL("PROTECT",C85)=0</formula>
    </cfRule>
    <cfRule type="expression" dxfId="466" priority="10">
      <formula>$C85="Subtotal"</formula>
    </cfRule>
    <cfRule type="expression" priority="11" stopIfTrue="1">
      <formula>OR($C85="Subtotal",$A85="Total TVA Cota 0")</formula>
    </cfRule>
    <cfRule type="expression" dxfId="465" priority="12">
      <formula>$E85=""</formula>
    </cfRule>
  </conditionalFormatting>
  <conditionalFormatting sqref="C98:C99">
    <cfRule type="expression" dxfId="464" priority="5">
      <formula>CELL("PROTECT",C98)=0</formula>
    </cfRule>
    <cfRule type="expression" dxfId="463" priority="6">
      <formula>$C98="Subtotal"</formula>
    </cfRule>
    <cfRule type="expression" priority="7" stopIfTrue="1">
      <formula>OR($C98="Subtotal",$A98="Total TVA Cota 0")</formula>
    </cfRule>
    <cfRule type="expression" dxfId="462" priority="8">
      <formula>$E98=""</formula>
    </cfRule>
  </conditionalFormatting>
  <conditionalFormatting sqref="C100">
    <cfRule type="expression" dxfId="461" priority="1">
      <formula>CELL("PROTECT",C100)=0</formula>
    </cfRule>
    <cfRule type="expression" dxfId="460" priority="2">
      <formula>$C100="Subtotal"</formula>
    </cfRule>
    <cfRule type="expression" priority="3" stopIfTrue="1">
      <formula>OR($C100="Subtotal",$A100="Total TVA Cota 0")</formula>
    </cfRule>
    <cfRule type="expression" dxfId="459" priority="4">
      <formula>$E100=""</formula>
    </cfRule>
  </conditionalFormatting>
  <dataValidations count="1">
    <dataValidation type="decimal" operator="greaterThan" allowBlank="1" showInputMessage="1" showErrorMessage="1" sqref="F7:F10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3"/>
  <sheetViews>
    <sheetView view="pageBreakPreview" topLeftCell="A158" zoomScaleNormal="90" zoomScaleSheetLayoutView="100" zoomScalePageLayoutView="90" workbookViewId="0">
      <selection activeCell="C162" sqref="C16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customHeight="1" x14ac:dyDescent="0.25">
      <c r="A4" s="144" t="s">
        <v>295</v>
      </c>
      <c r="B4" s="144"/>
      <c r="C4" s="28" t="str">
        <f>SITE!B10</f>
        <v>General construction works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601</v>
      </c>
      <c r="D7" s="37"/>
      <c r="E7" s="43"/>
      <c r="F7" s="42"/>
      <c r="G7" s="86">
        <f>Table115[5]*Table115[6]</f>
        <v>0</v>
      </c>
    </row>
    <row r="8" spans="1:7" ht="45" x14ac:dyDescent="0.25">
      <c r="A8" s="37">
        <v>1</v>
      </c>
      <c r="B8" s="37" t="s">
        <v>108</v>
      </c>
      <c r="C8" s="98" t="s">
        <v>516</v>
      </c>
      <c r="D8" s="37" t="s">
        <v>50</v>
      </c>
      <c r="E8" s="43">
        <v>0.21</v>
      </c>
      <c r="F8" s="42"/>
      <c r="G8" s="88">
        <f>Table115[5]*Table115[6]</f>
        <v>0</v>
      </c>
    </row>
    <row r="9" spans="1:7" ht="30" x14ac:dyDescent="0.25">
      <c r="A9" s="92">
        <v>2</v>
      </c>
      <c r="B9" s="92" t="s">
        <v>109</v>
      </c>
      <c r="C9" s="102" t="s">
        <v>463</v>
      </c>
      <c r="D9" s="92" t="s">
        <v>26</v>
      </c>
      <c r="E9" s="94">
        <v>0.66</v>
      </c>
      <c r="F9" s="95"/>
      <c r="G9" s="96">
        <f>Table115[5]*Table115[6]</f>
        <v>0</v>
      </c>
    </row>
    <row r="10" spans="1:7" ht="30" x14ac:dyDescent="0.25">
      <c r="A10" s="92">
        <v>3</v>
      </c>
      <c r="B10" s="92" t="s">
        <v>110</v>
      </c>
      <c r="C10" s="102" t="s">
        <v>464</v>
      </c>
      <c r="D10" s="92" t="s">
        <v>50</v>
      </c>
      <c r="E10" s="94">
        <v>0.08</v>
      </c>
      <c r="F10" s="95"/>
      <c r="G10" s="97">
        <f>Table115[5]*Table115[6]</f>
        <v>0</v>
      </c>
    </row>
    <row r="11" spans="1:7" ht="30" x14ac:dyDescent="0.25">
      <c r="A11" s="92">
        <v>4</v>
      </c>
      <c r="B11" s="92" t="s">
        <v>36</v>
      </c>
      <c r="C11" s="98" t="s">
        <v>466</v>
      </c>
      <c r="D11" s="92" t="s">
        <v>26</v>
      </c>
      <c r="E11" s="94">
        <v>2.11</v>
      </c>
      <c r="F11" s="95"/>
      <c r="G11" s="97">
        <f>Table115[5]*Table115[6]</f>
        <v>0</v>
      </c>
    </row>
    <row r="12" spans="1:7" ht="45" x14ac:dyDescent="0.25">
      <c r="A12" s="92">
        <v>5</v>
      </c>
      <c r="B12" s="92" t="s">
        <v>37</v>
      </c>
      <c r="C12" s="98" t="s">
        <v>467</v>
      </c>
      <c r="D12" s="92" t="s">
        <v>26</v>
      </c>
      <c r="E12" s="94">
        <v>10.55</v>
      </c>
      <c r="F12" s="95"/>
      <c r="G12" s="97">
        <f>Table115[5]*Table115[6]</f>
        <v>0</v>
      </c>
    </row>
    <row r="13" spans="1:7" x14ac:dyDescent="0.25">
      <c r="A13" s="92"/>
      <c r="B13" s="92"/>
      <c r="C13" s="102" t="s">
        <v>517</v>
      </c>
      <c r="D13" s="92"/>
      <c r="E13" s="94"/>
      <c r="F13" s="95"/>
      <c r="G13" s="97">
        <f>Table115[5]*Table115[6]</f>
        <v>0</v>
      </c>
    </row>
    <row r="14" spans="1:7" ht="45" x14ac:dyDescent="0.25">
      <c r="A14" s="92">
        <v>6</v>
      </c>
      <c r="B14" s="92" t="s">
        <v>128</v>
      </c>
      <c r="C14" s="102" t="s">
        <v>840</v>
      </c>
      <c r="D14" s="92" t="s">
        <v>26</v>
      </c>
      <c r="E14" s="94">
        <v>1.6</v>
      </c>
      <c r="F14" s="95"/>
      <c r="G14" s="97">
        <f>Table115[5]*Table115[6]</f>
        <v>0</v>
      </c>
    </row>
    <row r="15" spans="1:7" ht="44.45" customHeight="1" x14ac:dyDescent="0.25">
      <c r="A15" s="92">
        <v>7</v>
      </c>
      <c r="B15" s="92" t="s">
        <v>33</v>
      </c>
      <c r="C15" s="102" t="s">
        <v>518</v>
      </c>
      <c r="D15" s="92" t="s">
        <v>26</v>
      </c>
      <c r="E15" s="94">
        <v>10.3</v>
      </c>
      <c r="F15" s="95"/>
      <c r="G15" s="97">
        <f>Table115[5]*Table115[6]</f>
        <v>0</v>
      </c>
    </row>
    <row r="16" spans="1:7" ht="45" x14ac:dyDescent="0.25">
      <c r="A16" s="92">
        <v>8</v>
      </c>
      <c r="B16" s="92" t="s">
        <v>44</v>
      </c>
      <c r="C16" s="102" t="s">
        <v>519</v>
      </c>
      <c r="D16" s="92" t="s">
        <v>29</v>
      </c>
      <c r="E16" s="94">
        <v>51.7</v>
      </c>
      <c r="F16" s="95"/>
      <c r="G16" s="97">
        <f>Table115[5]*Table115[6]</f>
        <v>0</v>
      </c>
    </row>
    <row r="17" spans="1:7" x14ac:dyDescent="0.25">
      <c r="A17" s="92">
        <v>9</v>
      </c>
      <c r="B17" s="92"/>
      <c r="C17" s="102" t="s">
        <v>520</v>
      </c>
      <c r="D17" s="92"/>
      <c r="E17" s="94"/>
      <c r="F17" s="95"/>
      <c r="G17" s="97">
        <f>Table115[5]*Table115[6]</f>
        <v>0</v>
      </c>
    </row>
    <row r="18" spans="1:7" ht="60" x14ac:dyDescent="0.25">
      <c r="A18" s="92">
        <v>10</v>
      </c>
      <c r="B18" s="92" t="s">
        <v>125</v>
      </c>
      <c r="C18" s="102" t="s">
        <v>521</v>
      </c>
      <c r="D18" s="92" t="s">
        <v>26</v>
      </c>
      <c r="E18" s="94">
        <v>3.2</v>
      </c>
      <c r="F18" s="95"/>
      <c r="G18" s="97">
        <f>Table115[5]*Table115[6]</f>
        <v>0</v>
      </c>
    </row>
    <row r="19" spans="1:7" ht="30" x14ac:dyDescent="0.25">
      <c r="A19" s="92">
        <v>11</v>
      </c>
      <c r="B19" s="92" t="s">
        <v>144</v>
      </c>
      <c r="C19" s="102" t="s">
        <v>523</v>
      </c>
      <c r="D19" s="92" t="s">
        <v>39</v>
      </c>
      <c r="E19" s="94">
        <v>36.4</v>
      </c>
      <c r="F19" s="95"/>
      <c r="G19" s="97">
        <f>Table115[5]*Table115[6]</f>
        <v>0</v>
      </c>
    </row>
    <row r="20" spans="1:7" ht="30" x14ac:dyDescent="0.25">
      <c r="A20" s="92">
        <v>12</v>
      </c>
      <c r="B20" s="92" t="s">
        <v>145</v>
      </c>
      <c r="C20" s="102" t="s">
        <v>841</v>
      </c>
      <c r="D20" s="92" t="s">
        <v>39</v>
      </c>
      <c r="E20" s="94">
        <v>99.7</v>
      </c>
      <c r="F20" s="95"/>
      <c r="G20" s="97">
        <f>Table115[5]*Table115[6]</f>
        <v>0</v>
      </c>
    </row>
    <row r="21" spans="1:7" ht="45" x14ac:dyDescent="0.25">
      <c r="A21" s="92">
        <v>13</v>
      </c>
      <c r="B21" s="92" t="s">
        <v>44</v>
      </c>
      <c r="C21" s="93" t="s">
        <v>519</v>
      </c>
      <c r="D21" s="92" t="s">
        <v>29</v>
      </c>
      <c r="E21" s="94">
        <v>15.85</v>
      </c>
      <c r="F21" s="95"/>
      <c r="G21" s="97">
        <f>Table115[5]*Table115[6]</f>
        <v>0</v>
      </c>
    </row>
    <row r="22" spans="1:7" x14ac:dyDescent="0.25">
      <c r="A22" s="92">
        <v>14</v>
      </c>
      <c r="B22" s="92"/>
      <c r="C22" s="102" t="s">
        <v>524</v>
      </c>
      <c r="D22" s="92"/>
      <c r="E22" s="94"/>
      <c r="F22" s="95"/>
      <c r="G22" s="97">
        <f>Table115[5]*Table115[6]</f>
        <v>0</v>
      </c>
    </row>
    <row r="23" spans="1:7" ht="60" x14ac:dyDescent="0.25">
      <c r="A23" s="92">
        <v>15</v>
      </c>
      <c r="B23" s="92" t="s">
        <v>125</v>
      </c>
      <c r="C23" s="93" t="s">
        <v>522</v>
      </c>
      <c r="D23" s="92" t="s">
        <v>26</v>
      </c>
      <c r="E23" s="94">
        <v>0.14000000000000001</v>
      </c>
      <c r="F23" s="95"/>
      <c r="G23" s="97">
        <f>Table115[5]*Table115[6]</f>
        <v>0</v>
      </c>
    </row>
    <row r="24" spans="1:7" ht="45" x14ac:dyDescent="0.25">
      <c r="A24" s="92">
        <v>16</v>
      </c>
      <c r="B24" s="92" t="s">
        <v>146</v>
      </c>
      <c r="C24" s="103" t="s">
        <v>842</v>
      </c>
      <c r="D24" s="92" t="s">
        <v>39</v>
      </c>
      <c r="E24" s="94">
        <v>1.7</v>
      </c>
      <c r="F24" s="95"/>
      <c r="G24" s="97">
        <f>Table115[5]*Table115[6]</f>
        <v>0</v>
      </c>
    </row>
    <row r="25" spans="1:7" ht="45" x14ac:dyDescent="0.25">
      <c r="A25" s="92">
        <v>17</v>
      </c>
      <c r="B25" s="92" t="s">
        <v>147</v>
      </c>
      <c r="C25" s="102" t="s">
        <v>526</v>
      </c>
      <c r="D25" s="92" t="s">
        <v>39</v>
      </c>
      <c r="E25" s="94">
        <v>12.8</v>
      </c>
      <c r="F25" s="95"/>
      <c r="G25" s="97">
        <f>Table115[5]*Table115[6]</f>
        <v>0</v>
      </c>
    </row>
    <row r="26" spans="1:7" ht="30" x14ac:dyDescent="0.25">
      <c r="A26" s="92">
        <v>18</v>
      </c>
      <c r="B26" s="92" t="s">
        <v>148</v>
      </c>
      <c r="C26" s="98" t="s">
        <v>529</v>
      </c>
      <c r="D26" s="92" t="s">
        <v>29</v>
      </c>
      <c r="E26" s="94">
        <v>10.56</v>
      </c>
      <c r="F26" s="95"/>
      <c r="G26" s="97">
        <f>Table115[5]*Table115[6]</f>
        <v>0</v>
      </c>
    </row>
    <row r="27" spans="1:7" ht="30" x14ac:dyDescent="0.25">
      <c r="A27" s="92">
        <v>19</v>
      </c>
      <c r="B27" s="92" t="s">
        <v>149</v>
      </c>
      <c r="C27" s="102" t="s">
        <v>530</v>
      </c>
      <c r="D27" s="92" t="s">
        <v>310</v>
      </c>
      <c r="E27" s="94">
        <v>1</v>
      </c>
      <c r="F27" s="95"/>
      <c r="G27" s="97">
        <f>Table115[5]*Table115[6]</f>
        <v>0</v>
      </c>
    </row>
    <row r="28" spans="1:7" x14ac:dyDescent="0.25">
      <c r="A28" s="92"/>
      <c r="B28" s="92"/>
      <c r="C28" s="102" t="s">
        <v>531</v>
      </c>
      <c r="D28" s="92"/>
      <c r="E28" s="94"/>
      <c r="F28" s="95"/>
      <c r="G28" s="97">
        <f>Table115[5]*Table115[6]</f>
        <v>0</v>
      </c>
    </row>
    <row r="29" spans="1:7" x14ac:dyDescent="0.25">
      <c r="A29" s="92">
        <v>20</v>
      </c>
      <c r="B29" s="92" t="s">
        <v>150</v>
      </c>
      <c r="C29" s="102" t="s">
        <v>532</v>
      </c>
      <c r="D29" s="92" t="s">
        <v>26</v>
      </c>
      <c r="E29" s="94">
        <v>28.95</v>
      </c>
      <c r="F29" s="95"/>
      <c r="G29" s="97">
        <f>Table115[5]*Table115[6]</f>
        <v>0</v>
      </c>
    </row>
    <row r="30" spans="1:7" x14ac:dyDescent="0.25">
      <c r="A30" s="92">
        <v>21</v>
      </c>
      <c r="B30" s="92"/>
      <c r="C30" s="102" t="s">
        <v>533</v>
      </c>
      <c r="D30" s="92"/>
      <c r="E30" s="94"/>
      <c r="F30" s="95"/>
      <c r="G30" s="97">
        <f>Table115[5]*Table115[6]</f>
        <v>0</v>
      </c>
    </row>
    <row r="31" spans="1:7" ht="45" x14ac:dyDescent="0.25">
      <c r="A31" s="92">
        <v>22</v>
      </c>
      <c r="B31" s="92" t="s">
        <v>151</v>
      </c>
      <c r="C31" s="103" t="s">
        <v>534</v>
      </c>
      <c r="D31" s="92" t="s">
        <v>26</v>
      </c>
      <c r="E31" s="94">
        <v>2.08</v>
      </c>
      <c r="F31" s="95"/>
      <c r="G31" s="97">
        <f>Table115[5]*Table115[6]</f>
        <v>0</v>
      </c>
    </row>
    <row r="32" spans="1:7" ht="45" x14ac:dyDescent="0.25">
      <c r="A32" s="92">
        <v>23</v>
      </c>
      <c r="B32" s="92" t="s">
        <v>146</v>
      </c>
      <c r="C32" s="93" t="s">
        <v>525</v>
      </c>
      <c r="D32" s="92" t="s">
        <v>39</v>
      </c>
      <c r="E32" s="94">
        <v>32.799999999999997</v>
      </c>
      <c r="F32" s="95"/>
      <c r="G32" s="97">
        <f>Table115[5]*Table115[6]</f>
        <v>0</v>
      </c>
    </row>
    <row r="33" spans="1:7" ht="45" x14ac:dyDescent="0.25">
      <c r="A33" s="92">
        <v>24</v>
      </c>
      <c r="B33" s="92" t="s">
        <v>147</v>
      </c>
      <c r="C33" s="93" t="s">
        <v>526</v>
      </c>
      <c r="D33" s="92" t="s">
        <v>39</v>
      </c>
      <c r="E33" s="94">
        <v>70.400000000000006</v>
      </c>
      <c r="F33" s="95"/>
      <c r="G33" s="97">
        <f>Table115[5]*Table115[6]</f>
        <v>0</v>
      </c>
    </row>
    <row r="34" spans="1:7" ht="45" x14ac:dyDescent="0.25">
      <c r="A34" s="92">
        <v>25</v>
      </c>
      <c r="B34" s="92" t="s">
        <v>152</v>
      </c>
      <c r="C34" s="98" t="s">
        <v>527</v>
      </c>
      <c r="D34" s="92" t="s">
        <v>29</v>
      </c>
      <c r="E34" s="94">
        <v>10.4</v>
      </c>
      <c r="F34" s="95"/>
      <c r="G34" s="97">
        <f>Table115[5]*Table115[6]</f>
        <v>0</v>
      </c>
    </row>
    <row r="35" spans="1:7" x14ac:dyDescent="0.25">
      <c r="A35" s="92">
        <v>26</v>
      </c>
      <c r="B35" s="92"/>
      <c r="C35" s="102" t="s">
        <v>528</v>
      </c>
      <c r="D35" s="92"/>
      <c r="E35" s="94"/>
      <c r="F35" s="95"/>
      <c r="G35" s="97">
        <f>Table115[5]*Table115[6]</f>
        <v>0</v>
      </c>
    </row>
    <row r="36" spans="1:7" ht="45" x14ac:dyDescent="0.25">
      <c r="A36" s="92">
        <v>27</v>
      </c>
      <c r="B36" s="92" t="s">
        <v>151</v>
      </c>
      <c r="C36" s="93" t="s">
        <v>534</v>
      </c>
      <c r="D36" s="92" t="s">
        <v>26</v>
      </c>
      <c r="E36" s="94">
        <v>0.15</v>
      </c>
      <c r="F36" s="95"/>
      <c r="G36" s="97">
        <f>Table115[5]*Table115[6]</f>
        <v>0</v>
      </c>
    </row>
    <row r="37" spans="1:7" ht="45" x14ac:dyDescent="0.25">
      <c r="A37" s="92">
        <v>28</v>
      </c>
      <c r="B37" s="92" t="s">
        <v>146</v>
      </c>
      <c r="C37" s="93" t="s">
        <v>525</v>
      </c>
      <c r="D37" s="92" t="s">
        <v>39</v>
      </c>
      <c r="E37" s="94">
        <v>3.4</v>
      </c>
      <c r="F37" s="95"/>
      <c r="G37" s="97">
        <f>Table115[5]*Table115[6]</f>
        <v>0</v>
      </c>
    </row>
    <row r="38" spans="1:7" ht="45" x14ac:dyDescent="0.25">
      <c r="A38" s="92">
        <v>29</v>
      </c>
      <c r="B38" s="92" t="s">
        <v>147</v>
      </c>
      <c r="C38" s="102" t="s">
        <v>843</v>
      </c>
      <c r="D38" s="92" t="s">
        <v>39</v>
      </c>
      <c r="E38" s="94">
        <v>6.2</v>
      </c>
      <c r="F38" s="95"/>
      <c r="G38" s="97">
        <f>Table115[5]*Table115[6]</f>
        <v>0</v>
      </c>
    </row>
    <row r="39" spans="1:7" ht="45" x14ac:dyDescent="0.25">
      <c r="A39" s="92">
        <v>30</v>
      </c>
      <c r="B39" s="92" t="s">
        <v>152</v>
      </c>
      <c r="C39" s="102" t="s">
        <v>844</v>
      </c>
      <c r="D39" s="92" t="s">
        <v>29</v>
      </c>
      <c r="E39" s="94">
        <v>1.1499999999999999</v>
      </c>
      <c r="F39" s="95"/>
      <c r="G39" s="97">
        <f>Table115[5]*Table115[6]</f>
        <v>0</v>
      </c>
    </row>
    <row r="40" spans="1:7" ht="30" x14ac:dyDescent="0.25">
      <c r="A40" s="92">
        <v>31</v>
      </c>
      <c r="B40" s="92" t="s">
        <v>149</v>
      </c>
      <c r="C40" s="102" t="s">
        <v>530</v>
      </c>
      <c r="D40" s="92" t="s">
        <v>310</v>
      </c>
      <c r="E40" s="94">
        <v>2</v>
      </c>
      <c r="F40" s="95"/>
      <c r="G40" s="97">
        <f>Table115[5]*Table115[6]</f>
        <v>0</v>
      </c>
    </row>
    <row r="41" spans="1:7" ht="30" x14ac:dyDescent="0.25">
      <c r="A41" s="92">
        <v>32</v>
      </c>
      <c r="B41" s="92" t="s">
        <v>142</v>
      </c>
      <c r="C41" s="93" t="s">
        <v>536</v>
      </c>
      <c r="D41" s="92" t="s">
        <v>310</v>
      </c>
      <c r="E41" s="94">
        <v>4</v>
      </c>
      <c r="F41" s="95"/>
      <c r="G41" s="97">
        <f>Table115[5]*Table115[6]</f>
        <v>0</v>
      </c>
    </row>
    <row r="42" spans="1:7" x14ac:dyDescent="0.25">
      <c r="A42" s="92"/>
      <c r="B42" s="92"/>
      <c r="C42" s="102" t="s">
        <v>537</v>
      </c>
      <c r="D42" s="92"/>
      <c r="E42" s="94"/>
      <c r="F42" s="95"/>
      <c r="G42" s="97">
        <f>Table115[5]*Table115[6]</f>
        <v>0</v>
      </c>
    </row>
    <row r="43" spans="1:7" ht="60" x14ac:dyDescent="0.25">
      <c r="A43" s="92">
        <v>33</v>
      </c>
      <c r="B43" s="92" t="s">
        <v>153</v>
      </c>
      <c r="C43" s="102" t="s">
        <v>538</v>
      </c>
      <c r="D43" s="92" t="s">
        <v>310</v>
      </c>
      <c r="E43" s="94">
        <v>4</v>
      </c>
      <c r="F43" s="95"/>
      <c r="G43" s="97">
        <f>Table115[5]*Table115[6]</f>
        <v>0</v>
      </c>
    </row>
    <row r="44" spans="1:7" ht="60" x14ac:dyDescent="0.25">
      <c r="A44" s="92">
        <v>34</v>
      </c>
      <c r="B44" s="92" t="s">
        <v>153</v>
      </c>
      <c r="C44" s="93" t="s">
        <v>539</v>
      </c>
      <c r="D44" s="92" t="s">
        <v>310</v>
      </c>
      <c r="E44" s="94">
        <v>2</v>
      </c>
      <c r="F44" s="95"/>
      <c r="G44" s="97">
        <f>Table115[5]*Table115[6]</f>
        <v>0</v>
      </c>
    </row>
    <row r="45" spans="1:7" x14ac:dyDescent="0.25">
      <c r="A45" s="92">
        <v>35</v>
      </c>
      <c r="B45" s="92"/>
      <c r="C45" s="102" t="s">
        <v>540</v>
      </c>
      <c r="D45" s="92"/>
      <c r="E45" s="94"/>
      <c r="F45" s="95"/>
      <c r="G45" s="97">
        <f>Table115[5]*Table115[6]</f>
        <v>0</v>
      </c>
    </row>
    <row r="46" spans="1:7" ht="45" x14ac:dyDescent="0.25">
      <c r="A46" s="92">
        <v>36</v>
      </c>
      <c r="B46" s="92" t="s">
        <v>151</v>
      </c>
      <c r="C46" s="93" t="s">
        <v>534</v>
      </c>
      <c r="D46" s="92" t="s">
        <v>26</v>
      </c>
      <c r="E46" s="94">
        <v>2.8</v>
      </c>
      <c r="F46" s="95"/>
      <c r="G46" s="97">
        <f>Table115[5]*Table115[6]</f>
        <v>0</v>
      </c>
    </row>
    <row r="47" spans="1:7" ht="45" x14ac:dyDescent="0.25">
      <c r="A47" s="92">
        <v>37</v>
      </c>
      <c r="B47" s="92" t="s">
        <v>146</v>
      </c>
      <c r="C47" s="102" t="s">
        <v>525</v>
      </c>
      <c r="D47" s="92" t="s">
        <v>39</v>
      </c>
      <c r="E47" s="94">
        <v>67.5</v>
      </c>
      <c r="F47" s="95"/>
      <c r="G47" s="97">
        <f>Table115[5]*Table115[6]</f>
        <v>0</v>
      </c>
    </row>
    <row r="48" spans="1:7" ht="45" x14ac:dyDescent="0.25">
      <c r="A48" s="92">
        <v>38</v>
      </c>
      <c r="B48" s="92" t="s">
        <v>147</v>
      </c>
      <c r="C48" s="102" t="s">
        <v>843</v>
      </c>
      <c r="D48" s="92" t="s">
        <v>39</v>
      </c>
      <c r="E48" s="94">
        <v>255.5</v>
      </c>
      <c r="F48" s="95"/>
      <c r="G48" s="97">
        <f>Table115[5]*Table115[6]</f>
        <v>0</v>
      </c>
    </row>
    <row r="49" spans="1:7" ht="45" x14ac:dyDescent="0.25">
      <c r="A49" s="92">
        <v>39</v>
      </c>
      <c r="B49" s="92" t="s">
        <v>154</v>
      </c>
      <c r="C49" s="102" t="s">
        <v>844</v>
      </c>
      <c r="D49" s="92" t="s">
        <v>29</v>
      </c>
      <c r="E49" s="94">
        <v>21.15</v>
      </c>
      <c r="F49" s="95"/>
      <c r="G49" s="97">
        <f>Table115[5]*Table115[6]</f>
        <v>0</v>
      </c>
    </row>
    <row r="50" spans="1:7" ht="30" x14ac:dyDescent="0.25">
      <c r="A50" s="92">
        <v>40</v>
      </c>
      <c r="B50" s="92" t="s">
        <v>155</v>
      </c>
      <c r="C50" s="102" t="s">
        <v>541</v>
      </c>
      <c r="D50" s="92" t="s">
        <v>310</v>
      </c>
      <c r="E50" s="94">
        <v>1</v>
      </c>
      <c r="F50" s="95"/>
      <c r="G50" s="97">
        <f>Table115[5]*Table115[6]</f>
        <v>0</v>
      </c>
    </row>
    <row r="51" spans="1:7" x14ac:dyDescent="0.25">
      <c r="A51" s="92"/>
      <c r="B51" s="92"/>
      <c r="C51" s="102" t="s">
        <v>542</v>
      </c>
      <c r="D51" s="92"/>
      <c r="E51" s="94"/>
      <c r="F51" s="95"/>
      <c r="G51" s="97">
        <f>Table115[5]*Table115[6]</f>
        <v>0</v>
      </c>
    </row>
    <row r="52" spans="1:7" ht="20.100000000000001" customHeight="1" x14ac:dyDescent="0.25">
      <c r="A52" s="92">
        <v>41</v>
      </c>
      <c r="B52" s="92" t="s">
        <v>156</v>
      </c>
      <c r="C52" s="103" t="s">
        <v>543</v>
      </c>
      <c r="D52" s="92" t="s">
        <v>31</v>
      </c>
      <c r="E52" s="94">
        <v>1.2</v>
      </c>
      <c r="F52" s="95"/>
      <c r="G52" s="97">
        <f>Table115[5]*Table115[6]</f>
        <v>0</v>
      </c>
    </row>
    <row r="53" spans="1:7" ht="45" x14ac:dyDescent="0.25">
      <c r="A53" s="92">
        <v>42</v>
      </c>
      <c r="B53" s="92" t="s">
        <v>151</v>
      </c>
      <c r="C53" s="93" t="s">
        <v>535</v>
      </c>
      <c r="D53" s="92" t="s">
        <v>26</v>
      </c>
      <c r="E53" s="94">
        <v>0.1</v>
      </c>
      <c r="F53" s="95"/>
      <c r="G53" s="97">
        <f>Table115[5]*Table115[6]</f>
        <v>0</v>
      </c>
    </row>
    <row r="54" spans="1:7" ht="33.950000000000003" customHeight="1" x14ac:dyDescent="0.25">
      <c r="A54" s="92">
        <v>43</v>
      </c>
      <c r="B54" s="92" t="s">
        <v>154</v>
      </c>
      <c r="C54" s="102" t="s">
        <v>844</v>
      </c>
      <c r="D54" s="92" t="s">
        <v>29</v>
      </c>
      <c r="E54" s="94">
        <v>0.96</v>
      </c>
      <c r="F54" s="95"/>
      <c r="G54" s="97">
        <f>Table115[5]*Table115[6]</f>
        <v>0</v>
      </c>
    </row>
    <row r="55" spans="1:7" ht="30" x14ac:dyDescent="0.25">
      <c r="A55" s="92">
        <v>44</v>
      </c>
      <c r="B55" s="92" t="s">
        <v>157</v>
      </c>
      <c r="C55" s="102" t="s">
        <v>544</v>
      </c>
      <c r="D55" s="92" t="s">
        <v>39</v>
      </c>
      <c r="E55" s="94">
        <v>3.18</v>
      </c>
      <c r="F55" s="95"/>
      <c r="G55" s="97">
        <f>Table115[5]*Table115[6]</f>
        <v>0</v>
      </c>
    </row>
    <row r="56" spans="1:7" ht="30" x14ac:dyDescent="0.25">
      <c r="A56" s="92">
        <v>45</v>
      </c>
      <c r="B56" s="92" t="s">
        <v>158</v>
      </c>
      <c r="C56" s="102" t="s">
        <v>545</v>
      </c>
      <c r="D56" s="92" t="s">
        <v>29</v>
      </c>
      <c r="E56" s="94">
        <v>38.1</v>
      </c>
      <c r="F56" s="95"/>
      <c r="G56" s="97">
        <f>Table115[5]*Table115[6]</f>
        <v>0</v>
      </c>
    </row>
    <row r="57" spans="1:7" ht="60" x14ac:dyDescent="0.25">
      <c r="A57" s="92">
        <v>46</v>
      </c>
      <c r="B57" s="92" t="s">
        <v>159</v>
      </c>
      <c r="C57" s="102" t="s">
        <v>845</v>
      </c>
      <c r="D57" s="92" t="s">
        <v>29</v>
      </c>
      <c r="E57" s="94">
        <v>38.1</v>
      </c>
      <c r="F57" s="95"/>
      <c r="G57" s="97">
        <f>Table115[5]*Table115[6]</f>
        <v>0</v>
      </c>
    </row>
    <row r="58" spans="1:7" ht="30" x14ac:dyDescent="0.25">
      <c r="A58" s="92">
        <v>47</v>
      </c>
      <c r="B58" s="92" t="s">
        <v>158</v>
      </c>
      <c r="C58" s="98" t="s">
        <v>546</v>
      </c>
      <c r="D58" s="92" t="s">
        <v>29</v>
      </c>
      <c r="E58" s="94">
        <v>38.1</v>
      </c>
      <c r="F58" s="95"/>
      <c r="G58" s="97">
        <f>Table115[5]*Table115[6]</f>
        <v>0</v>
      </c>
    </row>
    <row r="59" spans="1:7" ht="60" x14ac:dyDescent="0.25">
      <c r="A59" s="92">
        <v>48</v>
      </c>
      <c r="B59" s="92" t="s">
        <v>160</v>
      </c>
      <c r="C59" s="102" t="s">
        <v>846</v>
      </c>
      <c r="D59" s="92" t="s">
        <v>29</v>
      </c>
      <c r="E59" s="94">
        <v>38.1</v>
      </c>
      <c r="F59" s="95"/>
      <c r="G59" s="97">
        <f>Table115[5]*Table115[6]</f>
        <v>0</v>
      </c>
    </row>
    <row r="60" spans="1:7" x14ac:dyDescent="0.25">
      <c r="A60" s="92">
        <v>49</v>
      </c>
      <c r="B60" s="92" t="s">
        <v>161</v>
      </c>
      <c r="C60" s="98" t="s">
        <v>547</v>
      </c>
      <c r="D60" s="92" t="s">
        <v>26</v>
      </c>
      <c r="E60" s="94">
        <v>1.55</v>
      </c>
      <c r="F60" s="95"/>
      <c r="G60" s="97">
        <f>Table115[5]*Table115[6]</f>
        <v>0</v>
      </c>
    </row>
    <row r="61" spans="1:7" ht="30" x14ac:dyDescent="0.25">
      <c r="A61" s="92">
        <v>50</v>
      </c>
      <c r="B61" s="92" t="s">
        <v>162</v>
      </c>
      <c r="C61" s="98" t="s">
        <v>548</v>
      </c>
      <c r="D61" s="92" t="s">
        <v>26</v>
      </c>
      <c r="E61" s="94">
        <v>1.55</v>
      </c>
      <c r="F61" s="95"/>
      <c r="G61" s="97">
        <f>Table115[5]*Table115[6]</f>
        <v>0</v>
      </c>
    </row>
    <row r="62" spans="1:7" ht="30" x14ac:dyDescent="0.25">
      <c r="A62" s="92">
        <v>51</v>
      </c>
      <c r="B62" s="92" t="s">
        <v>158</v>
      </c>
      <c r="C62" s="98" t="s">
        <v>549</v>
      </c>
      <c r="D62" s="92" t="s">
        <v>29</v>
      </c>
      <c r="E62" s="94">
        <v>76.3</v>
      </c>
      <c r="F62" s="95"/>
      <c r="G62" s="97">
        <f>Table115[5]*Table115[6]</f>
        <v>0</v>
      </c>
    </row>
    <row r="63" spans="1:7" ht="45" x14ac:dyDescent="0.25">
      <c r="A63" s="92">
        <v>52</v>
      </c>
      <c r="B63" s="92" t="s">
        <v>163</v>
      </c>
      <c r="C63" s="98" t="s">
        <v>550</v>
      </c>
      <c r="D63" s="92" t="s">
        <v>29</v>
      </c>
      <c r="E63" s="94">
        <v>85.5</v>
      </c>
      <c r="F63" s="95"/>
      <c r="G63" s="97">
        <f>Table115[5]*Table115[6]</f>
        <v>0</v>
      </c>
    </row>
    <row r="64" spans="1:7" ht="30" x14ac:dyDescent="0.25">
      <c r="A64" s="92">
        <v>53</v>
      </c>
      <c r="B64" s="92" t="s">
        <v>164</v>
      </c>
      <c r="C64" s="98" t="s">
        <v>551</v>
      </c>
      <c r="D64" s="92" t="s">
        <v>165</v>
      </c>
      <c r="E64" s="94">
        <v>0.56999999999999995</v>
      </c>
      <c r="F64" s="95"/>
      <c r="G64" s="97">
        <f>Table115[5]*Table115[6]</f>
        <v>0</v>
      </c>
    </row>
    <row r="65" spans="1:7" x14ac:dyDescent="0.25">
      <c r="A65" s="92">
        <v>54</v>
      </c>
      <c r="B65" s="92" t="s">
        <v>166</v>
      </c>
      <c r="C65" s="98" t="s">
        <v>552</v>
      </c>
      <c r="D65" s="92" t="s">
        <v>165</v>
      </c>
      <c r="E65" s="94">
        <v>0.56999999999999995</v>
      </c>
      <c r="F65" s="95"/>
      <c r="G65" s="97">
        <f>Table115[5]*Table115[6]</f>
        <v>0</v>
      </c>
    </row>
    <row r="66" spans="1:7" x14ac:dyDescent="0.25">
      <c r="A66" s="92">
        <v>55</v>
      </c>
      <c r="B66" s="92" t="s">
        <v>167</v>
      </c>
      <c r="C66" s="98" t="s">
        <v>553</v>
      </c>
      <c r="D66" s="92" t="s">
        <v>26</v>
      </c>
      <c r="E66" s="94">
        <v>0.11</v>
      </c>
      <c r="F66" s="95"/>
      <c r="G66" s="97">
        <f>Table115[5]*Table115[6]</f>
        <v>0</v>
      </c>
    </row>
    <row r="67" spans="1:7" ht="30" x14ac:dyDescent="0.25">
      <c r="A67" s="92">
        <v>56</v>
      </c>
      <c r="B67" s="92" t="s">
        <v>162</v>
      </c>
      <c r="C67" s="98" t="s">
        <v>600</v>
      </c>
      <c r="D67" s="92" t="s">
        <v>26</v>
      </c>
      <c r="E67" s="94">
        <v>0.11</v>
      </c>
      <c r="F67" s="95"/>
      <c r="G67" s="97">
        <f>Table115[5]*Table115[6]</f>
        <v>0</v>
      </c>
    </row>
    <row r="68" spans="1:7" ht="30" x14ac:dyDescent="0.25">
      <c r="A68" s="92">
        <v>57</v>
      </c>
      <c r="B68" s="92" t="s">
        <v>168</v>
      </c>
      <c r="C68" s="102" t="s">
        <v>847</v>
      </c>
      <c r="D68" s="92" t="s">
        <v>29</v>
      </c>
      <c r="E68" s="94">
        <v>20</v>
      </c>
      <c r="F68" s="95"/>
      <c r="G68" s="97">
        <f>Table115[5]*Table115[6]</f>
        <v>0</v>
      </c>
    </row>
    <row r="69" spans="1:7" ht="30" x14ac:dyDescent="0.25">
      <c r="A69" s="92">
        <v>58</v>
      </c>
      <c r="B69" s="92" t="s">
        <v>162</v>
      </c>
      <c r="C69" s="98" t="s">
        <v>548</v>
      </c>
      <c r="D69" s="92" t="s">
        <v>26</v>
      </c>
      <c r="E69" s="94">
        <v>0.46</v>
      </c>
      <c r="F69" s="95"/>
      <c r="G69" s="97">
        <f>Table115[5]*Table115[6]</f>
        <v>0</v>
      </c>
    </row>
    <row r="70" spans="1:7" ht="30" x14ac:dyDescent="0.25">
      <c r="A70" s="92">
        <v>59</v>
      </c>
      <c r="B70" s="92" t="s">
        <v>169</v>
      </c>
      <c r="C70" s="98" t="s">
        <v>554</v>
      </c>
      <c r="D70" s="92" t="s">
        <v>26</v>
      </c>
      <c r="E70" s="94">
        <v>0.46</v>
      </c>
      <c r="F70" s="95"/>
      <c r="G70" s="97">
        <f>Table115[5]*Table115[6]</f>
        <v>0</v>
      </c>
    </row>
    <row r="71" spans="1:7" ht="30" x14ac:dyDescent="0.25">
      <c r="A71" s="92">
        <v>60</v>
      </c>
      <c r="B71" s="92" t="s">
        <v>170</v>
      </c>
      <c r="C71" s="98" t="s">
        <v>555</v>
      </c>
      <c r="D71" s="92" t="s">
        <v>29</v>
      </c>
      <c r="E71" s="94">
        <v>20</v>
      </c>
      <c r="F71" s="95"/>
      <c r="G71" s="97">
        <f>Table115[5]*Table115[6]</f>
        <v>0</v>
      </c>
    </row>
    <row r="72" spans="1:7" ht="75" x14ac:dyDescent="0.25">
      <c r="A72" s="92">
        <v>61</v>
      </c>
      <c r="B72" s="92" t="s">
        <v>171</v>
      </c>
      <c r="C72" s="102" t="s">
        <v>848</v>
      </c>
      <c r="D72" s="92" t="s">
        <v>29</v>
      </c>
      <c r="E72" s="94">
        <v>85.5</v>
      </c>
      <c r="F72" s="95"/>
      <c r="G72" s="97">
        <f>Table115[5]*Table115[6]</f>
        <v>0</v>
      </c>
    </row>
    <row r="73" spans="1:7" x14ac:dyDescent="0.25">
      <c r="A73" s="92">
        <v>62</v>
      </c>
      <c r="B73" s="92" t="s">
        <v>172</v>
      </c>
      <c r="C73" s="109" t="s">
        <v>556</v>
      </c>
      <c r="D73" s="92" t="s">
        <v>31</v>
      </c>
      <c r="E73" s="94">
        <v>16</v>
      </c>
      <c r="F73" s="95"/>
      <c r="G73" s="97">
        <f>Table115[5]*Table115[6]</f>
        <v>0</v>
      </c>
    </row>
    <row r="74" spans="1:7" x14ac:dyDescent="0.25">
      <c r="A74" s="92">
        <v>63</v>
      </c>
      <c r="B74" s="92" t="s">
        <v>173</v>
      </c>
      <c r="C74" s="98" t="s">
        <v>557</v>
      </c>
      <c r="D74" s="92" t="s">
        <v>31</v>
      </c>
      <c r="E74" s="94">
        <v>14.5</v>
      </c>
      <c r="F74" s="95"/>
      <c r="G74" s="97">
        <f>Table115[5]*Table115[6]</f>
        <v>0</v>
      </c>
    </row>
    <row r="75" spans="1:7" ht="60" x14ac:dyDescent="0.25">
      <c r="A75" s="92">
        <v>64</v>
      </c>
      <c r="B75" s="92" t="s">
        <v>174</v>
      </c>
      <c r="C75" s="102" t="s">
        <v>849</v>
      </c>
      <c r="D75" s="92" t="s">
        <v>29</v>
      </c>
      <c r="E75" s="94">
        <v>20</v>
      </c>
      <c r="F75" s="95"/>
      <c r="G75" s="97">
        <f>Table115[5]*Table115[6]</f>
        <v>0</v>
      </c>
    </row>
    <row r="76" spans="1:7" ht="30" x14ac:dyDescent="0.25">
      <c r="A76" s="92">
        <v>65</v>
      </c>
      <c r="B76" s="92" t="s">
        <v>175</v>
      </c>
      <c r="C76" s="98" t="s">
        <v>558</v>
      </c>
      <c r="D76" s="92" t="s">
        <v>29</v>
      </c>
      <c r="E76" s="94">
        <v>24.6</v>
      </c>
      <c r="F76" s="95"/>
      <c r="G76" s="97">
        <f>Table115[5]*Table115[6]</f>
        <v>0</v>
      </c>
    </row>
    <row r="77" spans="1:7" ht="45" x14ac:dyDescent="0.25">
      <c r="A77" s="92">
        <v>66</v>
      </c>
      <c r="B77" s="92" t="s">
        <v>45</v>
      </c>
      <c r="C77" s="102" t="s">
        <v>477</v>
      </c>
      <c r="D77" s="92" t="s">
        <v>39</v>
      </c>
      <c r="E77" s="94">
        <v>6.3</v>
      </c>
      <c r="F77" s="95"/>
      <c r="G77" s="97">
        <f>Table115[5]*Table115[6]</f>
        <v>0</v>
      </c>
    </row>
    <row r="78" spans="1:7" ht="30" x14ac:dyDescent="0.25">
      <c r="A78" s="92">
        <v>67</v>
      </c>
      <c r="B78" s="92" t="s">
        <v>107</v>
      </c>
      <c r="C78" s="102" t="s">
        <v>559</v>
      </c>
      <c r="D78" s="92" t="s">
        <v>310</v>
      </c>
      <c r="E78" s="94">
        <v>1</v>
      </c>
      <c r="F78" s="95"/>
      <c r="G78" s="97">
        <f>Table115[5]*Table115[6]</f>
        <v>0</v>
      </c>
    </row>
    <row r="79" spans="1:7" x14ac:dyDescent="0.25">
      <c r="A79" s="92">
        <v>68</v>
      </c>
      <c r="B79" s="92"/>
      <c r="C79" s="102" t="s">
        <v>560</v>
      </c>
      <c r="D79" s="92"/>
      <c r="E79" s="94"/>
      <c r="F79" s="95"/>
      <c r="G79" s="97">
        <f>Table115[5]*Table115[6]</f>
        <v>0</v>
      </c>
    </row>
    <row r="80" spans="1:7" ht="45" x14ac:dyDescent="0.25">
      <c r="A80" s="92">
        <v>69</v>
      </c>
      <c r="B80" s="92" t="s">
        <v>45</v>
      </c>
      <c r="C80" s="93" t="s">
        <v>477</v>
      </c>
      <c r="D80" s="92" t="s">
        <v>39</v>
      </c>
      <c r="E80" s="94">
        <v>25.8</v>
      </c>
      <c r="F80" s="95"/>
      <c r="G80" s="97">
        <f>Table115[5]*Table115[6]</f>
        <v>0</v>
      </c>
    </row>
    <row r="81" spans="1:7" ht="17.45" customHeight="1" x14ac:dyDescent="0.25">
      <c r="A81" s="92">
        <v>70</v>
      </c>
      <c r="B81" s="92" t="s">
        <v>40</v>
      </c>
      <c r="C81" s="103" t="s">
        <v>561</v>
      </c>
      <c r="D81" s="92" t="s">
        <v>41</v>
      </c>
      <c r="E81" s="94">
        <v>0.03</v>
      </c>
      <c r="F81" s="95"/>
      <c r="G81" s="97">
        <f>Table115[5]*Table115[6]</f>
        <v>0</v>
      </c>
    </row>
    <row r="82" spans="1:7" ht="45" x14ac:dyDescent="0.25">
      <c r="A82" s="92">
        <v>71</v>
      </c>
      <c r="B82" s="92" t="s">
        <v>42</v>
      </c>
      <c r="C82" s="102" t="s">
        <v>850</v>
      </c>
      <c r="D82" s="92" t="s">
        <v>41</v>
      </c>
      <c r="E82" s="94">
        <v>0.03</v>
      </c>
      <c r="F82" s="95"/>
      <c r="G82" s="97">
        <f>Table115[5]*Table115[6]</f>
        <v>0</v>
      </c>
    </row>
    <row r="83" spans="1:7" ht="30" x14ac:dyDescent="0.25">
      <c r="A83" s="92">
        <v>72</v>
      </c>
      <c r="B83" s="92" t="s">
        <v>157</v>
      </c>
      <c r="C83" s="93" t="s">
        <v>544</v>
      </c>
      <c r="D83" s="92" t="s">
        <v>39</v>
      </c>
      <c r="E83" s="94">
        <v>8.84</v>
      </c>
      <c r="F83" s="95"/>
      <c r="G83" s="97">
        <f>Table115[5]*Table115[6]</f>
        <v>0</v>
      </c>
    </row>
    <row r="84" spans="1:7" ht="75" x14ac:dyDescent="0.25">
      <c r="A84" s="92">
        <v>73</v>
      </c>
      <c r="B84" s="92" t="s">
        <v>171</v>
      </c>
      <c r="C84" s="102" t="s">
        <v>851</v>
      </c>
      <c r="D84" s="92" t="s">
        <v>29</v>
      </c>
      <c r="E84" s="94">
        <v>3.2</v>
      </c>
      <c r="F84" s="95"/>
      <c r="G84" s="97">
        <f>Table115[5]*Table115[6]</f>
        <v>0</v>
      </c>
    </row>
    <row r="85" spans="1:7" ht="60" x14ac:dyDescent="0.25">
      <c r="A85" s="92">
        <v>74</v>
      </c>
      <c r="B85" s="92" t="s">
        <v>174</v>
      </c>
      <c r="C85" s="102" t="s">
        <v>852</v>
      </c>
      <c r="D85" s="92" t="s">
        <v>29</v>
      </c>
      <c r="E85" s="94">
        <v>1.2</v>
      </c>
      <c r="F85" s="95"/>
      <c r="G85" s="97">
        <f>Table115[5]*Table115[6]</f>
        <v>0</v>
      </c>
    </row>
    <row r="86" spans="1:7" ht="60" x14ac:dyDescent="0.25">
      <c r="A86" s="92">
        <v>75</v>
      </c>
      <c r="B86" s="92" t="s">
        <v>176</v>
      </c>
      <c r="C86" s="102" t="s">
        <v>853</v>
      </c>
      <c r="D86" s="92" t="s">
        <v>26</v>
      </c>
      <c r="E86" s="94">
        <v>0.14000000000000001</v>
      </c>
      <c r="F86" s="95"/>
      <c r="G86" s="97">
        <f>Table115[5]*Table115[6]</f>
        <v>0</v>
      </c>
    </row>
    <row r="87" spans="1:7" x14ac:dyDescent="0.25">
      <c r="A87" s="92"/>
      <c r="B87" s="92"/>
      <c r="C87" s="102" t="s">
        <v>563</v>
      </c>
      <c r="D87" s="92"/>
      <c r="E87" s="94"/>
      <c r="F87" s="95"/>
      <c r="G87" s="97">
        <f>Table115[5]*Table115[6]</f>
        <v>0</v>
      </c>
    </row>
    <row r="88" spans="1:7" ht="30" x14ac:dyDescent="0.25">
      <c r="A88" s="92">
        <v>76</v>
      </c>
      <c r="B88" s="92" t="s">
        <v>177</v>
      </c>
      <c r="C88" s="98" t="s">
        <v>564</v>
      </c>
      <c r="D88" s="92" t="s">
        <v>29</v>
      </c>
      <c r="E88" s="94">
        <v>3.63</v>
      </c>
      <c r="F88" s="95"/>
      <c r="G88" s="97">
        <f>Table115[5]*Table115[6]</f>
        <v>0</v>
      </c>
    </row>
    <row r="89" spans="1:7" ht="29.45" customHeight="1" x14ac:dyDescent="0.25">
      <c r="A89" s="92">
        <v>77</v>
      </c>
      <c r="B89" s="92" t="s">
        <v>178</v>
      </c>
      <c r="C89" s="103" t="s">
        <v>565</v>
      </c>
      <c r="D89" s="92" t="s">
        <v>31</v>
      </c>
      <c r="E89" s="94">
        <v>2</v>
      </c>
      <c r="F89" s="95"/>
      <c r="G89" s="97">
        <f>Table115[5]*Table115[6]</f>
        <v>0</v>
      </c>
    </row>
    <row r="90" spans="1:7" x14ac:dyDescent="0.25">
      <c r="A90" s="92">
        <v>78</v>
      </c>
      <c r="B90" s="92" t="s">
        <v>179</v>
      </c>
      <c r="C90" s="102" t="s">
        <v>566</v>
      </c>
      <c r="D90" s="92" t="s">
        <v>31</v>
      </c>
      <c r="E90" s="94">
        <v>2</v>
      </c>
      <c r="F90" s="95"/>
      <c r="G90" s="97">
        <f>Table115[5]*Table115[6]</f>
        <v>0</v>
      </c>
    </row>
    <row r="91" spans="1:7" ht="60" x14ac:dyDescent="0.25">
      <c r="A91" s="92">
        <v>79</v>
      </c>
      <c r="B91" s="92" t="s">
        <v>180</v>
      </c>
      <c r="C91" s="103" t="s">
        <v>854</v>
      </c>
      <c r="D91" s="92" t="s">
        <v>29</v>
      </c>
      <c r="E91" s="94">
        <v>2.54</v>
      </c>
      <c r="F91" s="95"/>
      <c r="G91" s="97">
        <f>Table115[5]*Table115[6]</f>
        <v>0</v>
      </c>
    </row>
    <row r="92" spans="1:7" ht="30" x14ac:dyDescent="0.25">
      <c r="A92" s="92">
        <v>81</v>
      </c>
      <c r="B92" s="92" t="s">
        <v>181</v>
      </c>
      <c r="C92" s="102" t="s">
        <v>567</v>
      </c>
      <c r="D92" s="92" t="s">
        <v>29</v>
      </c>
      <c r="E92" s="94">
        <v>5.6</v>
      </c>
      <c r="F92" s="95"/>
      <c r="G92" s="97">
        <f>Table115[5]*Table115[6]</f>
        <v>0</v>
      </c>
    </row>
    <row r="93" spans="1:7" ht="60" x14ac:dyDescent="0.25">
      <c r="A93" s="92">
        <v>82</v>
      </c>
      <c r="B93" s="92" t="s">
        <v>182</v>
      </c>
      <c r="C93" s="102" t="s">
        <v>855</v>
      </c>
      <c r="D93" s="92" t="s">
        <v>29</v>
      </c>
      <c r="E93" s="94">
        <v>0.92</v>
      </c>
      <c r="F93" s="95"/>
      <c r="G93" s="97">
        <f>Table115[5]*Table115[6]</f>
        <v>0</v>
      </c>
    </row>
    <row r="94" spans="1:7" x14ac:dyDescent="0.25">
      <c r="A94" s="92"/>
      <c r="B94" s="92"/>
      <c r="C94" s="102" t="s">
        <v>568</v>
      </c>
      <c r="D94" s="92"/>
      <c r="E94" s="94"/>
      <c r="F94" s="95"/>
      <c r="G94" s="97">
        <f>Table115[5]*Table115[6]</f>
        <v>0</v>
      </c>
    </row>
    <row r="95" spans="1:7" x14ac:dyDescent="0.25">
      <c r="A95" s="92">
        <v>83</v>
      </c>
      <c r="B95" s="92" t="s">
        <v>183</v>
      </c>
      <c r="C95" s="98" t="s">
        <v>569</v>
      </c>
      <c r="D95" s="92" t="s">
        <v>165</v>
      </c>
      <c r="E95" s="94">
        <v>0.38</v>
      </c>
      <c r="F95" s="95"/>
      <c r="G95" s="97">
        <f>Table115[5]*Table115[6]</f>
        <v>0</v>
      </c>
    </row>
    <row r="96" spans="1:7" ht="45" x14ac:dyDescent="0.25">
      <c r="A96" s="92">
        <v>84</v>
      </c>
      <c r="B96" s="92" t="s">
        <v>28</v>
      </c>
      <c r="C96" s="102" t="s">
        <v>856</v>
      </c>
      <c r="D96" s="92" t="s">
        <v>29</v>
      </c>
      <c r="E96" s="94">
        <v>38.08</v>
      </c>
      <c r="F96" s="95"/>
      <c r="G96" s="97">
        <f>Table115[5]*Table115[6]</f>
        <v>0</v>
      </c>
    </row>
    <row r="97" spans="1:7" ht="30" x14ac:dyDescent="0.25">
      <c r="A97" s="92">
        <v>85</v>
      </c>
      <c r="B97" s="92" t="s">
        <v>184</v>
      </c>
      <c r="C97" s="98" t="s">
        <v>570</v>
      </c>
      <c r="D97" s="92" t="s">
        <v>29</v>
      </c>
      <c r="E97" s="94">
        <v>38.08</v>
      </c>
      <c r="F97" s="95"/>
      <c r="G97" s="97">
        <f>Table115[5]*Table115[6]</f>
        <v>0</v>
      </c>
    </row>
    <row r="98" spans="1:7" ht="30" x14ac:dyDescent="0.25">
      <c r="A98" s="92">
        <v>86</v>
      </c>
      <c r="B98" s="92" t="s">
        <v>185</v>
      </c>
      <c r="C98" s="98" t="s">
        <v>571</v>
      </c>
      <c r="D98" s="92" t="s">
        <v>29</v>
      </c>
      <c r="E98" s="94">
        <v>38.08</v>
      </c>
      <c r="F98" s="95"/>
      <c r="G98" s="97">
        <f>Table115[5]*Table115[6]</f>
        <v>0</v>
      </c>
    </row>
    <row r="99" spans="1:7" ht="30" x14ac:dyDescent="0.25">
      <c r="A99" s="92">
        <v>87</v>
      </c>
      <c r="B99" s="92" t="s">
        <v>186</v>
      </c>
      <c r="C99" s="98" t="s">
        <v>572</v>
      </c>
      <c r="D99" s="92" t="s">
        <v>29</v>
      </c>
      <c r="E99" s="94">
        <v>38.08</v>
      </c>
      <c r="F99" s="95"/>
      <c r="G99" s="97">
        <f>Table115[5]*Table115[6]</f>
        <v>0</v>
      </c>
    </row>
    <row r="100" spans="1:7" x14ac:dyDescent="0.25">
      <c r="A100" s="92">
        <v>88</v>
      </c>
      <c r="B100" s="92" t="s">
        <v>187</v>
      </c>
      <c r="C100" s="98" t="s">
        <v>573</v>
      </c>
      <c r="D100" s="92" t="s">
        <v>31</v>
      </c>
      <c r="E100" s="94">
        <v>23.65</v>
      </c>
      <c r="F100" s="95"/>
      <c r="G100" s="97">
        <f>Table115[5]*Table115[6]</f>
        <v>0</v>
      </c>
    </row>
    <row r="101" spans="1:7" x14ac:dyDescent="0.25">
      <c r="A101" s="92"/>
      <c r="B101" s="92"/>
      <c r="C101" s="102" t="s">
        <v>574</v>
      </c>
      <c r="D101" s="92"/>
      <c r="E101" s="94"/>
      <c r="F101" s="95"/>
      <c r="G101" s="97">
        <f>Table115[5]*Table115[6]</f>
        <v>0</v>
      </c>
    </row>
    <row r="102" spans="1:7" ht="30" x14ac:dyDescent="0.25">
      <c r="A102" s="92">
        <v>89</v>
      </c>
      <c r="B102" s="92" t="s">
        <v>188</v>
      </c>
      <c r="C102" s="98" t="s">
        <v>575</v>
      </c>
      <c r="D102" s="92" t="s">
        <v>29</v>
      </c>
      <c r="E102" s="94">
        <v>38.08</v>
      </c>
      <c r="F102" s="95"/>
      <c r="G102" s="97">
        <f>Table115[5]*Table115[6]</f>
        <v>0</v>
      </c>
    </row>
    <row r="103" spans="1:7" x14ac:dyDescent="0.25">
      <c r="A103" s="92">
        <v>90</v>
      </c>
      <c r="B103" s="92" t="s">
        <v>189</v>
      </c>
      <c r="C103" s="98" t="s">
        <v>576</v>
      </c>
      <c r="D103" s="92" t="s">
        <v>29</v>
      </c>
      <c r="E103" s="94">
        <v>38.08</v>
      </c>
      <c r="F103" s="95"/>
      <c r="G103" s="97">
        <f>Table115[5]*Table115[6]</f>
        <v>0</v>
      </c>
    </row>
    <row r="104" spans="1:7" ht="30" x14ac:dyDescent="0.25">
      <c r="A104" s="92">
        <v>91</v>
      </c>
      <c r="B104" s="92" t="s">
        <v>190</v>
      </c>
      <c r="C104" s="98" t="s">
        <v>577</v>
      </c>
      <c r="D104" s="92" t="s">
        <v>29</v>
      </c>
      <c r="E104" s="94">
        <v>38.08</v>
      </c>
      <c r="F104" s="95"/>
      <c r="G104" s="97">
        <f>Table115[5]*Table115[6]</f>
        <v>0</v>
      </c>
    </row>
    <row r="105" spans="1:7" ht="45" x14ac:dyDescent="0.25">
      <c r="A105" s="92">
        <v>92</v>
      </c>
      <c r="B105" s="92" t="s">
        <v>191</v>
      </c>
      <c r="C105" s="102" t="s">
        <v>857</v>
      </c>
      <c r="D105" s="92" t="s">
        <v>29</v>
      </c>
      <c r="E105" s="94">
        <v>71.2</v>
      </c>
      <c r="F105" s="95"/>
      <c r="G105" s="97">
        <f>Table115[5]*Table115[6]</f>
        <v>0</v>
      </c>
    </row>
    <row r="106" spans="1:7" x14ac:dyDescent="0.25">
      <c r="A106" s="92">
        <v>93</v>
      </c>
      <c r="B106" s="92" t="s">
        <v>189</v>
      </c>
      <c r="C106" s="98" t="s">
        <v>576</v>
      </c>
      <c r="D106" s="92" t="s">
        <v>29</v>
      </c>
      <c r="E106" s="94">
        <v>71.2</v>
      </c>
      <c r="F106" s="95"/>
      <c r="G106" s="97">
        <f>Table115[5]*Table115[6]</f>
        <v>0</v>
      </c>
    </row>
    <row r="107" spans="1:7" ht="30" x14ac:dyDescent="0.25">
      <c r="A107" s="92">
        <v>94</v>
      </c>
      <c r="B107" s="92" t="s">
        <v>192</v>
      </c>
      <c r="C107" s="98" t="s">
        <v>578</v>
      </c>
      <c r="D107" s="92" t="s">
        <v>29</v>
      </c>
      <c r="E107" s="94">
        <v>71.2</v>
      </c>
      <c r="F107" s="95"/>
      <c r="G107" s="97">
        <f>Table115[5]*Table115[6]</f>
        <v>0</v>
      </c>
    </row>
    <row r="108" spans="1:7" x14ac:dyDescent="0.25">
      <c r="A108" s="92"/>
      <c r="B108" s="92"/>
      <c r="C108" s="102" t="s">
        <v>579</v>
      </c>
      <c r="D108" s="92"/>
      <c r="E108" s="94"/>
      <c r="F108" s="95"/>
      <c r="G108" s="97">
        <f>Table115[5]*Table115[6]</f>
        <v>0</v>
      </c>
    </row>
    <row r="109" spans="1:7" ht="60" x14ac:dyDescent="0.25">
      <c r="A109" s="92">
        <v>95</v>
      </c>
      <c r="B109" s="92" t="s">
        <v>193</v>
      </c>
      <c r="C109" s="98" t="s">
        <v>580</v>
      </c>
      <c r="D109" s="92" t="s">
        <v>29</v>
      </c>
      <c r="E109" s="94">
        <v>9.4</v>
      </c>
      <c r="F109" s="95"/>
      <c r="G109" s="97">
        <f>Table115[5]*Table115[6]</f>
        <v>0</v>
      </c>
    </row>
    <row r="110" spans="1:7" ht="32.450000000000003" customHeight="1" x14ac:dyDescent="0.25">
      <c r="A110" s="92">
        <v>96</v>
      </c>
      <c r="B110" s="92" t="s">
        <v>194</v>
      </c>
      <c r="C110" s="102" t="s">
        <v>581</v>
      </c>
      <c r="D110" s="92" t="s">
        <v>29</v>
      </c>
      <c r="E110" s="94">
        <v>89.6</v>
      </c>
      <c r="F110" s="95"/>
      <c r="G110" s="97">
        <f>Table115[5]*Table115[6]</f>
        <v>0</v>
      </c>
    </row>
    <row r="111" spans="1:7" ht="18.600000000000001" customHeight="1" x14ac:dyDescent="0.25">
      <c r="A111" s="92">
        <v>97</v>
      </c>
      <c r="B111" s="92" t="s">
        <v>195</v>
      </c>
      <c r="C111" s="102" t="s">
        <v>582</v>
      </c>
      <c r="D111" s="92" t="s">
        <v>29</v>
      </c>
      <c r="E111" s="94">
        <v>89.6</v>
      </c>
      <c r="F111" s="95"/>
      <c r="G111" s="97">
        <f>Table115[5]*Table115[6]</f>
        <v>0</v>
      </c>
    </row>
    <row r="112" spans="1:7" ht="30" x14ac:dyDescent="0.25">
      <c r="A112" s="92">
        <v>98</v>
      </c>
      <c r="B112" s="92" t="s">
        <v>196</v>
      </c>
      <c r="C112" s="102" t="s">
        <v>583</v>
      </c>
      <c r="D112" s="92" t="s">
        <v>29</v>
      </c>
      <c r="E112" s="94">
        <v>89.6</v>
      </c>
      <c r="F112" s="95"/>
      <c r="G112" s="97">
        <f>Table115[5]*Table115[6]</f>
        <v>0</v>
      </c>
    </row>
    <row r="113" spans="1:7" x14ac:dyDescent="0.25">
      <c r="A113" s="92"/>
      <c r="B113" s="92"/>
      <c r="C113" s="102" t="s">
        <v>584</v>
      </c>
      <c r="D113" s="92"/>
      <c r="E113" s="94"/>
      <c r="F113" s="95"/>
      <c r="G113" s="97">
        <f>Table115[5]*Table115[6]</f>
        <v>0</v>
      </c>
    </row>
    <row r="114" spans="1:7" x14ac:dyDescent="0.25">
      <c r="A114" s="92"/>
      <c r="B114" s="92"/>
      <c r="C114" s="102" t="s">
        <v>585</v>
      </c>
      <c r="D114" s="92"/>
      <c r="E114" s="94"/>
      <c r="F114" s="95"/>
      <c r="G114" s="97">
        <f>Table115[5]*Table115[6]</f>
        <v>0</v>
      </c>
    </row>
    <row r="115" spans="1:7" ht="60" x14ac:dyDescent="0.25">
      <c r="A115" s="92">
        <v>99</v>
      </c>
      <c r="B115" s="92" t="s">
        <v>48</v>
      </c>
      <c r="C115" s="98" t="s">
        <v>314</v>
      </c>
      <c r="D115" s="92" t="s">
        <v>26</v>
      </c>
      <c r="E115" s="94">
        <v>2.1</v>
      </c>
      <c r="F115" s="95"/>
      <c r="G115" s="97">
        <f>Table115[5]*Table115[6]</f>
        <v>0</v>
      </c>
    </row>
    <row r="116" spans="1:7" ht="30" x14ac:dyDescent="0.25">
      <c r="A116" s="92">
        <v>100</v>
      </c>
      <c r="B116" s="92" t="s">
        <v>36</v>
      </c>
      <c r="C116" s="98" t="s">
        <v>466</v>
      </c>
      <c r="D116" s="92" t="s">
        <v>26</v>
      </c>
      <c r="E116" s="94">
        <v>1.05</v>
      </c>
      <c r="F116" s="95"/>
      <c r="G116" s="97">
        <f>Table115[5]*Table115[6]</f>
        <v>0</v>
      </c>
    </row>
    <row r="117" spans="1:7" ht="45" x14ac:dyDescent="0.25">
      <c r="A117" s="92">
        <v>101</v>
      </c>
      <c r="B117" s="92" t="s">
        <v>37</v>
      </c>
      <c r="C117" s="98" t="s">
        <v>467</v>
      </c>
      <c r="D117" s="92" t="s">
        <v>26</v>
      </c>
      <c r="E117" s="94">
        <v>1.05</v>
      </c>
      <c r="F117" s="95"/>
      <c r="G117" s="97">
        <f>Table115[5]*Table115[6]</f>
        <v>0</v>
      </c>
    </row>
    <row r="118" spans="1:7" x14ac:dyDescent="0.25">
      <c r="A118" s="92">
        <v>102</v>
      </c>
      <c r="B118" s="92" t="s">
        <v>43</v>
      </c>
      <c r="C118" s="98" t="s">
        <v>318</v>
      </c>
      <c r="D118" s="92" t="s">
        <v>26</v>
      </c>
      <c r="E118" s="94">
        <v>0.06</v>
      </c>
      <c r="F118" s="95"/>
      <c r="G118" s="97">
        <f>Table115[5]*Table115[6]</f>
        <v>0</v>
      </c>
    </row>
    <row r="119" spans="1:7" ht="45" customHeight="1" x14ac:dyDescent="0.25">
      <c r="A119" s="92">
        <v>103</v>
      </c>
      <c r="B119" s="92" t="s">
        <v>33</v>
      </c>
      <c r="C119" s="98" t="s">
        <v>586</v>
      </c>
      <c r="D119" s="92" t="s">
        <v>26</v>
      </c>
      <c r="E119" s="94">
        <v>1.4</v>
      </c>
      <c r="F119" s="95"/>
      <c r="G119" s="97">
        <f>Table115[5]*Table115[6]</f>
        <v>0</v>
      </c>
    </row>
    <row r="120" spans="1:7" ht="45" x14ac:dyDescent="0.25">
      <c r="A120" s="92">
        <v>104</v>
      </c>
      <c r="B120" s="92" t="s">
        <v>44</v>
      </c>
      <c r="C120" s="93" t="s">
        <v>519</v>
      </c>
      <c r="D120" s="92" t="s">
        <v>29</v>
      </c>
      <c r="E120" s="94">
        <v>7.05</v>
      </c>
      <c r="F120" s="95"/>
      <c r="G120" s="97">
        <f>Table115[5]*Table115[6]</f>
        <v>0</v>
      </c>
    </row>
    <row r="121" spans="1:7" ht="45" x14ac:dyDescent="0.25">
      <c r="A121" s="92">
        <v>105</v>
      </c>
      <c r="B121" s="92" t="s">
        <v>197</v>
      </c>
      <c r="C121" s="102" t="s">
        <v>858</v>
      </c>
      <c r="D121" s="92" t="s">
        <v>29</v>
      </c>
      <c r="E121" s="94">
        <v>3</v>
      </c>
      <c r="F121" s="95"/>
      <c r="G121" s="97">
        <f>Table115[5]*Table115[6]</f>
        <v>0</v>
      </c>
    </row>
    <row r="122" spans="1:7" x14ac:dyDescent="0.25">
      <c r="A122" s="92"/>
      <c r="B122" s="92"/>
      <c r="C122" s="102" t="s">
        <v>587</v>
      </c>
      <c r="D122" s="92"/>
      <c r="E122" s="94"/>
      <c r="F122" s="95"/>
      <c r="G122" s="97">
        <f>Table115[5]*Table115[6]</f>
        <v>0</v>
      </c>
    </row>
    <row r="123" spans="1:7" x14ac:dyDescent="0.25">
      <c r="A123" s="92">
        <v>106</v>
      </c>
      <c r="B123" s="92" t="s">
        <v>43</v>
      </c>
      <c r="C123" s="98" t="s">
        <v>318</v>
      </c>
      <c r="D123" s="92" t="s">
        <v>26</v>
      </c>
      <c r="E123" s="94">
        <v>0.9</v>
      </c>
      <c r="F123" s="95"/>
      <c r="G123" s="97">
        <f>Table115[5]*Table115[6]</f>
        <v>0</v>
      </c>
    </row>
    <row r="124" spans="1:7" ht="60" x14ac:dyDescent="0.25">
      <c r="A124" s="92">
        <v>107</v>
      </c>
      <c r="B124" s="92" t="s">
        <v>125</v>
      </c>
      <c r="C124" s="93" t="s">
        <v>521</v>
      </c>
      <c r="D124" s="92" t="s">
        <v>26</v>
      </c>
      <c r="E124" s="94">
        <v>1.45</v>
      </c>
      <c r="F124" s="95"/>
      <c r="G124" s="97">
        <f>Table115[5]*Table115[6]</f>
        <v>0</v>
      </c>
    </row>
    <row r="125" spans="1:7" ht="46.5" customHeight="1" x14ac:dyDescent="0.25">
      <c r="A125" s="92">
        <v>108</v>
      </c>
      <c r="B125" s="92" t="s">
        <v>33</v>
      </c>
      <c r="C125" s="102" t="s">
        <v>588</v>
      </c>
      <c r="D125" s="92" t="s">
        <v>26</v>
      </c>
      <c r="E125" s="94">
        <v>0.64</v>
      </c>
      <c r="F125" s="95"/>
      <c r="G125" s="97">
        <f>Table115[5]*Table115[6]</f>
        <v>0</v>
      </c>
    </row>
    <row r="126" spans="1:7" ht="30" x14ac:dyDescent="0.25">
      <c r="A126" s="92">
        <v>109</v>
      </c>
      <c r="B126" s="92" t="s">
        <v>198</v>
      </c>
      <c r="C126" s="98" t="s">
        <v>589</v>
      </c>
      <c r="D126" s="92" t="s">
        <v>39</v>
      </c>
      <c r="E126" s="94">
        <v>26.8</v>
      </c>
      <c r="F126" s="95"/>
      <c r="G126" s="97">
        <f>Table115[5]*Table115[6]</f>
        <v>0</v>
      </c>
    </row>
    <row r="127" spans="1:7" ht="30" x14ac:dyDescent="0.25">
      <c r="A127" s="92">
        <v>110</v>
      </c>
      <c r="B127" s="92" t="s">
        <v>157</v>
      </c>
      <c r="C127" s="93" t="s">
        <v>544</v>
      </c>
      <c r="D127" s="92" t="s">
        <v>39</v>
      </c>
      <c r="E127" s="94">
        <v>60.48</v>
      </c>
      <c r="F127" s="95"/>
      <c r="G127" s="97">
        <f>Table115[5]*Table115[6]</f>
        <v>0</v>
      </c>
    </row>
    <row r="128" spans="1:7" ht="45" x14ac:dyDescent="0.25">
      <c r="A128" s="92">
        <v>111</v>
      </c>
      <c r="B128" s="92" t="s">
        <v>44</v>
      </c>
      <c r="C128" s="93" t="s">
        <v>519</v>
      </c>
      <c r="D128" s="92" t="s">
        <v>29</v>
      </c>
      <c r="E128" s="94">
        <v>8.1999999999999993</v>
      </c>
      <c r="F128" s="95"/>
      <c r="G128" s="97">
        <f>Table115[5]*Table115[6]</f>
        <v>0</v>
      </c>
    </row>
    <row r="129" spans="1:7" x14ac:dyDescent="0.25">
      <c r="A129" s="92"/>
      <c r="B129" s="92"/>
      <c r="C129" s="102" t="s">
        <v>590</v>
      </c>
      <c r="D129" s="92"/>
      <c r="E129" s="94"/>
      <c r="F129" s="95"/>
      <c r="G129" s="97">
        <f>Table115[5]*Table115[6]</f>
        <v>0</v>
      </c>
    </row>
    <row r="130" spans="1:7" ht="45" x14ac:dyDescent="0.25">
      <c r="A130" s="92">
        <v>112</v>
      </c>
      <c r="B130" s="92" t="s">
        <v>45</v>
      </c>
      <c r="C130" s="93" t="s">
        <v>477</v>
      </c>
      <c r="D130" s="92" t="s">
        <v>39</v>
      </c>
      <c r="E130" s="94">
        <v>7.94</v>
      </c>
      <c r="F130" s="95"/>
      <c r="G130" s="97">
        <f>Table115[5]*Table115[6]</f>
        <v>0</v>
      </c>
    </row>
    <row r="131" spans="1:7" ht="18" customHeight="1" x14ac:dyDescent="0.25">
      <c r="A131" s="92">
        <v>113</v>
      </c>
      <c r="B131" s="92" t="s">
        <v>40</v>
      </c>
      <c r="C131" s="93" t="s">
        <v>561</v>
      </c>
      <c r="D131" s="92" t="s">
        <v>41</v>
      </c>
      <c r="E131" s="94">
        <v>0.01</v>
      </c>
      <c r="F131" s="95"/>
      <c r="G131" s="97">
        <f>Table115[5]*Table115[6]</f>
        <v>0</v>
      </c>
    </row>
    <row r="132" spans="1:7" ht="45" x14ac:dyDescent="0.25">
      <c r="A132" s="92">
        <v>114</v>
      </c>
      <c r="B132" s="92" t="s">
        <v>42</v>
      </c>
      <c r="C132" s="93" t="s">
        <v>562</v>
      </c>
      <c r="D132" s="92" t="s">
        <v>41</v>
      </c>
      <c r="E132" s="94">
        <v>0.01</v>
      </c>
      <c r="F132" s="95"/>
      <c r="G132" s="97">
        <f>Table115[5]*Table115[6]</f>
        <v>0</v>
      </c>
    </row>
    <row r="133" spans="1:7" ht="47.1" customHeight="1" x14ac:dyDescent="0.25">
      <c r="A133" s="92">
        <v>115</v>
      </c>
      <c r="B133" s="92" t="s">
        <v>176</v>
      </c>
      <c r="C133" s="102" t="s">
        <v>859</v>
      </c>
      <c r="D133" s="92" t="s">
        <v>26</v>
      </c>
      <c r="E133" s="94">
        <v>0.02</v>
      </c>
      <c r="F133" s="95"/>
      <c r="G133" s="97">
        <f>Table115[5]*Table115[6]</f>
        <v>0</v>
      </c>
    </row>
    <row r="134" spans="1:7" x14ac:dyDescent="0.25">
      <c r="A134" s="92"/>
      <c r="B134" s="92"/>
      <c r="C134" s="102" t="s">
        <v>591</v>
      </c>
      <c r="D134" s="92"/>
      <c r="E134" s="94"/>
      <c r="F134" s="95"/>
      <c r="G134" s="97">
        <f>Table115[5]*Table115[6]</f>
        <v>0</v>
      </c>
    </row>
    <row r="135" spans="1:7" ht="30" x14ac:dyDescent="0.25">
      <c r="A135" s="92">
        <v>116</v>
      </c>
      <c r="B135" s="92" t="s">
        <v>157</v>
      </c>
      <c r="C135" s="93" t="s">
        <v>544</v>
      </c>
      <c r="D135" s="92" t="s">
        <v>39</v>
      </c>
      <c r="E135" s="94">
        <v>28.42</v>
      </c>
      <c r="F135" s="95"/>
      <c r="G135" s="97">
        <f>Table115[5]*Table115[6]</f>
        <v>0</v>
      </c>
    </row>
    <row r="136" spans="1:7" ht="20.100000000000001" customHeight="1" x14ac:dyDescent="0.25">
      <c r="A136" s="92">
        <v>117</v>
      </c>
      <c r="B136" s="92" t="s">
        <v>40</v>
      </c>
      <c r="C136" s="93" t="s">
        <v>561</v>
      </c>
      <c r="D136" s="92" t="s">
        <v>41</v>
      </c>
      <c r="E136" s="94">
        <v>0.03</v>
      </c>
      <c r="F136" s="95"/>
      <c r="G136" s="97">
        <f>Table115[5]*Table115[6]</f>
        <v>0</v>
      </c>
    </row>
    <row r="137" spans="1:7" ht="45" x14ac:dyDescent="0.25">
      <c r="A137" s="92">
        <v>118</v>
      </c>
      <c r="B137" s="92" t="s">
        <v>42</v>
      </c>
      <c r="C137" s="102" t="s">
        <v>850</v>
      </c>
      <c r="D137" s="92" t="s">
        <v>41</v>
      </c>
      <c r="E137" s="94">
        <v>0.03</v>
      </c>
      <c r="F137" s="95"/>
      <c r="G137" s="97">
        <f>Table115[5]*Table115[6]</f>
        <v>0</v>
      </c>
    </row>
    <row r="138" spans="1:7" x14ac:dyDescent="0.25">
      <c r="A138" s="92"/>
      <c r="B138" s="92"/>
      <c r="C138" s="102" t="s">
        <v>592</v>
      </c>
      <c r="D138" s="92"/>
      <c r="E138" s="94"/>
      <c r="F138" s="95"/>
      <c r="G138" s="97">
        <f>Table115[5]*Table115[6]</f>
        <v>0</v>
      </c>
    </row>
    <row r="139" spans="1:7" ht="45" x14ac:dyDescent="0.25">
      <c r="A139" s="92">
        <v>119</v>
      </c>
      <c r="B139" s="92" t="s">
        <v>45</v>
      </c>
      <c r="C139" s="93" t="s">
        <v>477</v>
      </c>
      <c r="D139" s="92" t="s">
        <v>39</v>
      </c>
      <c r="E139" s="94">
        <v>7.95</v>
      </c>
      <c r="F139" s="95"/>
      <c r="G139" s="97">
        <f>Table115[5]*Table115[6]</f>
        <v>0</v>
      </c>
    </row>
    <row r="140" spans="1:7" ht="18.600000000000001" customHeight="1" x14ac:dyDescent="0.25">
      <c r="A140" s="92">
        <v>120</v>
      </c>
      <c r="B140" s="92" t="s">
        <v>40</v>
      </c>
      <c r="C140" s="93" t="s">
        <v>561</v>
      </c>
      <c r="D140" s="92" t="s">
        <v>41</v>
      </c>
      <c r="E140" s="94">
        <v>0.01</v>
      </c>
      <c r="F140" s="95"/>
      <c r="G140" s="97">
        <f>Table115[5]*Table115[6]</f>
        <v>0</v>
      </c>
    </row>
    <row r="141" spans="1:7" ht="45" x14ac:dyDescent="0.25">
      <c r="A141" s="92">
        <v>121</v>
      </c>
      <c r="B141" s="92" t="s">
        <v>42</v>
      </c>
      <c r="C141" s="102" t="s">
        <v>850</v>
      </c>
      <c r="D141" s="92" t="s">
        <v>41</v>
      </c>
      <c r="E141" s="94">
        <v>0.01</v>
      </c>
      <c r="F141" s="95"/>
      <c r="G141" s="97">
        <f>Table115[5]*Table115[6]</f>
        <v>0</v>
      </c>
    </row>
    <row r="142" spans="1:7" x14ac:dyDescent="0.25">
      <c r="A142" s="92"/>
      <c r="B142" s="92"/>
      <c r="C142" s="102" t="s">
        <v>593</v>
      </c>
      <c r="D142" s="92"/>
      <c r="E142" s="94"/>
      <c r="F142" s="95"/>
      <c r="G142" s="97">
        <f>Table115[5]*Table115[6]</f>
        <v>0</v>
      </c>
    </row>
    <row r="143" spans="1:7" ht="60" x14ac:dyDescent="0.25">
      <c r="A143" s="92">
        <v>125</v>
      </c>
      <c r="B143" s="92" t="s">
        <v>124</v>
      </c>
      <c r="C143" s="102" t="s">
        <v>860</v>
      </c>
      <c r="D143" s="92" t="s">
        <v>41</v>
      </c>
      <c r="E143" s="94">
        <v>0.26</v>
      </c>
      <c r="F143" s="95"/>
      <c r="G143" s="97">
        <f>Table115[5]*Table115[6]</f>
        <v>0</v>
      </c>
    </row>
    <row r="144" spans="1:7" ht="20.100000000000001" customHeight="1" x14ac:dyDescent="0.25">
      <c r="A144" s="92">
        <v>126</v>
      </c>
      <c r="B144" s="92" t="s">
        <v>40</v>
      </c>
      <c r="C144" s="93" t="s">
        <v>561</v>
      </c>
      <c r="D144" s="92" t="s">
        <v>41</v>
      </c>
      <c r="E144" s="94">
        <v>0.26</v>
      </c>
      <c r="F144" s="95"/>
      <c r="G144" s="97">
        <f>Table115[5]*Table115[6]</f>
        <v>0</v>
      </c>
    </row>
    <row r="145" spans="1:7" ht="45" x14ac:dyDescent="0.25">
      <c r="A145" s="92">
        <v>127</v>
      </c>
      <c r="B145" s="92" t="s">
        <v>42</v>
      </c>
      <c r="C145" s="98" t="s">
        <v>594</v>
      </c>
      <c r="D145" s="92" t="s">
        <v>41</v>
      </c>
      <c r="E145" s="94">
        <v>0.26</v>
      </c>
      <c r="F145" s="95"/>
      <c r="G145" s="97">
        <f>Table115[5]*Table115[6]</f>
        <v>0</v>
      </c>
    </row>
    <row r="146" spans="1:7" x14ac:dyDescent="0.25">
      <c r="A146" s="92"/>
      <c r="B146" s="92"/>
      <c r="C146" s="102" t="s">
        <v>595</v>
      </c>
      <c r="D146" s="92"/>
      <c r="E146" s="94"/>
      <c r="F146" s="95"/>
      <c r="G146" s="97">
        <f>Table115[5]*Table115[6]</f>
        <v>0</v>
      </c>
    </row>
    <row r="147" spans="1:7" ht="60" x14ac:dyDescent="0.25">
      <c r="A147" s="92">
        <v>128</v>
      </c>
      <c r="B147" s="92" t="s">
        <v>48</v>
      </c>
      <c r="C147" s="98" t="s">
        <v>596</v>
      </c>
      <c r="D147" s="92" t="s">
        <v>26</v>
      </c>
      <c r="E147" s="94">
        <v>6.35</v>
      </c>
      <c r="F147" s="95"/>
      <c r="G147" s="97">
        <f>Table115[5]*Table115[6]</f>
        <v>0</v>
      </c>
    </row>
    <row r="148" spans="1:7" ht="30" x14ac:dyDescent="0.25">
      <c r="A148" s="92">
        <v>129</v>
      </c>
      <c r="B148" s="92" t="s">
        <v>36</v>
      </c>
      <c r="C148" s="98" t="s">
        <v>466</v>
      </c>
      <c r="D148" s="92" t="s">
        <v>26</v>
      </c>
      <c r="E148" s="94">
        <v>3.65</v>
      </c>
      <c r="F148" s="95"/>
      <c r="G148" s="97">
        <f>Table115[5]*Table115[6]</f>
        <v>0</v>
      </c>
    </row>
    <row r="149" spans="1:7" ht="45" x14ac:dyDescent="0.25">
      <c r="A149" s="92">
        <v>130</v>
      </c>
      <c r="B149" s="92" t="s">
        <v>37</v>
      </c>
      <c r="C149" s="98" t="s">
        <v>467</v>
      </c>
      <c r="D149" s="92" t="s">
        <v>26</v>
      </c>
      <c r="E149" s="94">
        <v>3.65</v>
      </c>
      <c r="F149" s="95"/>
      <c r="G149" s="97">
        <f>Table115[5]*Table115[6]</f>
        <v>0</v>
      </c>
    </row>
    <row r="150" spans="1:7" ht="45" x14ac:dyDescent="0.25">
      <c r="A150" s="92">
        <v>131</v>
      </c>
      <c r="B150" s="92" t="s">
        <v>128</v>
      </c>
      <c r="C150" s="102" t="s">
        <v>861</v>
      </c>
      <c r="D150" s="92" t="s">
        <v>26</v>
      </c>
      <c r="E150" s="94">
        <v>0.4</v>
      </c>
      <c r="F150" s="95"/>
      <c r="G150" s="97">
        <f>Table115[5]*Table115[6]</f>
        <v>0</v>
      </c>
    </row>
    <row r="151" spans="1:7" ht="60" x14ac:dyDescent="0.25">
      <c r="A151" s="92">
        <v>132</v>
      </c>
      <c r="B151" s="92" t="s">
        <v>125</v>
      </c>
      <c r="C151" s="93" t="s">
        <v>522</v>
      </c>
      <c r="D151" s="92" t="s">
        <v>26</v>
      </c>
      <c r="E151" s="94">
        <v>3</v>
      </c>
      <c r="F151" s="95"/>
      <c r="G151" s="97">
        <f>Table115[5]*Table115[6]</f>
        <v>0</v>
      </c>
    </row>
    <row r="152" spans="1:7" ht="30" x14ac:dyDescent="0.25">
      <c r="A152" s="92">
        <v>133</v>
      </c>
      <c r="B152" s="92" t="s">
        <v>198</v>
      </c>
      <c r="C152" s="98" t="s">
        <v>589</v>
      </c>
      <c r="D152" s="92" t="s">
        <v>39</v>
      </c>
      <c r="E152" s="94">
        <v>3.2</v>
      </c>
      <c r="F152" s="95"/>
      <c r="G152" s="97">
        <f>Table115[5]*Table115[6]</f>
        <v>0</v>
      </c>
    </row>
    <row r="153" spans="1:7" ht="30" x14ac:dyDescent="0.25">
      <c r="A153" s="92">
        <v>134</v>
      </c>
      <c r="B153" s="92" t="s">
        <v>199</v>
      </c>
      <c r="C153" s="102" t="s">
        <v>862</v>
      </c>
      <c r="D153" s="92" t="s">
        <v>39</v>
      </c>
      <c r="E153" s="94">
        <v>100.3</v>
      </c>
      <c r="F153" s="95"/>
      <c r="G153" s="97">
        <f>Table115[5]*Table115[6]</f>
        <v>0</v>
      </c>
    </row>
    <row r="154" spans="1:7" ht="45" x14ac:dyDescent="0.25">
      <c r="A154" s="92">
        <v>135</v>
      </c>
      <c r="B154" s="92" t="s">
        <v>44</v>
      </c>
      <c r="C154" s="93" t="s">
        <v>519</v>
      </c>
      <c r="D154" s="92" t="s">
        <v>29</v>
      </c>
      <c r="E154" s="94">
        <v>9.4499999999999993</v>
      </c>
      <c r="F154" s="95"/>
      <c r="G154" s="97">
        <f>Table115[5]*Table115[6]</f>
        <v>0</v>
      </c>
    </row>
    <row r="155" spans="1:7" ht="30" x14ac:dyDescent="0.25">
      <c r="A155" s="92">
        <v>136</v>
      </c>
      <c r="B155" s="92" t="s">
        <v>185</v>
      </c>
      <c r="C155" s="98" t="s">
        <v>597</v>
      </c>
      <c r="D155" s="92" t="s">
        <v>29</v>
      </c>
      <c r="E155" s="94">
        <v>1.44</v>
      </c>
      <c r="F155" s="95"/>
      <c r="G155" s="97">
        <f>Table115[5]*Table115[6]</f>
        <v>0</v>
      </c>
    </row>
    <row r="156" spans="1:7" ht="45" x14ac:dyDescent="0.25">
      <c r="A156" s="92">
        <v>137</v>
      </c>
      <c r="B156" s="92" t="s">
        <v>200</v>
      </c>
      <c r="C156" s="98" t="s">
        <v>598</v>
      </c>
      <c r="D156" s="92" t="s">
        <v>29</v>
      </c>
      <c r="E156" s="94">
        <v>1.44</v>
      </c>
      <c r="F156" s="95"/>
      <c r="G156" s="97">
        <f>Table115[5]*Table115[6]</f>
        <v>0</v>
      </c>
    </row>
    <row r="157" spans="1:7" ht="45" x14ac:dyDescent="0.25">
      <c r="A157" s="92">
        <v>138</v>
      </c>
      <c r="B157" s="92" t="s">
        <v>45</v>
      </c>
      <c r="C157" s="93" t="s">
        <v>477</v>
      </c>
      <c r="D157" s="92" t="s">
        <v>39</v>
      </c>
      <c r="E157" s="94">
        <v>900</v>
      </c>
      <c r="F157" s="95"/>
      <c r="G157" s="97">
        <f>Table115[5]*Table115[6]</f>
        <v>0</v>
      </c>
    </row>
    <row r="158" spans="1:7" ht="20.45" customHeight="1" x14ac:dyDescent="0.25">
      <c r="A158" s="92">
        <v>139</v>
      </c>
      <c r="B158" s="92" t="s">
        <v>40</v>
      </c>
      <c r="C158" s="93" t="s">
        <v>561</v>
      </c>
      <c r="D158" s="92" t="s">
        <v>41</v>
      </c>
      <c r="E158" s="94">
        <v>0.9</v>
      </c>
      <c r="F158" s="95"/>
      <c r="G158" s="97">
        <f>Table115[5]*Table115[6]</f>
        <v>0</v>
      </c>
    </row>
    <row r="159" spans="1:7" ht="45" x14ac:dyDescent="0.25">
      <c r="A159" s="92">
        <v>140</v>
      </c>
      <c r="B159" s="92" t="s">
        <v>201</v>
      </c>
      <c r="C159" s="98" t="s">
        <v>594</v>
      </c>
      <c r="D159" s="92" t="s">
        <v>41</v>
      </c>
      <c r="E159" s="94">
        <v>0.9</v>
      </c>
      <c r="F159" s="95"/>
      <c r="G159" s="97">
        <f>Table115[5]*Table115[6]</f>
        <v>0</v>
      </c>
    </row>
    <row r="160" spans="1:7" x14ac:dyDescent="0.25">
      <c r="A160" s="92"/>
      <c r="B160" s="92"/>
      <c r="C160" s="102" t="s">
        <v>599</v>
      </c>
      <c r="D160" s="92"/>
      <c r="E160" s="94"/>
      <c r="F160" s="95"/>
      <c r="G160" s="97">
        <f>Table115[5]*Table115[6]</f>
        <v>0</v>
      </c>
    </row>
    <row r="161" spans="1:7" x14ac:dyDescent="0.25">
      <c r="A161" s="92">
        <v>141</v>
      </c>
      <c r="B161" s="92" t="s">
        <v>43</v>
      </c>
      <c r="C161" s="98" t="s">
        <v>318</v>
      </c>
      <c r="D161" s="92" t="s">
        <v>26</v>
      </c>
      <c r="E161" s="94">
        <v>3.52</v>
      </c>
      <c r="F161" s="95"/>
      <c r="G161" s="97">
        <f>Table115[5]*Table115[6]</f>
        <v>0</v>
      </c>
    </row>
    <row r="162" spans="1:7" ht="45" x14ac:dyDescent="0.25">
      <c r="A162" s="92">
        <v>142</v>
      </c>
      <c r="B162" s="92" t="s">
        <v>128</v>
      </c>
      <c r="C162" s="102" t="s">
        <v>863</v>
      </c>
      <c r="D162" s="92" t="s">
        <v>26</v>
      </c>
      <c r="E162" s="94">
        <v>2.46</v>
      </c>
      <c r="F162" s="95"/>
      <c r="G162" s="97">
        <f>Table115[5]*Table115[6]</f>
        <v>0</v>
      </c>
    </row>
    <row r="163" spans="1:7" x14ac:dyDescent="0.25">
      <c r="A163" s="99" t="s">
        <v>334</v>
      </c>
      <c r="B163" s="100"/>
      <c r="C163" s="100"/>
      <c r="D163" s="100"/>
      <c r="E163" s="101"/>
      <c r="F163" s="101"/>
      <c r="G163" s="101">
        <f>SUBTOTAL(9,Table115[7])</f>
        <v>0</v>
      </c>
    </row>
  </sheetData>
  <mergeCells count="2">
    <mergeCell ref="C2:G3"/>
    <mergeCell ref="A4:B4"/>
  </mergeCells>
  <phoneticPr fontId="18" type="noConversion"/>
  <conditionalFormatting sqref="A7:G10 A13:G25 A11:B12 D11:G12 A35:G38 A34:B34 D34:G34 A27:G33 A26:B26 D26:G26 A40:G57 A39:B39 D39:G39 A77:G83 A58:B76 D58:G76 A87:G87 A84:B86 D84:G86 A89:G90 A88:B88 D88:G88 A92:G94 A91:B91 D91:G91 A101:G101 A95:B100 D95:G100 A108:G108 A102:B107 D102:G107 A110:G112 A109:B109 D109:G109 A120:G120 A113:B119 D113:G119 A122:G122 A121:B121 D121:G121 A124:G124 A123:B123 D123:G123 A127:G142 A125:B126 D125:G126 A144:G144 A143:B143 D143:G143 A146:G146 A145:B145 D145:G145 A150:G151 A147:B149 D147:G149 A154:G154 A152:B153 D152:G153 A157:G158 A155:B156 D155:G156 A160:G160 A159:B159 D159:G159 A163:G163 A161:B162 D161:G162">
    <cfRule type="expression" dxfId="439" priority="163">
      <formula>CELL("PROTECT",A7)=0</formula>
    </cfRule>
    <cfRule type="expression" dxfId="438" priority="164">
      <formula>$C7="Subtotal"</formula>
    </cfRule>
    <cfRule type="expression" priority="165" stopIfTrue="1">
      <formula>OR($C7="Subtotal",$A7="Total TVA Cota 0")</formula>
    </cfRule>
    <cfRule type="expression" dxfId="437" priority="167">
      <formula>$E7=""</formula>
    </cfRule>
  </conditionalFormatting>
  <conditionalFormatting sqref="G7:G163">
    <cfRule type="expression" dxfId="436" priority="161">
      <formula>AND($C7="Subtotal",$G7="")</formula>
    </cfRule>
    <cfRule type="expression" dxfId="435" priority="162">
      <formula>AND($C7="Subtotal",_xlfn.FORMULATEXT($G7)="=[5]*[6]")</formula>
    </cfRule>
    <cfRule type="expression" dxfId="434" priority="166">
      <formula>AND($C7&lt;&gt;"Subtotal",_xlfn.FORMULATEXT($G7)&lt;&gt;"=[5]*[6]")</formula>
    </cfRule>
  </conditionalFormatting>
  <conditionalFormatting sqref="E7:G163">
    <cfRule type="notContainsBlanks" priority="168" stopIfTrue="1">
      <formula>LEN(TRIM(E7))&gt;0</formula>
    </cfRule>
    <cfRule type="expression" dxfId="433" priority="169">
      <formula>$E7&lt;&gt;""</formula>
    </cfRule>
  </conditionalFormatting>
  <conditionalFormatting sqref="C11:C12">
    <cfRule type="expression" dxfId="432" priority="157">
      <formula>CELL("PROTECT",C11)=0</formula>
    </cfRule>
    <cfRule type="expression" dxfId="431" priority="158">
      <formula>$C11="Subtotal"</formula>
    </cfRule>
    <cfRule type="expression" priority="159" stopIfTrue="1">
      <formula>OR($C11="Subtotal",$A11="Total TVA Cota 0")</formula>
    </cfRule>
    <cfRule type="expression" dxfId="430" priority="160">
      <formula>$E11=""</formula>
    </cfRule>
  </conditionalFormatting>
  <conditionalFormatting sqref="C34">
    <cfRule type="expression" dxfId="429" priority="153">
      <formula>CELL("PROTECT",C34)=0</formula>
    </cfRule>
    <cfRule type="expression" dxfId="428" priority="154">
      <formula>$C34="Subtotal"</formula>
    </cfRule>
    <cfRule type="expression" priority="155" stopIfTrue="1">
      <formula>OR($C34="Subtotal",$A34="Total TVA Cota 0")</formula>
    </cfRule>
    <cfRule type="expression" dxfId="427" priority="156">
      <formula>$E34=""</formula>
    </cfRule>
  </conditionalFormatting>
  <conditionalFormatting sqref="C26">
    <cfRule type="expression" dxfId="426" priority="149">
      <formula>CELL("PROTECT",C26)=0</formula>
    </cfRule>
    <cfRule type="expression" dxfId="425" priority="150">
      <formula>$C26="Subtotal"</formula>
    </cfRule>
    <cfRule type="expression" priority="151" stopIfTrue="1">
      <formula>OR($C26="Subtotal",$A26="Total TVA Cota 0")</formula>
    </cfRule>
    <cfRule type="expression" dxfId="424" priority="152">
      <formula>$E26=""</formula>
    </cfRule>
  </conditionalFormatting>
  <conditionalFormatting sqref="C39">
    <cfRule type="expression" dxfId="423" priority="145">
      <formula>CELL("PROTECT",C39)=0</formula>
    </cfRule>
    <cfRule type="expression" dxfId="422" priority="146">
      <formula>$C39="Subtotal"</formula>
    </cfRule>
    <cfRule type="expression" priority="147" stopIfTrue="1">
      <formula>OR($C39="Subtotal",$A39="Total TVA Cota 0")</formula>
    </cfRule>
    <cfRule type="expression" dxfId="421" priority="148">
      <formula>$E39=""</formula>
    </cfRule>
  </conditionalFormatting>
  <conditionalFormatting sqref="C58:C59">
    <cfRule type="expression" dxfId="420" priority="141">
      <formula>CELL("PROTECT",C58)=0</formula>
    </cfRule>
    <cfRule type="expression" dxfId="419" priority="142">
      <formula>$C58="Subtotal"</formula>
    </cfRule>
    <cfRule type="expression" priority="143" stopIfTrue="1">
      <formula>OR($C58="Subtotal",$A58="Total TVA Cota 0")</formula>
    </cfRule>
    <cfRule type="expression" dxfId="418" priority="144">
      <formula>$E58=""</formula>
    </cfRule>
  </conditionalFormatting>
  <conditionalFormatting sqref="C60:C61">
    <cfRule type="expression" dxfId="417" priority="137">
      <formula>CELL("PROTECT",C60)=0</formula>
    </cfRule>
    <cfRule type="expression" dxfId="416" priority="138">
      <formula>$C60="Subtotal"</formula>
    </cfRule>
    <cfRule type="expression" priority="139" stopIfTrue="1">
      <formula>OR($C60="Subtotal",$A60="Total TVA Cota 0")</formula>
    </cfRule>
    <cfRule type="expression" dxfId="415" priority="140">
      <formula>$E60=""</formula>
    </cfRule>
  </conditionalFormatting>
  <conditionalFormatting sqref="C62:C65">
    <cfRule type="expression" dxfId="414" priority="133">
      <formula>CELL("PROTECT",C62)=0</formula>
    </cfRule>
    <cfRule type="expression" dxfId="413" priority="134">
      <formula>$C62="Subtotal"</formula>
    </cfRule>
    <cfRule type="expression" priority="135" stopIfTrue="1">
      <formula>OR($C62="Subtotal",$A62="Total TVA Cota 0")</formula>
    </cfRule>
    <cfRule type="expression" dxfId="412" priority="136">
      <formula>$E62=""</formula>
    </cfRule>
  </conditionalFormatting>
  <conditionalFormatting sqref="C66:C69">
    <cfRule type="expression" dxfId="411" priority="129">
      <formula>CELL("PROTECT",C66)=0</formula>
    </cfRule>
    <cfRule type="expression" dxfId="410" priority="130">
      <formula>$C66="Subtotal"</formula>
    </cfRule>
    <cfRule type="expression" priority="131" stopIfTrue="1">
      <formula>OR($C66="Subtotal",$A66="Total TVA Cota 0")</formula>
    </cfRule>
    <cfRule type="expression" dxfId="409" priority="132">
      <formula>$E66=""</formula>
    </cfRule>
  </conditionalFormatting>
  <conditionalFormatting sqref="C70:C71">
    <cfRule type="expression" dxfId="408" priority="125">
      <formula>CELL("PROTECT",C70)=0</formula>
    </cfRule>
    <cfRule type="expression" dxfId="407" priority="126">
      <formula>$C70="Subtotal"</formula>
    </cfRule>
    <cfRule type="expression" priority="127" stopIfTrue="1">
      <formula>OR($C70="Subtotal",$A70="Total TVA Cota 0")</formula>
    </cfRule>
    <cfRule type="expression" dxfId="406" priority="128">
      <formula>$E70=""</formula>
    </cfRule>
  </conditionalFormatting>
  <conditionalFormatting sqref="C72">
    <cfRule type="expression" dxfId="405" priority="121">
      <formula>CELL("PROTECT",C72)=0</formula>
    </cfRule>
    <cfRule type="expression" dxfId="404" priority="122">
      <formula>$C72="Subtotal"</formula>
    </cfRule>
    <cfRule type="expression" priority="123" stopIfTrue="1">
      <formula>OR($C72="Subtotal",$A72="Total TVA Cota 0")</formula>
    </cfRule>
    <cfRule type="expression" dxfId="403" priority="124">
      <formula>$E72=""</formula>
    </cfRule>
  </conditionalFormatting>
  <conditionalFormatting sqref="C73:C74">
    <cfRule type="expression" dxfId="402" priority="117">
      <formula>CELL("PROTECT",C73)=0</formula>
    </cfRule>
    <cfRule type="expression" dxfId="401" priority="118">
      <formula>$C73="Subtotal"</formula>
    </cfRule>
    <cfRule type="expression" priority="119" stopIfTrue="1">
      <formula>OR($C73="Subtotal",$A73="Total TVA Cota 0")</formula>
    </cfRule>
    <cfRule type="expression" dxfId="400" priority="120">
      <formula>$E73=""</formula>
    </cfRule>
  </conditionalFormatting>
  <conditionalFormatting sqref="C75">
    <cfRule type="expression" dxfId="399" priority="113">
      <formula>CELL("PROTECT",C75)=0</formula>
    </cfRule>
    <cfRule type="expression" dxfId="398" priority="114">
      <formula>$C75="Subtotal"</formula>
    </cfRule>
    <cfRule type="expression" priority="115" stopIfTrue="1">
      <formula>OR($C75="Subtotal",$A75="Total TVA Cota 0")</formula>
    </cfRule>
    <cfRule type="expression" dxfId="397" priority="116">
      <formula>$E75=""</formula>
    </cfRule>
  </conditionalFormatting>
  <conditionalFormatting sqref="C76">
    <cfRule type="expression" dxfId="396" priority="109">
      <formula>CELL("PROTECT",C76)=0</formula>
    </cfRule>
    <cfRule type="expression" dxfId="395" priority="110">
      <formula>$C76="Subtotal"</formula>
    </cfRule>
    <cfRule type="expression" priority="111" stopIfTrue="1">
      <formula>OR($C76="Subtotal",$A76="Total TVA Cota 0")</formula>
    </cfRule>
    <cfRule type="expression" dxfId="394" priority="112">
      <formula>$E76=""</formula>
    </cfRule>
  </conditionalFormatting>
  <conditionalFormatting sqref="C84">
    <cfRule type="expression" dxfId="393" priority="105">
      <formula>CELL("PROTECT",C84)=0</formula>
    </cfRule>
    <cfRule type="expression" dxfId="392" priority="106">
      <formula>$C84="Subtotal"</formula>
    </cfRule>
    <cfRule type="expression" priority="107" stopIfTrue="1">
      <formula>OR($C84="Subtotal",$A84="Total TVA Cota 0")</formula>
    </cfRule>
    <cfRule type="expression" dxfId="391" priority="108">
      <formula>$E84=""</formula>
    </cfRule>
  </conditionalFormatting>
  <conditionalFormatting sqref="C85">
    <cfRule type="expression" dxfId="390" priority="101">
      <formula>CELL("PROTECT",C85)=0</formula>
    </cfRule>
    <cfRule type="expression" dxfId="389" priority="102">
      <formula>$C85="Subtotal"</formula>
    </cfRule>
    <cfRule type="expression" priority="103" stopIfTrue="1">
      <formula>OR($C85="Subtotal",$A85="Total TVA Cota 0")</formula>
    </cfRule>
    <cfRule type="expression" dxfId="388" priority="104">
      <formula>$E85=""</formula>
    </cfRule>
  </conditionalFormatting>
  <conditionalFormatting sqref="C86">
    <cfRule type="expression" dxfId="387" priority="97">
      <formula>CELL("PROTECT",C86)=0</formula>
    </cfRule>
    <cfRule type="expression" dxfId="386" priority="98">
      <formula>$C86="Subtotal"</formula>
    </cfRule>
    <cfRule type="expression" priority="99" stopIfTrue="1">
      <formula>OR($C86="Subtotal",$A86="Total TVA Cota 0")</formula>
    </cfRule>
    <cfRule type="expression" dxfId="385" priority="100">
      <formula>$E86=""</formula>
    </cfRule>
  </conditionalFormatting>
  <conditionalFormatting sqref="C88">
    <cfRule type="expression" dxfId="384" priority="93">
      <formula>CELL("PROTECT",C88)=0</formula>
    </cfRule>
    <cfRule type="expression" dxfId="383" priority="94">
      <formula>$C88="Subtotal"</formula>
    </cfRule>
    <cfRule type="expression" priority="95" stopIfTrue="1">
      <formula>OR($C88="Subtotal",$A88="Total TVA Cota 0")</formula>
    </cfRule>
    <cfRule type="expression" dxfId="382" priority="96">
      <formula>$E88=""</formula>
    </cfRule>
  </conditionalFormatting>
  <conditionalFormatting sqref="C91">
    <cfRule type="expression" dxfId="381" priority="89">
      <formula>CELL("PROTECT",C91)=0</formula>
    </cfRule>
    <cfRule type="expression" dxfId="380" priority="90">
      <formula>$C91="Subtotal"</formula>
    </cfRule>
    <cfRule type="expression" priority="91" stopIfTrue="1">
      <formula>OR($C91="Subtotal",$A91="Total TVA Cota 0")</formula>
    </cfRule>
    <cfRule type="expression" dxfId="379" priority="92">
      <formula>$E91=""</formula>
    </cfRule>
  </conditionalFormatting>
  <conditionalFormatting sqref="C95">
    <cfRule type="expression" dxfId="378" priority="85">
      <formula>CELL("PROTECT",C95)=0</formula>
    </cfRule>
    <cfRule type="expression" dxfId="377" priority="86">
      <formula>$C95="Subtotal"</formula>
    </cfRule>
    <cfRule type="expression" priority="87" stopIfTrue="1">
      <formula>OR($C95="Subtotal",$A95="Total TVA Cota 0")</formula>
    </cfRule>
    <cfRule type="expression" dxfId="376" priority="88">
      <formula>$E95=""</formula>
    </cfRule>
  </conditionalFormatting>
  <conditionalFormatting sqref="C96">
    <cfRule type="expression" dxfId="375" priority="81">
      <formula>CELL("PROTECT",C96)=0</formula>
    </cfRule>
    <cfRule type="expression" dxfId="374" priority="82">
      <formula>$C96="Subtotal"</formula>
    </cfRule>
    <cfRule type="expression" priority="83" stopIfTrue="1">
      <formula>OR($C96="Subtotal",$A96="Total TVA Cota 0")</formula>
    </cfRule>
    <cfRule type="expression" dxfId="373" priority="84">
      <formula>$E96=""</formula>
    </cfRule>
  </conditionalFormatting>
  <conditionalFormatting sqref="C97">
    <cfRule type="expression" dxfId="372" priority="77">
      <formula>CELL("PROTECT",C97)=0</formula>
    </cfRule>
    <cfRule type="expression" dxfId="371" priority="78">
      <formula>$C97="Subtotal"</formula>
    </cfRule>
    <cfRule type="expression" priority="79" stopIfTrue="1">
      <formula>OR($C97="Subtotal",$A97="Total TVA Cota 0")</formula>
    </cfRule>
    <cfRule type="expression" dxfId="370" priority="80">
      <formula>$E97=""</formula>
    </cfRule>
  </conditionalFormatting>
  <conditionalFormatting sqref="C98">
    <cfRule type="expression" dxfId="369" priority="73">
      <formula>CELL("PROTECT",C98)=0</formula>
    </cfRule>
    <cfRule type="expression" dxfId="368" priority="74">
      <formula>$C98="Subtotal"</formula>
    </cfRule>
    <cfRule type="expression" priority="75" stopIfTrue="1">
      <formula>OR($C98="Subtotal",$A98="Total TVA Cota 0")</formula>
    </cfRule>
    <cfRule type="expression" dxfId="367" priority="76">
      <formula>$E98=""</formula>
    </cfRule>
  </conditionalFormatting>
  <conditionalFormatting sqref="C99:C100">
    <cfRule type="expression" dxfId="366" priority="69">
      <formula>CELL("PROTECT",C99)=0</formula>
    </cfRule>
    <cfRule type="expression" dxfId="365" priority="70">
      <formula>$C99="Subtotal"</formula>
    </cfRule>
    <cfRule type="expression" priority="71" stopIfTrue="1">
      <formula>OR($C99="Subtotal",$A99="Total TVA Cota 0")</formula>
    </cfRule>
    <cfRule type="expression" dxfId="364" priority="72">
      <formula>$E99=""</formula>
    </cfRule>
  </conditionalFormatting>
  <conditionalFormatting sqref="C102:C107">
    <cfRule type="expression" dxfId="363" priority="65">
      <formula>CELL("PROTECT",C102)=0</formula>
    </cfRule>
    <cfRule type="expression" dxfId="362" priority="66">
      <formula>$C102="Subtotal"</formula>
    </cfRule>
    <cfRule type="expression" priority="67" stopIfTrue="1">
      <formula>OR($C102="Subtotal",$A102="Total TVA Cota 0")</formula>
    </cfRule>
    <cfRule type="expression" dxfId="361" priority="68">
      <formula>$E102=""</formula>
    </cfRule>
  </conditionalFormatting>
  <conditionalFormatting sqref="C109">
    <cfRule type="expression" dxfId="360" priority="61">
      <formula>CELL("PROTECT",C109)=0</formula>
    </cfRule>
    <cfRule type="expression" dxfId="359" priority="62">
      <formula>$C109="Subtotal"</formula>
    </cfRule>
    <cfRule type="expression" priority="63" stopIfTrue="1">
      <formula>OR($C109="Subtotal",$A109="Total TVA Cota 0")</formula>
    </cfRule>
    <cfRule type="expression" dxfId="358" priority="64">
      <formula>$E109=""</formula>
    </cfRule>
  </conditionalFormatting>
  <conditionalFormatting sqref="C113:C114">
    <cfRule type="expression" dxfId="357" priority="57">
      <formula>CELL("PROTECT",C113)=0</formula>
    </cfRule>
    <cfRule type="expression" dxfId="356" priority="58">
      <formula>$C113="Subtotal"</formula>
    </cfRule>
    <cfRule type="expression" priority="59" stopIfTrue="1">
      <formula>OR($C113="Subtotal",$A113="Total TVA Cota 0")</formula>
    </cfRule>
    <cfRule type="expression" dxfId="355" priority="60">
      <formula>$E113=""</formula>
    </cfRule>
  </conditionalFormatting>
  <conditionalFormatting sqref="C115:C118">
    <cfRule type="expression" dxfId="354" priority="53">
      <formula>CELL("PROTECT",C115)=0</formula>
    </cfRule>
    <cfRule type="expression" dxfId="353" priority="54">
      <formula>$C115="Subtotal"</formula>
    </cfRule>
    <cfRule type="expression" priority="55" stopIfTrue="1">
      <formula>OR($C115="Subtotal",$A115="Total TVA Cota 0")</formula>
    </cfRule>
    <cfRule type="expression" dxfId="352" priority="56">
      <formula>$E115=""</formula>
    </cfRule>
  </conditionalFormatting>
  <conditionalFormatting sqref="C119">
    <cfRule type="expression" dxfId="351" priority="49">
      <formula>CELL("PROTECT",C119)=0</formula>
    </cfRule>
    <cfRule type="expression" dxfId="350" priority="50">
      <formula>$C119="Subtotal"</formula>
    </cfRule>
    <cfRule type="expression" priority="51" stopIfTrue="1">
      <formula>OR($C119="Subtotal",$A119="Total TVA Cota 0")</formula>
    </cfRule>
    <cfRule type="expression" dxfId="349" priority="52">
      <formula>$E119=""</formula>
    </cfRule>
  </conditionalFormatting>
  <conditionalFormatting sqref="C121">
    <cfRule type="expression" dxfId="348" priority="45">
      <formula>CELL("PROTECT",C121)=0</formula>
    </cfRule>
    <cfRule type="expression" dxfId="347" priority="46">
      <formula>$C121="Subtotal"</formula>
    </cfRule>
    <cfRule type="expression" priority="47" stopIfTrue="1">
      <formula>OR($C121="Subtotal",$A121="Total TVA Cota 0")</formula>
    </cfRule>
    <cfRule type="expression" dxfId="346" priority="48">
      <formula>$E121=""</formula>
    </cfRule>
  </conditionalFormatting>
  <conditionalFormatting sqref="C123">
    <cfRule type="expression" dxfId="345" priority="41">
      <formula>CELL("PROTECT",C123)=0</formula>
    </cfRule>
    <cfRule type="expression" dxfId="344" priority="42">
      <formula>$C123="Subtotal"</formula>
    </cfRule>
    <cfRule type="expression" priority="43" stopIfTrue="1">
      <formula>OR($C123="Subtotal",$A123="Total TVA Cota 0")</formula>
    </cfRule>
    <cfRule type="expression" dxfId="343" priority="44">
      <formula>$E123=""</formula>
    </cfRule>
  </conditionalFormatting>
  <conditionalFormatting sqref="C125">
    <cfRule type="expression" dxfId="342" priority="37">
      <formula>CELL("PROTECT",C125)=0</formula>
    </cfRule>
    <cfRule type="expression" dxfId="341" priority="38">
      <formula>$C125="Subtotal"</formula>
    </cfRule>
    <cfRule type="expression" priority="39" stopIfTrue="1">
      <formula>OR($C125="Subtotal",$A125="Total TVA Cota 0")</formula>
    </cfRule>
    <cfRule type="expression" dxfId="340" priority="40">
      <formula>$E125=""</formula>
    </cfRule>
  </conditionalFormatting>
  <conditionalFormatting sqref="C126">
    <cfRule type="expression" dxfId="339" priority="33">
      <formula>CELL("PROTECT",C126)=0</formula>
    </cfRule>
    <cfRule type="expression" dxfId="338" priority="34">
      <formula>$C126="Subtotal"</formula>
    </cfRule>
    <cfRule type="expression" priority="35" stopIfTrue="1">
      <formula>OR($C126="Subtotal",$A126="Total TVA Cota 0")</formula>
    </cfRule>
    <cfRule type="expression" dxfId="337" priority="36">
      <formula>$E126=""</formula>
    </cfRule>
  </conditionalFormatting>
  <conditionalFormatting sqref="C143">
    <cfRule type="expression" dxfId="336" priority="29">
      <formula>CELL("PROTECT",C143)=0</formula>
    </cfRule>
    <cfRule type="expression" dxfId="335" priority="30">
      <formula>$C143="Subtotal"</formula>
    </cfRule>
    <cfRule type="expression" priority="31" stopIfTrue="1">
      <formula>OR($C143="Subtotal",$A143="Total TVA Cota 0")</formula>
    </cfRule>
    <cfRule type="expression" dxfId="334" priority="32">
      <formula>$E143=""</formula>
    </cfRule>
  </conditionalFormatting>
  <conditionalFormatting sqref="C145">
    <cfRule type="expression" dxfId="333" priority="25">
      <formula>CELL("PROTECT",C145)=0</formula>
    </cfRule>
    <cfRule type="expression" dxfId="332" priority="26">
      <formula>$C145="Subtotal"</formula>
    </cfRule>
    <cfRule type="expression" priority="27" stopIfTrue="1">
      <formula>OR($C145="Subtotal",$A145="Total TVA Cota 0")</formula>
    </cfRule>
    <cfRule type="expression" dxfId="331" priority="28">
      <formula>$E145=""</formula>
    </cfRule>
  </conditionalFormatting>
  <conditionalFormatting sqref="C147:C149">
    <cfRule type="expression" dxfId="330" priority="21">
      <formula>CELL("PROTECT",C147)=0</formula>
    </cfRule>
    <cfRule type="expression" dxfId="329" priority="22">
      <formula>$C147="Subtotal"</formula>
    </cfRule>
    <cfRule type="expression" priority="23" stopIfTrue="1">
      <formula>OR($C147="Subtotal",$A147="Total TVA Cota 0")</formula>
    </cfRule>
    <cfRule type="expression" dxfId="328" priority="24">
      <formula>$E147=""</formula>
    </cfRule>
  </conditionalFormatting>
  <conditionalFormatting sqref="C152:C153">
    <cfRule type="expression" dxfId="327" priority="17">
      <formula>CELL("PROTECT",C152)=0</formula>
    </cfRule>
    <cfRule type="expression" dxfId="326" priority="18">
      <formula>$C152="Subtotal"</formula>
    </cfRule>
    <cfRule type="expression" priority="19" stopIfTrue="1">
      <formula>OR($C152="Subtotal",$A152="Total TVA Cota 0")</formula>
    </cfRule>
    <cfRule type="expression" dxfId="325" priority="20">
      <formula>$E152=""</formula>
    </cfRule>
  </conditionalFormatting>
  <conditionalFormatting sqref="C155">
    <cfRule type="expression" dxfId="324" priority="13">
      <formula>CELL("PROTECT",C155)=0</formula>
    </cfRule>
    <cfRule type="expression" dxfId="323" priority="14">
      <formula>$C155="Subtotal"</formula>
    </cfRule>
    <cfRule type="expression" priority="15" stopIfTrue="1">
      <formula>OR($C155="Subtotal",$A155="Total TVA Cota 0")</formula>
    </cfRule>
    <cfRule type="expression" dxfId="322" priority="16">
      <formula>$E155=""</formula>
    </cfRule>
  </conditionalFormatting>
  <conditionalFormatting sqref="C156">
    <cfRule type="expression" dxfId="321" priority="9">
      <formula>CELL("PROTECT",C156)=0</formula>
    </cfRule>
    <cfRule type="expression" dxfId="320" priority="10">
      <formula>$C156="Subtotal"</formula>
    </cfRule>
    <cfRule type="expression" priority="11" stopIfTrue="1">
      <formula>OR($C156="Subtotal",$A156="Total TVA Cota 0")</formula>
    </cfRule>
    <cfRule type="expression" dxfId="319" priority="12">
      <formula>$E156=""</formula>
    </cfRule>
  </conditionalFormatting>
  <conditionalFormatting sqref="C159">
    <cfRule type="expression" dxfId="318" priority="5">
      <formula>CELL("PROTECT",C159)=0</formula>
    </cfRule>
    <cfRule type="expression" dxfId="317" priority="6">
      <formula>$C159="Subtotal"</formula>
    </cfRule>
    <cfRule type="expression" priority="7" stopIfTrue="1">
      <formula>OR($C159="Subtotal",$A159="Total TVA Cota 0")</formula>
    </cfRule>
    <cfRule type="expression" dxfId="316" priority="8">
      <formula>$E159=""</formula>
    </cfRule>
  </conditionalFormatting>
  <conditionalFormatting sqref="C161:C162">
    <cfRule type="expression" dxfId="315" priority="1">
      <formula>CELL("PROTECT",C161)=0</formula>
    </cfRule>
    <cfRule type="expression" dxfId="314" priority="2">
      <formula>$C161="Subtotal"</formula>
    </cfRule>
    <cfRule type="expression" priority="3" stopIfTrue="1">
      <formula>OR($C161="Subtotal",$A161="Total TVA Cota 0")</formula>
    </cfRule>
    <cfRule type="expression" dxfId="313" priority="4">
      <formula>$E161=""</formula>
    </cfRule>
  </conditionalFormatting>
  <dataValidations count="1">
    <dataValidation type="decimal" operator="greaterThan" allowBlank="1" showInputMessage="1" showErrorMessage="1" sqref="F7:F16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8"/>
  <sheetViews>
    <sheetView view="pageBreakPreview" topLeftCell="A31" zoomScaleNormal="90" zoomScaleSheetLayoutView="100" zoomScalePageLayoutView="90" workbookViewId="0">
      <selection activeCell="C83" sqref="C83"/>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5"/>
      <c r="D3" s="145"/>
      <c r="E3" s="145"/>
      <c r="F3" s="145"/>
      <c r="G3" s="145"/>
    </row>
    <row r="4" spans="1:7" s="21" customFormat="1" ht="18.75" x14ac:dyDescent="0.25">
      <c r="A4" s="146" t="s">
        <v>295</v>
      </c>
      <c r="B4" s="147"/>
      <c r="C4" s="28" t="str">
        <f>SITE!B11</f>
        <v xml:space="preserve">Electricity and lighting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98" t="s">
        <v>336</v>
      </c>
      <c r="D7" s="37"/>
      <c r="E7" s="43"/>
      <c r="F7" s="42"/>
      <c r="G7" s="86">
        <f>Table116[5]*Table116[6]</f>
        <v>0</v>
      </c>
    </row>
    <row r="8" spans="1:7" x14ac:dyDescent="0.25">
      <c r="A8" s="92">
        <v>2</v>
      </c>
      <c r="B8" s="92" t="s">
        <v>92</v>
      </c>
      <c r="C8" s="102" t="s">
        <v>420</v>
      </c>
      <c r="D8" s="108" t="s">
        <v>310</v>
      </c>
      <c r="E8" s="94">
        <v>1</v>
      </c>
      <c r="F8" s="95"/>
      <c r="G8" s="96">
        <f>Table116[5]*Table116[6]</f>
        <v>0</v>
      </c>
    </row>
    <row r="9" spans="1:7" ht="20.100000000000001" customHeight="1" x14ac:dyDescent="0.25">
      <c r="A9" s="92">
        <v>3</v>
      </c>
      <c r="B9" s="92" t="s">
        <v>202</v>
      </c>
      <c r="C9" s="102" t="s">
        <v>604</v>
      </c>
      <c r="D9" s="92" t="s">
        <v>310</v>
      </c>
      <c r="E9" s="94">
        <v>1</v>
      </c>
      <c r="F9" s="95"/>
      <c r="G9" s="97">
        <f>Table116[5]*Table116[6]</f>
        <v>0</v>
      </c>
    </row>
    <row r="10" spans="1:7" x14ac:dyDescent="0.25">
      <c r="A10" s="92">
        <v>4</v>
      </c>
      <c r="B10" s="92" t="s">
        <v>92</v>
      </c>
      <c r="C10" s="93" t="s">
        <v>420</v>
      </c>
      <c r="D10" s="92" t="s">
        <v>310</v>
      </c>
      <c r="E10" s="94">
        <v>2</v>
      </c>
      <c r="F10" s="95"/>
      <c r="G10" s="97">
        <f>Table116[5]*Table116[6]</f>
        <v>0</v>
      </c>
    </row>
    <row r="11" spans="1:7" x14ac:dyDescent="0.25">
      <c r="A11" s="92">
        <v>5</v>
      </c>
      <c r="B11" s="92" t="s">
        <v>203</v>
      </c>
      <c r="C11" s="102" t="s">
        <v>605</v>
      </c>
      <c r="D11" s="92" t="s">
        <v>310</v>
      </c>
      <c r="E11" s="94">
        <v>1</v>
      </c>
      <c r="F11" s="95"/>
      <c r="G11" s="97">
        <f>Table116[5]*Table116[6]</f>
        <v>0</v>
      </c>
    </row>
    <row r="12" spans="1:7" ht="30" x14ac:dyDescent="0.25">
      <c r="A12" s="92">
        <v>6</v>
      </c>
      <c r="B12" s="92" t="s">
        <v>202</v>
      </c>
      <c r="C12" s="102" t="s">
        <v>606</v>
      </c>
      <c r="D12" s="92" t="s">
        <v>310</v>
      </c>
      <c r="E12" s="94">
        <v>1</v>
      </c>
      <c r="F12" s="95"/>
      <c r="G12" s="97">
        <f>Table116[5]*Table116[6]</f>
        <v>0</v>
      </c>
    </row>
    <row r="13" spans="1:7" x14ac:dyDescent="0.25">
      <c r="A13" s="92">
        <v>7</v>
      </c>
      <c r="B13" s="92" t="s">
        <v>92</v>
      </c>
      <c r="C13" s="93" t="s">
        <v>420</v>
      </c>
      <c r="D13" s="92" t="s">
        <v>310</v>
      </c>
      <c r="E13" s="94">
        <v>2</v>
      </c>
      <c r="F13" s="95"/>
      <c r="G13" s="97">
        <f>Table116[5]*Table116[6]</f>
        <v>0</v>
      </c>
    </row>
    <row r="14" spans="1:7" x14ac:dyDescent="0.25">
      <c r="A14" s="92">
        <v>8</v>
      </c>
      <c r="B14" s="92"/>
      <c r="C14" s="102" t="s">
        <v>607</v>
      </c>
      <c r="D14" s="92" t="s">
        <v>310</v>
      </c>
      <c r="E14" s="94">
        <v>2</v>
      </c>
      <c r="F14" s="95"/>
      <c r="G14" s="97">
        <f>Table116[5]*Table116[6]</f>
        <v>0</v>
      </c>
    </row>
    <row r="15" spans="1:7" x14ac:dyDescent="0.25">
      <c r="A15" s="92">
        <v>9</v>
      </c>
      <c r="B15" s="92"/>
      <c r="C15" s="102" t="s">
        <v>608</v>
      </c>
      <c r="D15" s="92" t="s">
        <v>310</v>
      </c>
      <c r="E15" s="94">
        <v>4</v>
      </c>
      <c r="F15" s="95"/>
      <c r="G15" s="97">
        <f>Table116[5]*Table116[6]</f>
        <v>0</v>
      </c>
    </row>
    <row r="16" spans="1:7" ht="30" x14ac:dyDescent="0.25">
      <c r="A16" s="92">
        <v>10</v>
      </c>
      <c r="B16" s="92" t="s">
        <v>202</v>
      </c>
      <c r="C16" s="102" t="s">
        <v>609</v>
      </c>
      <c r="D16" s="92" t="s">
        <v>310</v>
      </c>
      <c r="E16" s="94">
        <v>1</v>
      </c>
      <c r="F16" s="95"/>
      <c r="G16" s="97">
        <f>Table116[5]*Table116[6]</f>
        <v>0</v>
      </c>
    </row>
    <row r="17" spans="1:7" x14ac:dyDescent="0.25">
      <c r="A17" s="92">
        <v>11</v>
      </c>
      <c r="B17" s="92" t="s">
        <v>92</v>
      </c>
      <c r="C17" s="93" t="s">
        <v>420</v>
      </c>
      <c r="D17" s="92" t="s">
        <v>310</v>
      </c>
      <c r="E17" s="94">
        <v>17</v>
      </c>
      <c r="F17" s="95"/>
      <c r="G17" s="97">
        <f>Table116[5]*Table116[6]</f>
        <v>0</v>
      </c>
    </row>
    <row r="18" spans="1:7" x14ac:dyDescent="0.25">
      <c r="A18" s="92">
        <v>12</v>
      </c>
      <c r="B18" s="92"/>
      <c r="C18" s="93" t="s">
        <v>607</v>
      </c>
      <c r="D18" s="92" t="s">
        <v>310</v>
      </c>
      <c r="E18" s="94">
        <v>2</v>
      </c>
      <c r="F18" s="95"/>
      <c r="G18" s="97">
        <f>Table116[5]*Table116[6]</f>
        <v>0</v>
      </c>
    </row>
    <row r="19" spans="1:7" x14ac:dyDescent="0.25">
      <c r="A19" s="92">
        <v>13</v>
      </c>
      <c r="B19" s="92"/>
      <c r="C19" s="102" t="s">
        <v>610</v>
      </c>
      <c r="D19" s="92" t="s">
        <v>310</v>
      </c>
      <c r="E19" s="94">
        <v>4</v>
      </c>
      <c r="F19" s="95"/>
      <c r="G19" s="97">
        <f>Table116[5]*Table116[6]</f>
        <v>0</v>
      </c>
    </row>
    <row r="20" spans="1:7" x14ac:dyDescent="0.25">
      <c r="A20" s="92">
        <v>14</v>
      </c>
      <c r="B20" s="92" t="s">
        <v>202</v>
      </c>
      <c r="C20" s="102" t="s">
        <v>611</v>
      </c>
      <c r="D20" s="92" t="s">
        <v>310</v>
      </c>
      <c r="E20" s="94">
        <v>1</v>
      </c>
      <c r="F20" s="95"/>
      <c r="G20" s="97">
        <f>Table116[5]*Table116[6]</f>
        <v>0</v>
      </c>
    </row>
    <row r="21" spans="1:7" x14ac:dyDescent="0.25">
      <c r="A21" s="92">
        <v>15</v>
      </c>
      <c r="B21" s="92" t="s">
        <v>92</v>
      </c>
      <c r="C21" s="93" t="s">
        <v>420</v>
      </c>
      <c r="D21" s="92" t="s">
        <v>310</v>
      </c>
      <c r="E21" s="94">
        <v>1</v>
      </c>
      <c r="F21" s="95"/>
      <c r="G21" s="97">
        <f>Table116[5]*Table116[6]</f>
        <v>0</v>
      </c>
    </row>
    <row r="22" spans="1:7" x14ac:dyDescent="0.25">
      <c r="A22" s="92">
        <v>16</v>
      </c>
      <c r="B22" s="92"/>
      <c r="C22" s="102" t="s">
        <v>612</v>
      </c>
      <c r="D22" s="92" t="s">
        <v>310</v>
      </c>
      <c r="E22" s="94">
        <v>1</v>
      </c>
      <c r="F22" s="95"/>
      <c r="G22" s="97">
        <f>Table116[5]*Table116[6]</f>
        <v>0</v>
      </c>
    </row>
    <row r="23" spans="1:7" x14ac:dyDescent="0.25">
      <c r="A23" s="92">
        <v>17</v>
      </c>
      <c r="B23" s="92"/>
      <c r="C23" s="102" t="s">
        <v>613</v>
      </c>
      <c r="D23" s="92" t="s">
        <v>31</v>
      </c>
      <c r="E23" s="94">
        <v>10</v>
      </c>
      <c r="F23" s="95"/>
      <c r="G23" s="97">
        <f>Table116[5]*Table116[6]</f>
        <v>0</v>
      </c>
    </row>
    <row r="24" spans="1:7" ht="30" x14ac:dyDescent="0.25">
      <c r="A24" s="92">
        <v>18</v>
      </c>
      <c r="B24" s="92" t="s">
        <v>93</v>
      </c>
      <c r="C24" s="102" t="s">
        <v>614</v>
      </c>
      <c r="D24" s="92" t="s">
        <v>310</v>
      </c>
      <c r="E24" s="94">
        <v>8</v>
      </c>
      <c r="F24" s="95"/>
      <c r="G24" s="97">
        <f>Table116[5]*Table116[6]</f>
        <v>0</v>
      </c>
    </row>
    <row r="25" spans="1:7" x14ac:dyDescent="0.25">
      <c r="A25" s="92">
        <v>19</v>
      </c>
      <c r="B25" s="92" t="s">
        <v>204</v>
      </c>
      <c r="C25" s="102" t="s">
        <v>615</v>
      </c>
      <c r="D25" s="92" t="s">
        <v>310</v>
      </c>
      <c r="E25" s="94">
        <v>1</v>
      </c>
      <c r="F25" s="95"/>
      <c r="G25" s="97">
        <f>Table116[5]*Table116[6]</f>
        <v>0</v>
      </c>
    </row>
    <row r="26" spans="1:7" ht="30" x14ac:dyDescent="0.25">
      <c r="A26" s="92">
        <v>20</v>
      </c>
      <c r="B26" s="92" t="s">
        <v>205</v>
      </c>
      <c r="C26" s="103" t="s">
        <v>616</v>
      </c>
      <c r="D26" s="92" t="s">
        <v>602</v>
      </c>
      <c r="E26" s="94">
        <v>0.04</v>
      </c>
      <c r="F26" s="95"/>
      <c r="G26" s="97">
        <f>Table116[5]*Table116[6]</f>
        <v>0</v>
      </c>
    </row>
    <row r="27" spans="1:7" ht="30" x14ac:dyDescent="0.25">
      <c r="A27" s="92">
        <v>21</v>
      </c>
      <c r="B27" s="92" t="s">
        <v>205</v>
      </c>
      <c r="C27" s="102" t="s">
        <v>617</v>
      </c>
      <c r="D27" s="92" t="s">
        <v>602</v>
      </c>
      <c r="E27" s="94">
        <v>0.01</v>
      </c>
      <c r="F27" s="95"/>
      <c r="G27" s="97">
        <f>Table116[5]*Table116[6]</f>
        <v>0</v>
      </c>
    </row>
    <row r="28" spans="1:7" x14ac:dyDescent="0.25">
      <c r="A28" s="92">
        <v>22</v>
      </c>
      <c r="B28" s="92"/>
      <c r="C28" s="98" t="s">
        <v>618</v>
      </c>
      <c r="D28" s="92" t="s">
        <v>310</v>
      </c>
      <c r="E28" s="94">
        <v>4</v>
      </c>
      <c r="F28" s="95"/>
      <c r="G28" s="97">
        <f>Table116[5]*Table116[6]</f>
        <v>0</v>
      </c>
    </row>
    <row r="29" spans="1:7" x14ac:dyDescent="0.25">
      <c r="A29" s="92">
        <v>23</v>
      </c>
      <c r="B29" s="92"/>
      <c r="C29" s="98" t="s">
        <v>619</v>
      </c>
      <c r="D29" s="92" t="s">
        <v>310</v>
      </c>
      <c r="E29" s="94">
        <v>1</v>
      </c>
      <c r="F29" s="95"/>
      <c r="G29" s="97">
        <f>Table116[5]*Table116[6]</f>
        <v>0</v>
      </c>
    </row>
    <row r="30" spans="1:7" x14ac:dyDescent="0.25">
      <c r="A30" s="92">
        <v>24</v>
      </c>
      <c r="B30" s="92"/>
      <c r="C30" s="98" t="s">
        <v>620</v>
      </c>
      <c r="D30" s="92" t="s">
        <v>310</v>
      </c>
      <c r="E30" s="94">
        <v>1</v>
      </c>
      <c r="F30" s="95"/>
      <c r="G30" s="97">
        <f>Table116[5]*Table116[6]</f>
        <v>0</v>
      </c>
    </row>
    <row r="31" spans="1:7" x14ac:dyDescent="0.25">
      <c r="A31" s="92">
        <v>25</v>
      </c>
      <c r="B31" s="92"/>
      <c r="C31" s="98" t="s">
        <v>621</v>
      </c>
      <c r="D31" s="92" t="s">
        <v>310</v>
      </c>
      <c r="E31" s="94">
        <v>8</v>
      </c>
      <c r="F31" s="95"/>
      <c r="G31" s="97">
        <f>Table116[5]*Table116[6]</f>
        <v>0</v>
      </c>
    </row>
    <row r="32" spans="1:7" x14ac:dyDescent="0.25">
      <c r="A32" s="92">
        <v>26</v>
      </c>
      <c r="B32" s="92"/>
      <c r="C32" s="98" t="s">
        <v>622</v>
      </c>
      <c r="D32" s="92" t="s">
        <v>310</v>
      </c>
      <c r="E32" s="94">
        <v>2</v>
      </c>
      <c r="F32" s="95"/>
      <c r="G32" s="97">
        <f>Table116[5]*Table116[6]</f>
        <v>0</v>
      </c>
    </row>
    <row r="33" spans="1:7" x14ac:dyDescent="0.25">
      <c r="A33" s="92">
        <v>27</v>
      </c>
      <c r="B33" s="92" t="s">
        <v>206</v>
      </c>
      <c r="C33" s="98" t="s">
        <v>623</v>
      </c>
      <c r="D33" s="92" t="s">
        <v>602</v>
      </c>
      <c r="E33" s="94">
        <v>0.02</v>
      </c>
      <c r="F33" s="95"/>
      <c r="G33" s="97">
        <f>Table116[5]*Table116[6]</f>
        <v>0</v>
      </c>
    </row>
    <row r="34" spans="1:7" x14ac:dyDescent="0.25">
      <c r="A34" s="92">
        <v>28</v>
      </c>
      <c r="B34" s="92" t="s">
        <v>207</v>
      </c>
      <c r="C34" s="98" t="s">
        <v>624</v>
      </c>
      <c r="D34" s="92" t="s">
        <v>602</v>
      </c>
      <c r="E34" s="94">
        <v>0.02</v>
      </c>
      <c r="F34" s="95"/>
      <c r="G34" s="97">
        <f>Table116[5]*Table116[6]</f>
        <v>0</v>
      </c>
    </row>
    <row r="35" spans="1:7" ht="30" x14ac:dyDescent="0.25">
      <c r="A35" s="92">
        <v>29</v>
      </c>
      <c r="B35" s="92" t="s">
        <v>208</v>
      </c>
      <c r="C35" s="102" t="s">
        <v>625</v>
      </c>
      <c r="D35" s="92" t="s">
        <v>95</v>
      </c>
      <c r="E35" s="94">
        <v>0.3</v>
      </c>
      <c r="F35" s="95"/>
      <c r="G35" s="97">
        <f>Table116[5]*Table116[6]</f>
        <v>0</v>
      </c>
    </row>
    <row r="36" spans="1:7" x14ac:dyDescent="0.25">
      <c r="A36" s="92">
        <v>30</v>
      </c>
      <c r="B36" s="92" t="s">
        <v>209</v>
      </c>
      <c r="C36" s="102" t="s">
        <v>626</v>
      </c>
      <c r="D36" s="92" t="s">
        <v>603</v>
      </c>
      <c r="E36" s="94">
        <v>0.7</v>
      </c>
      <c r="F36" s="95"/>
      <c r="G36" s="97">
        <f>Table116[5]*Table116[6]</f>
        <v>0</v>
      </c>
    </row>
    <row r="37" spans="1:7" ht="30" x14ac:dyDescent="0.25">
      <c r="A37" s="92">
        <v>31</v>
      </c>
      <c r="B37" s="92" t="s">
        <v>210</v>
      </c>
      <c r="C37" s="102" t="s">
        <v>627</v>
      </c>
      <c r="D37" s="92" t="s">
        <v>95</v>
      </c>
      <c r="E37" s="94">
        <v>0.6</v>
      </c>
      <c r="F37" s="95"/>
      <c r="G37" s="97">
        <f>Table116[5]*Table116[6]</f>
        <v>0</v>
      </c>
    </row>
    <row r="38" spans="1:7" ht="30" x14ac:dyDescent="0.25">
      <c r="A38" s="92">
        <v>32</v>
      </c>
      <c r="B38" s="92" t="s">
        <v>94</v>
      </c>
      <c r="C38" s="102" t="s">
        <v>422</v>
      </c>
      <c r="D38" s="92" t="s">
        <v>95</v>
      </c>
      <c r="E38" s="94">
        <v>1.63</v>
      </c>
      <c r="F38" s="95"/>
      <c r="G38" s="97">
        <f>Table116[5]*Table116[6]</f>
        <v>0</v>
      </c>
    </row>
    <row r="39" spans="1:7" ht="30" x14ac:dyDescent="0.25">
      <c r="A39" s="92">
        <v>33</v>
      </c>
      <c r="B39" s="92" t="s">
        <v>100</v>
      </c>
      <c r="C39" s="102" t="s">
        <v>631</v>
      </c>
      <c r="D39" s="92" t="s">
        <v>95</v>
      </c>
      <c r="E39" s="94">
        <v>0.2</v>
      </c>
      <c r="F39" s="95"/>
      <c r="G39" s="97">
        <f>Table116[5]*Table116[6]</f>
        <v>0</v>
      </c>
    </row>
    <row r="40" spans="1:7" ht="30" x14ac:dyDescent="0.25">
      <c r="A40" s="92">
        <v>34</v>
      </c>
      <c r="B40" s="92" t="s">
        <v>94</v>
      </c>
      <c r="C40" s="93" t="s">
        <v>628</v>
      </c>
      <c r="D40" s="92" t="s">
        <v>95</v>
      </c>
      <c r="E40" s="94">
        <v>0.1</v>
      </c>
      <c r="F40" s="95"/>
      <c r="G40" s="97">
        <f>Table116[5]*Table116[6]</f>
        <v>0</v>
      </c>
    </row>
    <row r="41" spans="1:7" ht="30" x14ac:dyDescent="0.25">
      <c r="A41" s="92">
        <v>35</v>
      </c>
      <c r="B41" s="92" t="s">
        <v>100</v>
      </c>
      <c r="C41" s="102" t="s">
        <v>632</v>
      </c>
      <c r="D41" s="92" t="s">
        <v>95</v>
      </c>
      <c r="E41" s="94">
        <v>0.02</v>
      </c>
      <c r="F41" s="95"/>
      <c r="G41" s="97">
        <f>Table116[5]*Table116[6]</f>
        <v>0</v>
      </c>
    </row>
    <row r="42" spans="1:7" ht="30" x14ac:dyDescent="0.25">
      <c r="A42" s="92">
        <v>36</v>
      </c>
      <c r="B42" s="92" t="s">
        <v>211</v>
      </c>
      <c r="C42" s="102" t="s">
        <v>634</v>
      </c>
      <c r="D42" s="92" t="s">
        <v>95</v>
      </c>
      <c r="E42" s="94">
        <v>0.12</v>
      </c>
      <c r="F42" s="95"/>
      <c r="G42" s="97">
        <f>Table116[5]*Table116[6]</f>
        <v>0</v>
      </c>
    </row>
    <row r="43" spans="1:7" ht="30" x14ac:dyDescent="0.25">
      <c r="A43" s="92">
        <v>37</v>
      </c>
      <c r="B43" s="92" t="s">
        <v>100</v>
      </c>
      <c r="C43" s="93" t="s">
        <v>633</v>
      </c>
      <c r="D43" s="92" t="s">
        <v>95</v>
      </c>
      <c r="E43" s="94">
        <v>0.27</v>
      </c>
      <c r="F43" s="95"/>
      <c r="G43" s="97">
        <f>Table116[5]*Table116[6]</f>
        <v>0</v>
      </c>
    </row>
    <row r="44" spans="1:7" ht="30" x14ac:dyDescent="0.25">
      <c r="A44" s="92">
        <v>38</v>
      </c>
      <c r="B44" s="92" t="s">
        <v>94</v>
      </c>
      <c r="C44" s="93" t="s">
        <v>629</v>
      </c>
      <c r="D44" s="92" t="s">
        <v>95</v>
      </c>
      <c r="E44" s="94">
        <v>0.18</v>
      </c>
      <c r="F44" s="95"/>
      <c r="G44" s="97">
        <f>Table116[5]*Table116[6]</f>
        <v>0</v>
      </c>
    </row>
    <row r="45" spans="1:7" ht="30" x14ac:dyDescent="0.25">
      <c r="A45" s="92">
        <v>39</v>
      </c>
      <c r="B45" s="92" t="s">
        <v>94</v>
      </c>
      <c r="C45" s="93" t="s">
        <v>630</v>
      </c>
      <c r="D45" s="92" t="s">
        <v>95</v>
      </c>
      <c r="E45" s="94">
        <v>7.0000000000000007E-2</v>
      </c>
      <c r="F45" s="95"/>
      <c r="G45" s="97">
        <f>Table116[5]*Table116[6]</f>
        <v>0</v>
      </c>
    </row>
    <row r="46" spans="1:7" x14ac:dyDescent="0.25">
      <c r="A46" s="92">
        <v>40</v>
      </c>
      <c r="B46" s="92"/>
      <c r="C46" s="102" t="s">
        <v>635</v>
      </c>
      <c r="D46" s="92" t="s">
        <v>31</v>
      </c>
      <c r="E46" s="94">
        <v>183</v>
      </c>
      <c r="F46" s="95"/>
      <c r="G46" s="97">
        <f>Table116[5]*Table116[6]</f>
        <v>0</v>
      </c>
    </row>
    <row r="47" spans="1:7" x14ac:dyDescent="0.25">
      <c r="A47" s="92">
        <v>41</v>
      </c>
      <c r="B47" s="92"/>
      <c r="C47" s="93" t="s">
        <v>636</v>
      </c>
      <c r="D47" s="92" t="s">
        <v>31</v>
      </c>
      <c r="E47" s="94">
        <v>12</v>
      </c>
      <c r="F47" s="95"/>
      <c r="G47" s="97">
        <f>Table116[5]*Table116[6]</f>
        <v>0</v>
      </c>
    </row>
    <row r="48" spans="1:7" x14ac:dyDescent="0.25">
      <c r="A48" s="92">
        <v>42</v>
      </c>
      <c r="B48" s="92"/>
      <c r="C48" s="93" t="s">
        <v>637</v>
      </c>
      <c r="D48" s="92" t="s">
        <v>31</v>
      </c>
      <c r="E48" s="94">
        <v>57</v>
      </c>
      <c r="F48" s="95"/>
      <c r="G48" s="97">
        <f>Table116[5]*Table116[6]</f>
        <v>0</v>
      </c>
    </row>
    <row r="49" spans="1:7" x14ac:dyDescent="0.25">
      <c r="A49" s="92"/>
      <c r="B49" s="92"/>
      <c r="C49" s="93" t="s">
        <v>638</v>
      </c>
      <c r="D49" s="92" t="s">
        <v>31</v>
      </c>
      <c r="E49" s="94">
        <v>7</v>
      </c>
      <c r="F49" s="95"/>
      <c r="G49" s="97">
        <f>Table116[5]*Table116[6]</f>
        <v>0</v>
      </c>
    </row>
    <row r="50" spans="1:7" ht="30" x14ac:dyDescent="0.25">
      <c r="A50" s="92">
        <v>43</v>
      </c>
      <c r="B50" s="92" t="s">
        <v>212</v>
      </c>
      <c r="C50" s="102" t="s">
        <v>639</v>
      </c>
      <c r="D50" s="92" t="s">
        <v>95</v>
      </c>
      <c r="E50" s="94">
        <v>0.13</v>
      </c>
      <c r="F50" s="95"/>
      <c r="G50" s="97">
        <f>Table116[5]*Table116[6]</f>
        <v>0</v>
      </c>
    </row>
    <row r="51" spans="1:7" x14ac:dyDescent="0.25">
      <c r="A51" s="92">
        <v>44</v>
      </c>
      <c r="B51" s="92" t="s">
        <v>213</v>
      </c>
      <c r="C51" s="103" t="s">
        <v>640</v>
      </c>
      <c r="D51" s="92" t="s">
        <v>95</v>
      </c>
      <c r="E51" s="94">
        <v>0.09</v>
      </c>
      <c r="F51" s="95"/>
      <c r="G51" s="97">
        <f>Table116[5]*Table116[6]</f>
        <v>0</v>
      </c>
    </row>
    <row r="52" spans="1:7" ht="30" x14ac:dyDescent="0.25">
      <c r="A52" s="92">
        <v>45</v>
      </c>
      <c r="B52" s="92" t="s">
        <v>214</v>
      </c>
      <c r="C52" s="102" t="s">
        <v>641</v>
      </c>
      <c r="D52" s="92" t="s">
        <v>31</v>
      </c>
      <c r="E52" s="94">
        <v>0.3</v>
      </c>
      <c r="F52" s="95"/>
      <c r="G52" s="97">
        <f>Table116[5]*Table116[6]</f>
        <v>0</v>
      </c>
    </row>
    <row r="53" spans="1:7" x14ac:dyDescent="0.25">
      <c r="A53" s="92"/>
      <c r="B53" s="92"/>
      <c r="C53" s="102" t="s">
        <v>347</v>
      </c>
      <c r="D53" s="92"/>
      <c r="E53" s="94"/>
      <c r="F53" s="95"/>
      <c r="G53" s="97">
        <f>Table116[5]*Table116[6]</f>
        <v>0</v>
      </c>
    </row>
    <row r="54" spans="1:7" x14ac:dyDescent="0.25">
      <c r="A54" s="92">
        <v>46</v>
      </c>
      <c r="B54" s="92" t="s">
        <v>215</v>
      </c>
      <c r="C54" s="102" t="s">
        <v>642</v>
      </c>
      <c r="D54" s="92" t="s">
        <v>310</v>
      </c>
      <c r="E54" s="94">
        <v>2</v>
      </c>
      <c r="F54" s="95"/>
      <c r="G54" s="97">
        <f>Table116[5]*Table116[6]</f>
        <v>0</v>
      </c>
    </row>
    <row r="55" spans="1:7" ht="47.1" customHeight="1" x14ac:dyDescent="0.25">
      <c r="A55" s="92">
        <v>47</v>
      </c>
      <c r="B55" s="92" t="s">
        <v>48</v>
      </c>
      <c r="C55" s="102" t="s">
        <v>643</v>
      </c>
      <c r="D55" s="92" t="s">
        <v>26</v>
      </c>
      <c r="E55" s="94">
        <v>2.5</v>
      </c>
      <c r="F55" s="95"/>
      <c r="G55" s="97">
        <f>Table116[5]*Table116[6]</f>
        <v>0</v>
      </c>
    </row>
    <row r="56" spans="1:7" ht="34.5" customHeight="1" x14ac:dyDescent="0.25">
      <c r="A56" s="92">
        <v>48</v>
      </c>
      <c r="B56" s="92" t="s">
        <v>36</v>
      </c>
      <c r="C56" s="102" t="s">
        <v>315</v>
      </c>
      <c r="D56" s="92" t="s">
        <v>26</v>
      </c>
      <c r="E56" s="94">
        <v>2.5</v>
      </c>
      <c r="F56" s="95"/>
      <c r="G56" s="97">
        <f>Table116[5]*Table116[6]</f>
        <v>0</v>
      </c>
    </row>
    <row r="57" spans="1:7" ht="33" customHeight="1" x14ac:dyDescent="0.25">
      <c r="A57" s="92">
        <v>49</v>
      </c>
      <c r="B57" s="92" t="s">
        <v>49</v>
      </c>
      <c r="C57" s="102" t="s">
        <v>331</v>
      </c>
      <c r="D57" s="92" t="s">
        <v>50</v>
      </c>
      <c r="E57" s="94">
        <v>2.5000000000000001E-2</v>
      </c>
      <c r="F57" s="95"/>
      <c r="G57" s="97">
        <f>Table116[5]*Table116[6]</f>
        <v>0</v>
      </c>
    </row>
    <row r="58" spans="1:7" x14ac:dyDescent="0.25">
      <c r="A58" s="92"/>
      <c r="B58" s="92"/>
      <c r="C58" s="102" t="s">
        <v>382</v>
      </c>
      <c r="D58" s="92"/>
      <c r="E58" s="94"/>
      <c r="F58" s="95"/>
      <c r="G58" s="97">
        <f>Table116[5]*Table116[6]</f>
        <v>0</v>
      </c>
    </row>
    <row r="59" spans="1:7" x14ac:dyDescent="0.25">
      <c r="A59" s="92">
        <v>50</v>
      </c>
      <c r="B59" s="92"/>
      <c r="C59" s="102" t="s">
        <v>646</v>
      </c>
      <c r="D59" s="92" t="s">
        <v>310</v>
      </c>
      <c r="E59" s="94">
        <v>1</v>
      </c>
      <c r="F59" s="95"/>
      <c r="G59" s="97">
        <f>Table116[5]*Table116[6]</f>
        <v>0</v>
      </c>
    </row>
    <row r="60" spans="1:7" x14ac:dyDescent="0.25">
      <c r="A60" s="92">
        <v>51</v>
      </c>
      <c r="B60" s="92"/>
      <c r="C60" s="102" t="s">
        <v>644</v>
      </c>
      <c r="D60" s="92" t="s">
        <v>310</v>
      </c>
      <c r="E60" s="94">
        <v>1</v>
      </c>
      <c r="F60" s="95"/>
      <c r="G60" s="97">
        <f>Table116[5]*Table116[6]</f>
        <v>0</v>
      </c>
    </row>
    <row r="61" spans="1:7" x14ac:dyDescent="0.25">
      <c r="A61" s="92">
        <v>52</v>
      </c>
      <c r="B61" s="92"/>
      <c r="C61" s="102" t="s">
        <v>648</v>
      </c>
      <c r="D61" s="92" t="s">
        <v>310</v>
      </c>
      <c r="E61" s="94">
        <v>1</v>
      </c>
      <c r="F61" s="95"/>
      <c r="G61" s="97">
        <f>Table116[5]*Table116[6]</f>
        <v>0</v>
      </c>
    </row>
    <row r="62" spans="1:7" x14ac:dyDescent="0.25">
      <c r="A62" s="92">
        <v>54</v>
      </c>
      <c r="B62" s="92"/>
      <c r="C62" s="93" t="s">
        <v>647</v>
      </c>
      <c r="D62" s="92" t="s">
        <v>310</v>
      </c>
      <c r="E62" s="94">
        <v>1</v>
      </c>
      <c r="F62" s="95"/>
      <c r="G62" s="97">
        <f>Table116[5]*Table116[6]</f>
        <v>0</v>
      </c>
    </row>
    <row r="63" spans="1:7" x14ac:dyDescent="0.25">
      <c r="A63" s="92">
        <v>55</v>
      </c>
      <c r="B63" s="92"/>
      <c r="C63" s="102" t="s">
        <v>864</v>
      </c>
      <c r="D63" s="92" t="s">
        <v>310</v>
      </c>
      <c r="E63" s="94">
        <v>1</v>
      </c>
      <c r="F63" s="95"/>
      <c r="G63" s="97">
        <f>Table116[5]*Table116[6]</f>
        <v>0</v>
      </c>
    </row>
    <row r="64" spans="1:7" x14ac:dyDescent="0.25">
      <c r="A64" s="92">
        <v>56</v>
      </c>
      <c r="B64" s="92"/>
      <c r="C64" s="102" t="s">
        <v>650</v>
      </c>
      <c r="D64" s="92" t="s">
        <v>310</v>
      </c>
      <c r="E64" s="94">
        <v>1</v>
      </c>
      <c r="F64" s="95"/>
      <c r="G64" s="97">
        <f>Table116[5]*Table116[6]</f>
        <v>0</v>
      </c>
    </row>
    <row r="65" spans="1:7" x14ac:dyDescent="0.25">
      <c r="A65" s="92">
        <v>57</v>
      </c>
      <c r="B65" s="92"/>
      <c r="C65" s="93" t="s">
        <v>649</v>
      </c>
      <c r="D65" s="92" t="s">
        <v>310</v>
      </c>
      <c r="E65" s="94">
        <v>1</v>
      </c>
      <c r="F65" s="95"/>
      <c r="G65" s="97">
        <f>Table116[5]*Table116[6]</f>
        <v>0</v>
      </c>
    </row>
    <row r="66" spans="1:7" x14ac:dyDescent="0.25">
      <c r="A66" s="92">
        <v>58</v>
      </c>
      <c r="B66" s="92"/>
      <c r="C66" s="102" t="s">
        <v>651</v>
      </c>
      <c r="D66" s="92" t="s">
        <v>310</v>
      </c>
      <c r="E66" s="94">
        <v>1</v>
      </c>
      <c r="F66" s="95"/>
      <c r="G66" s="97">
        <f>Table116[5]*Table116[6]</f>
        <v>0</v>
      </c>
    </row>
    <row r="67" spans="1:7" x14ac:dyDescent="0.25">
      <c r="A67" s="92">
        <v>59</v>
      </c>
      <c r="B67" s="92"/>
      <c r="C67" s="93" t="s">
        <v>645</v>
      </c>
      <c r="D67" s="92" t="s">
        <v>310</v>
      </c>
      <c r="E67" s="94">
        <v>1</v>
      </c>
      <c r="F67" s="95"/>
      <c r="G67" s="97">
        <f>Table116[5]*Table116[6]</f>
        <v>0</v>
      </c>
    </row>
    <row r="68" spans="1:7" x14ac:dyDescent="0.25">
      <c r="A68" s="92">
        <v>60</v>
      </c>
      <c r="B68" s="92"/>
      <c r="C68" s="102" t="s">
        <v>659</v>
      </c>
      <c r="D68" s="92" t="s">
        <v>310</v>
      </c>
      <c r="E68" s="94">
        <v>1</v>
      </c>
      <c r="F68" s="95"/>
      <c r="G68" s="97">
        <f>Table116[5]*Table116[6]</f>
        <v>0</v>
      </c>
    </row>
    <row r="69" spans="1:7" x14ac:dyDescent="0.25">
      <c r="A69" s="92">
        <v>61</v>
      </c>
      <c r="B69" s="92"/>
      <c r="C69" s="102" t="s">
        <v>652</v>
      </c>
      <c r="D69" s="92" t="s">
        <v>310</v>
      </c>
      <c r="E69" s="94">
        <v>4</v>
      </c>
      <c r="F69" s="95"/>
      <c r="G69" s="97">
        <f>Table116[5]*Table116[6]</f>
        <v>0</v>
      </c>
    </row>
    <row r="70" spans="1:7" x14ac:dyDescent="0.25">
      <c r="A70" s="92">
        <v>62</v>
      </c>
      <c r="B70" s="92"/>
      <c r="C70" s="93" t="s">
        <v>653</v>
      </c>
      <c r="D70" s="92" t="s">
        <v>310</v>
      </c>
      <c r="E70" s="94">
        <v>5</v>
      </c>
      <c r="F70" s="95"/>
      <c r="G70" s="97">
        <f>Table116[5]*Table116[6]</f>
        <v>0</v>
      </c>
    </row>
    <row r="71" spans="1:7" x14ac:dyDescent="0.25">
      <c r="A71" s="92">
        <v>63</v>
      </c>
      <c r="B71" s="92"/>
      <c r="C71" s="93" t="s">
        <v>654</v>
      </c>
      <c r="D71" s="92" t="s">
        <v>310</v>
      </c>
      <c r="E71" s="94">
        <v>1</v>
      </c>
      <c r="F71" s="95"/>
      <c r="G71" s="97">
        <f>Table116[5]*Table116[6]</f>
        <v>0</v>
      </c>
    </row>
    <row r="72" spans="1:7" x14ac:dyDescent="0.25">
      <c r="A72" s="92">
        <v>64</v>
      </c>
      <c r="B72" s="92"/>
      <c r="C72" s="93" t="s">
        <v>655</v>
      </c>
      <c r="D72" s="92" t="s">
        <v>310</v>
      </c>
      <c r="E72" s="94">
        <v>4</v>
      </c>
      <c r="F72" s="95"/>
      <c r="G72" s="97">
        <f>Table116[5]*Table116[6]</f>
        <v>0</v>
      </c>
    </row>
    <row r="73" spans="1:7" x14ac:dyDescent="0.25">
      <c r="A73" s="92">
        <v>65</v>
      </c>
      <c r="B73" s="92"/>
      <c r="C73" s="93" t="s">
        <v>656</v>
      </c>
      <c r="D73" s="92" t="s">
        <v>310</v>
      </c>
      <c r="E73" s="94">
        <v>2</v>
      </c>
      <c r="F73" s="95"/>
      <c r="G73" s="97">
        <f>Table116[5]*Table116[6]</f>
        <v>0</v>
      </c>
    </row>
    <row r="74" spans="1:7" x14ac:dyDescent="0.25">
      <c r="A74" s="92">
        <v>66</v>
      </c>
      <c r="B74" s="92"/>
      <c r="C74" s="102" t="s">
        <v>865</v>
      </c>
      <c r="D74" s="92" t="s">
        <v>310</v>
      </c>
      <c r="E74" s="94">
        <v>1</v>
      </c>
      <c r="F74" s="95"/>
      <c r="G74" s="97">
        <f>Table116[5]*Table116[6]</f>
        <v>0</v>
      </c>
    </row>
    <row r="75" spans="1:7" x14ac:dyDescent="0.25">
      <c r="A75" s="92">
        <v>67</v>
      </c>
      <c r="B75" s="92"/>
      <c r="C75" s="102" t="s">
        <v>657</v>
      </c>
      <c r="D75" s="92" t="s">
        <v>310</v>
      </c>
      <c r="E75" s="94">
        <v>1</v>
      </c>
      <c r="F75" s="95"/>
      <c r="G75" s="97">
        <f>Table116[5]*Table116[6]</f>
        <v>0</v>
      </c>
    </row>
    <row r="76" spans="1:7" x14ac:dyDescent="0.25">
      <c r="A76" s="92">
        <v>68</v>
      </c>
      <c r="B76" s="92"/>
      <c r="C76" s="93" t="s">
        <v>96</v>
      </c>
      <c r="D76" s="92" t="s">
        <v>310</v>
      </c>
      <c r="E76" s="94">
        <v>8</v>
      </c>
      <c r="F76" s="95"/>
      <c r="G76" s="97">
        <f>Table116[5]*Table116[6]</f>
        <v>0</v>
      </c>
    </row>
    <row r="77" spans="1:7" ht="36" customHeight="1" x14ac:dyDescent="0.25">
      <c r="A77" s="92">
        <v>69</v>
      </c>
      <c r="B77" s="92"/>
      <c r="C77" s="93" t="s">
        <v>658</v>
      </c>
      <c r="D77" s="92" t="s">
        <v>310</v>
      </c>
      <c r="E77" s="94">
        <v>1</v>
      </c>
      <c r="F77" s="95"/>
      <c r="G77" s="97">
        <f>Table116[5]*Table116[6]</f>
        <v>0</v>
      </c>
    </row>
    <row r="78" spans="1:7" x14ac:dyDescent="0.25">
      <c r="A78" s="99" t="s">
        <v>334</v>
      </c>
      <c r="B78" s="100"/>
      <c r="C78" s="100"/>
      <c r="D78" s="100"/>
      <c r="E78" s="101"/>
      <c r="F78" s="101"/>
      <c r="G78" s="101">
        <f>SUBTOTAL(9,Table116[7])</f>
        <v>0</v>
      </c>
    </row>
  </sheetData>
  <mergeCells count="2">
    <mergeCell ref="C2:G3"/>
    <mergeCell ref="A4:B4"/>
  </mergeCells>
  <phoneticPr fontId="18" type="noConversion"/>
  <conditionalFormatting sqref="E7:G78">
    <cfRule type="notContainsBlanks" priority="44" stopIfTrue="1">
      <formula>LEN(TRIM(E7))&gt;0</formula>
    </cfRule>
    <cfRule type="expression" dxfId="293" priority="45">
      <formula>$E7&lt;&gt;""</formula>
    </cfRule>
  </conditionalFormatting>
  <conditionalFormatting sqref="A7:G24 A38:G49 A25:B37 D25:G37 A53:G53 A50:B52 D50:G52 A58:G78 A54:B57 D54:G57">
    <cfRule type="expression" dxfId="292" priority="39">
      <formula>CELL("PROTECT",A7)=0</formula>
    </cfRule>
    <cfRule type="expression" dxfId="291" priority="40">
      <formula>$C7="Subtotal"</formula>
    </cfRule>
    <cfRule type="expression" priority="41" stopIfTrue="1">
      <formula>OR($C7="Subtotal",$A7="Total TVA Cota 0")</formula>
    </cfRule>
    <cfRule type="expression" dxfId="290" priority="43">
      <formula>$E7=""</formula>
    </cfRule>
  </conditionalFormatting>
  <conditionalFormatting sqref="G7:G78">
    <cfRule type="expression" dxfId="289" priority="37">
      <formula>AND($C7="Subtotal",$G7="")</formula>
    </cfRule>
    <cfRule type="expression" dxfId="288" priority="38">
      <formula>AND($C7="Subtotal",_xlfn.FORMULATEXT($G7)="=[5]*[6]")</formula>
    </cfRule>
    <cfRule type="expression" dxfId="287" priority="42">
      <formula>AND($C7&lt;&gt;"Subtotal",_xlfn.FORMULATEXT($G7)&lt;&gt;"=[5]*[6]")</formula>
    </cfRule>
  </conditionalFormatting>
  <conditionalFormatting sqref="C25:C27">
    <cfRule type="expression" dxfId="286" priority="33">
      <formula>CELL("PROTECT",C25)=0</formula>
    </cfRule>
    <cfRule type="expression" dxfId="285" priority="34">
      <formula>$C25="Subtotal"</formula>
    </cfRule>
    <cfRule type="expression" priority="35" stopIfTrue="1">
      <formula>OR($C25="Subtotal",$A25="Total TVA Cota 0")</formula>
    </cfRule>
    <cfRule type="expression" dxfId="284" priority="36">
      <formula>$E25=""</formula>
    </cfRule>
  </conditionalFormatting>
  <conditionalFormatting sqref="C28:C30">
    <cfRule type="expression" dxfId="283" priority="29">
      <formula>CELL("PROTECT",C28)=0</formula>
    </cfRule>
    <cfRule type="expression" dxfId="282" priority="30">
      <formula>$C28="Subtotal"</formula>
    </cfRule>
    <cfRule type="expression" priority="31" stopIfTrue="1">
      <formula>OR($C28="Subtotal",$A28="Total TVA Cota 0")</formula>
    </cfRule>
    <cfRule type="expression" dxfId="281" priority="32">
      <formula>$E28=""</formula>
    </cfRule>
  </conditionalFormatting>
  <conditionalFormatting sqref="C31:C32">
    <cfRule type="expression" dxfId="280" priority="25">
      <formula>CELL("PROTECT",C31)=0</formula>
    </cfRule>
    <cfRule type="expression" dxfId="279" priority="26">
      <formula>$C31="Subtotal"</formula>
    </cfRule>
    <cfRule type="expression" priority="27" stopIfTrue="1">
      <formula>OR($C31="Subtotal",$A31="Total TVA Cota 0")</formula>
    </cfRule>
    <cfRule type="expression" dxfId="278" priority="28">
      <formula>$E31=""</formula>
    </cfRule>
  </conditionalFormatting>
  <conditionalFormatting sqref="C33">
    <cfRule type="expression" dxfId="277" priority="21">
      <formula>CELL("PROTECT",C33)=0</formula>
    </cfRule>
    <cfRule type="expression" dxfId="276" priority="22">
      <formula>$C33="Subtotal"</formula>
    </cfRule>
    <cfRule type="expression" priority="23" stopIfTrue="1">
      <formula>OR($C33="Subtotal",$A33="Total TVA Cota 0")</formula>
    </cfRule>
    <cfRule type="expression" dxfId="275" priority="24">
      <formula>$E33=""</formula>
    </cfRule>
  </conditionalFormatting>
  <conditionalFormatting sqref="C35">
    <cfRule type="expression" dxfId="274" priority="17">
      <formula>CELL("PROTECT",C35)=0</formula>
    </cfRule>
    <cfRule type="expression" dxfId="273" priority="18">
      <formula>$C35="Subtotal"</formula>
    </cfRule>
    <cfRule type="expression" priority="19" stopIfTrue="1">
      <formula>OR($C35="Subtotal",$A35="Total TVA Cota 0")</formula>
    </cfRule>
    <cfRule type="expression" dxfId="272" priority="20">
      <formula>$E35=""</formula>
    </cfRule>
  </conditionalFormatting>
  <conditionalFormatting sqref="C34">
    <cfRule type="expression" dxfId="271" priority="13">
      <formula>CELL("PROTECT",C34)=0</formula>
    </cfRule>
    <cfRule type="expression" dxfId="270" priority="14">
      <formula>$C34="Subtotal"</formula>
    </cfRule>
    <cfRule type="expression" priority="15" stopIfTrue="1">
      <formula>OR($C34="Subtotal",$A34="Total TVA Cota 0")</formula>
    </cfRule>
    <cfRule type="expression" dxfId="269" priority="16">
      <formula>$E34=""</formula>
    </cfRule>
  </conditionalFormatting>
  <conditionalFormatting sqref="C36:C37">
    <cfRule type="expression" dxfId="268" priority="9">
      <formula>CELL("PROTECT",C36)=0</formula>
    </cfRule>
    <cfRule type="expression" dxfId="267" priority="10">
      <formula>$C36="Subtotal"</formula>
    </cfRule>
    <cfRule type="expression" priority="11" stopIfTrue="1">
      <formula>OR($C36="Subtotal",$A36="Total TVA Cota 0")</formula>
    </cfRule>
    <cfRule type="expression" dxfId="266" priority="12">
      <formula>$E36=""</formula>
    </cfRule>
  </conditionalFormatting>
  <conditionalFormatting sqref="C50:C52">
    <cfRule type="expression" dxfId="265" priority="5">
      <formula>CELL("PROTECT",C50)=0</formula>
    </cfRule>
    <cfRule type="expression" dxfId="264" priority="6">
      <formula>$C50="Subtotal"</formula>
    </cfRule>
    <cfRule type="expression" priority="7" stopIfTrue="1">
      <formula>OR($C50="Subtotal",$A50="Total TVA Cota 0")</formula>
    </cfRule>
    <cfRule type="expression" dxfId="263" priority="8">
      <formula>$E50=""</formula>
    </cfRule>
  </conditionalFormatting>
  <conditionalFormatting sqref="C54:C57">
    <cfRule type="expression" dxfId="262" priority="1">
      <formula>CELL("PROTECT",C54)=0</formula>
    </cfRule>
    <cfRule type="expression" dxfId="261" priority="2">
      <formula>$C54="Subtotal"</formula>
    </cfRule>
    <cfRule type="expression" priority="3" stopIfTrue="1">
      <formula>OR($C54="Subtotal",$A54="Total TVA Cota 0")</formula>
    </cfRule>
    <cfRule type="expression" dxfId="260" priority="4">
      <formula>$E54=""</formula>
    </cfRule>
  </conditionalFormatting>
  <dataValidations count="1">
    <dataValidation type="decimal" operator="greaterThan" allowBlank="1" showInputMessage="1" showErrorMessage="1" sqref="F7:F7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2"/>
  <sheetViews>
    <sheetView view="pageBreakPreview" topLeftCell="A54" zoomScaleNormal="90" zoomScaleSheetLayoutView="100" zoomScalePageLayoutView="90" workbookViewId="0">
      <selection activeCell="C7" sqref="C7"/>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4" t="s">
        <v>295</v>
      </c>
      <c r="B4" s="144"/>
      <c r="C4" s="28" t="str">
        <f>SITE!B12</f>
        <v xml:space="preserve">Automation and control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102" t="s">
        <v>866</v>
      </c>
      <c r="D7" s="37"/>
      <c r="E7" s="43"/>
      <c r="F7" s="42"/>
      <c r="G7" s="86">
        <f>Table117[5]*Table117[6]</f>
        <v>0</v>
      </c>
    </row>
    <row r="8" spans="1:7" x14ac:dyDescent="0.25">
      <c r="A8" s="37">
        <v>1</v>
      </c>
      <c r="B8" s="37" t="s">
        <v>97</v>
      </c>
      <c r="C8" s="102" t="s">
        <v>660</v>
      </c>
      <c r="D8" s="37" t="s">
        <v>310</v>
      </c>
      <c r="E8" s="43">
        <v>11</v>
      </c>
      <c r="F8" s="42"/>
      <c r="G8" s="88">
        <f>Table117[5]*Table117[6]</f>
        <v>0</v>
      </c>
    </row>
    <row r="9" spans="1:7" x14ac:dyDescent="0.25">
      <c r="A9" s="92">
        <v>2</v>
      </c>
      <c r="B9" s="92" t="s">
        <v>216</v>
      </c>
      <c r="C9" s="102" t="s">
        <v>661</v>
      </c>
      <c r="D9" s="92" t="s">
        <v>310</v>
      </c>
      <c r="E9" s="94">
        <v>9</v>
      </c>
      <c r="F9" s="95"/>
      <c r="G9" s="96">
        <f>Table117[5]*Table117[6]</f>
        <v>0</v>
      </c>
    </row>
    <row r="10" spans="1:7" x14ac:dyDescent="0.25">
      <c r="A10" s="92">
        <v>3</v>
      </c>
      <c r="B10" s="92" t="s">
        <v>98</v>
      </c>
      <c r="C10" s="102" t="s">
        <v>662</v>
      </c>
      <c r="D10" s="92" t="s">
        <v>310</v>
      </c>
      <c r="E10" s="94">
        <v>43</v>
      </c>
      <c r="F10" s="95"/>
      <c r="G10" s="97">
        <f>Table117[5]*Table117[6]</f>
        <v>0</v>
      </c>
    </row>
    <row r="11" spans="1:7" ht="18.95" customHeight="1" x14ac:dyDescent="0.25">
      <c r="A11" s="92">
        <v>4</v>
      </c>
      <c r="B11" s="92" t="s">
        <v>98</v>
      </c>
      <c r="C11" s="102" t="s">
        <v>663</v>
      </c>
      <c r="D11" s="92" t="s">
        <v>310</v>
      </c>
      <c r="E11" s="94">
        <v>1</v>
      </c>
      <c r="F11" s="95"/>
      <c r="G11" s="97">
        <f>Table117[5]*Table117[6]</f>
        <v>0</v>
      </c>
    </row>
    <row r="12" spans="1:7" ht="30" x14ac:dyDescent="0.25">
      <c r="A12" s="92">
        <v>5</v>
      </c>
      <c r="B12" s="92" t="s">
        <v>98</v>
      </c>
      <c r="C12" s="102" t="s">
        <v>664</v>
      </c>
      <c r="D12" s="92" t="s">
        <v>310</v>
      </c>
      <c r="E12" s="94">
        <v>1</v>
      </c>
      <c r="F12" s="95"/>
      <c r="G12" s="97">
        <f>Table117[5]*Table117[6]</f>
        <v>0</v>
      </c>
    </row>
    <row r="13" spans="1:7" ht="30" x14ac:dyDescent="0.25">
      <c r="A13" s="92">
        <v>6</v>
      </c>
      <c r="B13" s="92" t="s">
        <v>98</v>
      </c>
      <c r="C13" s="102" t="s">
        <v>665</v>
      </c>
      <c r="D13" s="92" t="s">
        <v>310</v>
      </c>
      <c r="E13" s="94">
        <v>1</v>
      </c>
      <c r="F13" s="95"/>
      <c r="G13" s="97">
        <f>Table117[5]*Table117[6]</f>
        <v>0</v>
      </c>
    </row>
    <row r="14" spans="1:7" x14ac:dyDescent="0.25">
      <c r="A14" s="92">
        <v>7</v>
      </c>
      <c r="B14" s="92" t="s">
        <v>217</v>
      </c>
      <c r="C14" s="102" t="s">
        <v>666</v>
      </c>
      <c r="D14" s="92" t="s">
        <v>310</v>
      </c>
      <c r="E14" s="94">
        <v>1</v>
      </c>
      <c r="F14" s="95"/>
      <c r="G14" s="97">
        <f>Table117[5]*Table117[6]</f>
        <v>0</v>
      </c>
    </row>
    <row r="15" spans="1:7" ht="30" x14ac:dyDescent="0.25">
      <c r="A15" s="92">
        <v>8</v>
      </c>
      <c r="B15" s="92" t="s">
        <v>218</v>
      </c>
      <c r="C15" s="102" t="s">
        <v>667</v>
      </c>
      <c r="D15" s="92" t="s">
        <v>310</v>
      </c>
      <c r="E15" s="94">
        <v>2</v>
      </c>
      <c r="F15" s="95"/>
      <c r="G15" s="97">
        <f>Table117[5]*Table117[6]</f>
        <v>0</v>
      </c>
    </row>
    <row r="16" spans="1:7" x14ac:dyDescent="0.25">
      <c r="A16" s="92">
        <v>9</v>
      </c>
      <c r="B16" s="92" t="s">
        <v>97</v>
      </c>
      <c r="C16" s="93" t="s">
        <v>668</v>
      </c>
      <c r="D16" s="92" t="s">
        <v>310</v>
      </c>
      <c r="E16" s="94">
        <v>1</v>
      </c>
      <c r="F16" s="95"/>
      <c r="G16" s="97">
        <f>Table117[5]*Table117[6]</f>
        <v>0</v>
      </c>
    </row>
    <row r="17" spans="1:7" x14ac:dyDescent="0.25">
      <c r="A17" s="92">
        <v>10</v>
      </c>
      <c r="B17" s="92" t="s">
        <v>97</v>
      </c>
      <c r="C17" s="93" t="s">
        <v>669</v>
      </c>
      <c r="D17" s="92" t="s">
        <v>310</v>
      </c>
      <c r="E17" s="94">
        <v>1</v>
      </c>
      <c r="F17" s="95"/>
      <c r="G17" s="97">
        <f>Table117[5]*Table117[6]</f>
        <v>0</v>
      </c>
    </row>
    <row r="18" spans="1:7" x14ac:dyDescent="0.25">
      <c r="A18" s="92">
        <v>11</v>
      </c>
      <c r="B18" s="92" t="s">
        <v>216</v>
      </c>
      <c r="C18" s="102" t="s">
        <v>670</v>
      </c>
      <c r="D18" s="92" t="s">
        <v>310</v>
      </c>
      <c r="E18" s="94">
        <v>50</v>
      </c>
      <c r="F18" s="95"/>
      <c r="G18" s="97">
        <f>Table117[5]*Table117[6]</f>
        <v>0</v>
      </c>
    </row>
    <row r="19" spans="1:7" x14ac:dyDescent="0.25">
      <c r="A19" s="92">
        <v>12</v>
      </c>
      <c r="B19" s="92" t="s">
        <v>219</v>
      </c>
      <c r="C19" s="102" t="s">
        <v>671</v>
      </c>
      <c r="D19" s="92" t="s">
        <v>95</v>
      </c>
      <c r="E19" s="94">
        <v>0.22</v>
      </c>
      <c r="F19" s="95"/>
      <c r="G19" s="97">
        <f>Table117[5]*Table117[6]</f>
        <v>0</v>
      </c>
    </row>
    <row r="20" spans="1:7" ht="30" x14ac:dyDescent="0.25">
      <c r="A20" s="92">
        <v>13</v>
      </c>
      <c r="B20" s="92" t="s">
        <v>212</v>
      </c>
      <c r="C20" s="102" t="s">
        <v>672</v>
      </c>
      <c r="D20" s="92" t="s">
        <v>95</v>
      </c>
      <c r="E20" s="94">
        <v>0.09</v>
      </c>
      <c r="F20" s="95"/>
      <c r="G20" s="97">
        <f>Table117[5]*Table117[6]</f>
        <v>0</v>
      </c>
    </row>
    <row r="21" spans="1:7" ht="30" x14ac:dyDescent="0.25">
      <c r="A21" s="92">
        <v>14</v>
      </c>
      <c r="B21" s="92" t="s">
        <v>220</v>
      </c>
      <c r="C21" s="102" t="s">
        <v>673</v>
      </c>
      <c r="D21" s="92" t="s">
        <v>603</v>
      </c>
      <c r="E21" s="94">
        <v>0.44</v>
      </c>
      <c r="F21" s="95"/>
      <c r="G21" s="97">
        <f>Table117[5]*Table117[6]</f>
        <v>0</v>
      </c>
    </row>
    <row r="22" spans="1:7" x14ac:dyDescent="0.25">
      <c r="A22" s="92">
        <v>15</v>
      </c>
      <c r="B22" s="92" t="s">
        <v>213</v>
      </c>
      <c r="C22" s="102" t="s">
        <v>674</v>
      </c>
      <c r="D22" s="92" t="s">
        <v>95</v>
      </c>
      <c r="E22" s="94">
        <v>0.46</v>
      </c>
      <c r="F22" s="95"/>
      <c r="G22" s="97">
        <f>Table117[5]*Table117[6]</f>
        <v>0</v>
      </c>
    </row>
    <row r="23" spans="1:7" x14ac:dyDescent="0.25">
      <c r="A23" s="92">
        <v>16</v>
      </c>
      <c r="B23" s="92" t="s">
        <v>214</v>
      </c>
      <c r="C23" s="102" t="s">
        <v>675</v>
      </c>
      <c r="D23" s="92" t="s">
        <v>31</v>
      </c>
      <c r="E23" s="94">
        <v>40</v>
      </c>
      <c r="F23" s="95"/>
      <c r="G23" s="97">
        <f>Table117[5]*Table117[6]</f>
        <v>0</v>
      </c>
    </row>
    <row r="24" spans="1:7" x14ac:dyDescent="0.25">
      <c r="A24" s="92">
        <v>17</v>
      </c>
      <c r="B24" s="92" t="s">
        <v>100</v>
      </c>
      <c r="C24" s="102" t="s">
        <v>676</v>
      </c>
      <c r="D24" s="92" t="s">
        <v>95</v>
      </c>
      <c r="E24" s="94">
        <v>2.84</v>
      </c>
      <c r="F24" s="95"/>
      <c r="G24" s="97">
        <f>Table117[5]*Table117[6]</f>
        <v>0</v>
      </c>
    </row>
    <row r="25" spans="1:7" ht="45" x14ac:dyDescent="0.25">
      <c r="A25" s="92">
        <v>18</v>
      </c>
      <c r="B25" s="92" t="s">
        <v>221</v>
      </c>
      <c r="C25" s="102" t="s">
        <v>677</v>
      </c>
      <c r="D25" s="92" t="s">
        <v>95</v>
      </c>
      <c r="E25" s="94">
        <v>0.16</v>
      </c>
      <c r="F25" s="95"/>
      <c r="G25" s="97">
        <f>Table117[5]*Table117[6]</f>
        <v>0</v>
      </c>
    </row>
    <row r="26" spans="1:7" x14ac:dyDescent="0.25">
      <c r="A26" s="92">
        <v>19</v>
      </c>
      <c r="B26" s="92"/>
      <c r="C26" s="102" t="s">
        <v>431</v>
      </c>
      <c r="D26" s="92"/>
      <c r="E26" s="94"/>
      <c r="F26" s="95"/>
      <c r="G26" s="97">
        <f>Table117[5]*Table117[6]</f>
        <v>0</v>
      </c>
    </row>
    <row r="27" spans="1:7" x14ac:dyDescent="0.25">
      <c r="A27" s="92">
        <v>20</v>
      </c>
      <c r="B27" s="92" t="s">
        <v>222</v>
      </c>
      <c r="C27" s="102" t="s">
        <v>678</v>
      </c>
      <c r="D27" s="92" t="s">
        <v>310</v>
      </c>
      <c r="E27" s="94">
        <v>1</v>
      </c>
      <c r="F27" s="95"/>
      <c r="G27" s="97">
        <f>Table117[5]*Table117[6]</f>
        <v>0</v>
      </c>
    </row>
    <row r="28" spans="1:7" x14ac:dyDescent="0.25">
      <c r="A28" s="92">
        <v>21</v>
      </c>
      <c r="B28" s="92" t="s">
        <v>92</v>
      </c>
      <c r="C28" s="102" t="s">
        <v>420</v>
      </c>
      <c r="D28" s="92" t="s">
        <v>310</v>
      </c>
      <c r="E28" s="94">
        <v>86</v>
      </c>
      <c r="F28" s="95"/>
      <c r="G28" s="97">
        <f>Table117[5]*Table117[6]</f>
        <v>0</v>
      </c>
    </row>
    <row r="29" spans="1:7" x14ac:dyDescent="0.25">
      <c r="A29" s="92">
        <v>22</v>
      </c>
      <c r="B29" s="92" t="s">
        <v>99</v>
      </c>
      <c r="C29" s="98" t="s">
        <v>679</v>
      </c>
      <c r="D29" s="92" t="s">
        <v>397</v>
      </c>
      <c r="E29" s="94">
        <v>1.6</v>
      </c>
      <c r="F29" s="95"/>
      <c r="G29" s="97">
        <f>Table117[5]*Table117[6]</f>
        <v>0</v>
      </c>
    </row>
    <row r="30" spans="1:7" x14ac:dyDescent="0.25">
      <c r="A30" s="92">
        <v>23</v>
      </c>
      <c r="B30" s="92"/>
      <c r="C30" s="102" t="s">
        <v>433</v>
      </c>
      <c r="D30" s="92"/>
      <c r="E30" s="94"/>
      <c r="F30" s="95"/>
      <c r="G30" s="97">
        <f>Table117[5]*Table117[6]</f>
        <v>0</v>
      </c>
    </row>
    <row r="31" spans="1:7" x14ac:dyDescent="0.25">
      <c r="A31" s="92">
        <v>24</v>
      </c>
      <c r="B31" s="92"/>
      <c r="C31" s="102" t="s">
        <v>680</v>
      </c>
      <c r="D31" s="92" t="s">
        <v>310</v>
      </c>
      <c r="E31" s="94">
        <v>19</v>
      </c>
      <c r="F31" s="95"/>
      <c r="G31" s="97">
        <f>Table117[5]*Table117[6]</f>
        <v>0</v>
      </c>
    </row>
    <row r="32" spans="1:7" x14ac:dyDescent="0.25">
      <c r="A32" s="92">
        <v>25</v>
      </c>
      <c r="B32" s="92"/>
      <c r="C32" s="93" t="s">
        <v>681</v>
      </c>
      <c r="D32" s="92" t="s">
        <v>310</v>
      </c>
      <c r="E32" s="94">
        <v>19</v>
      </c>
      <c r="F32" s="95"/>
      <c r="G32" s="97">
        <f>Table117[5]*Table117[6]</f>
        <v>0</v>
      </c>
    </row>
    <row r="33" spans="1:7" x14ac:dyDescent="0.25">
      <c r="A33" s="92">
        <v>26</v>
      </c>
      <c r="B33" s="92"/>
      <c r="C33" s="102" t="s">
        <v>682</v>
      </c>
      <c r="D33" s="92" t="s">
        <v>31</v>
      </c>
      <c r="E33" s="94">
        <v>22</v>
      </c>
      <c r="F33" s="95"/>
      <c r="G33" s="97">
        <f>Table117[5]*Table117[6]</f>
        <v>0</v>
      </c>
    </row>
    <row r="34" spans="1:7" x14ac:dyDescent="0.25">
      <c r="A34" s="92">
        <v>27</v>
      </c>
      <c r="B34" s="92"/>
      <c r="C34" s="93" t="s">
        <v>683</v>
      </c>
      <c r="D34" s="92" t="s">
        <v>31</v>
      </c>
      <c r="E34" s="94">
        <v>9</v>
      </c>
      <c r="F34" s="95"/>
      <c r="G34" s="97">
        <f>Table117[5]*Table117[6]</f>
        <v>0</v>
      </c>
    </row>
    <row r="35" spans="1:7" x14ac:dyDescent="0.25">
      <c r="A35" s="92">
        <v>28</v>
      </c>
      <c r="B35" s="92"/>
      <c r="C35" s="102" t="s">
        <v>684</v>
      </c>
      <c r="D35" s="92" t="s">
        <v>31</v>
      </c>
      <c r="E35" s="94">
        <v>36</v>
      </c>
      <c r="F35" s="95"/>
      <c r="G35" s="97">
        <f>Table117[5]*Table117[6]</f>
        <v>0</v>
      </c>
    </row>
    <row r="36" spans="1:7" x14ac:dyDescent="0.25">
      <c r="A36" s="92">
        <v>29</v>
      </c>
      <c r="B36" s="92"/>
      <c r="C36" s="102" t="s">
        <v>685</v>
      </c>
      <c r="D36" s="92" t="s">
        <v>31</v>
      </c>
      <c r="E36" s="94">
        <v>40</v>
      </c>
      <c r="F36" s="95"/>
      <c r="G36" s="97">
        <f>Table117[5]*Table117[6]</f>
        <v>0</v>
      </c>
    </row>
    <row r="37" spans="1:7" x14ac:dyDescent="0.25">
      <c r="A37" s="92">
        <v>30</v>
      </c>
      <c r="B37" s="92"/>
      <c r="C37" s="102" t="s">
        <v>686</v>
      </c>
      <c r="D37" s="92" t="s">
        <v>31</v>
      </c>
      <c r="E37" s="94">
        <v>176</v>
      </c>
      <c r="F37" s="95"/>
      <c r="G37" s="97">
        <f>Table117[5]*Table117[6]</f>
        <v>0</v>
      </c>
    </row>
    <row r="38" spans="1:7" x14ac:dyDescent="0.25">
      <c r="A38" s="92">
        <v>31</v>
      </c>
      <c r="B38" s="92"/>
      <c r="C38" s="93" t="s">
        <v>687</v>
      </c>
      <c r="D38" s="92" t="s">
        <v>31</v>
      </c>
      <c r="E38" s="94">
        <v>79</v>
      </c>
      <c r="F38" s="95"/>
      <c r="G38" s="97">
        <f>Table117[5]*Table117[6]</f>
        <v>0</v>
      </c>
    </row>
    <row r="39" spans="1:7" x14ac:dyDescent="0.25">
      <c r="A39" s="92">
        <v>32</v>
      </c>
      <c r="B39" s="92"/>
      <c r="C39" s="93" t="s">
        <v>688</v>
      </c>
      <c r="D39" s="92" t="s">
        <v>31</v>
      </c>
      <c r="E39" s="94">
        <v>29</v>
      </c>
      <c r="F39" s="95"/>
      <c r="G39" s="97">
        <f>Table117[5]*Table117[6]</f>
        <v>0</v>
      </c>
    </row>
    <row r="40" spans="1:7" x14ac:dyDescent="0.25">
      <c r="A40" s="92">
        <v>33</v>
      </c>
      <c r="B40" s="92"/>
      <c r="C40" s="93" t="s">
        <v>223</v>
      </c>
      <c r="D40" s="92" t="s">
        <v>31</v>
      </c>
      <c r="E40" s="94">
        <v>16</v>
      </c>
      <c r="F40" s="95"/>
      <c r="G40" s="97">
        <f>Table117[5]*Table117[6]</f>
        <v>0</v>
      </c>
    </row>
    <row r="41" spans="1:7" x14ac:dyDescent="0.25">
      <c r="A41" s="92"/>
      <c r="B41" s="92"/>
      <c r="C41" s="102" t="s">
        <v>325</v>
      </c>
      <c r="D41" s="92"/>
      <c r="E41" s="94"/>
      <c r="F41" s="95"/>
      <c r="G41" s="97">
        <f>Table117[5]*Table117[6]</f>
        <v>0</v>
      </c>
    </row>
    <row r="42" spans="1:7" x14ac:dyDescent="0.25">
      <c r="A42" s="92">
        <v>34</v>
      </c>
      <c r="B42" s="92"/>
      <c r="C42" s="93" t="s">
        <v>689</v>
      </c>
      <c r="D42" s="92" t="s">
        <v>310</v>
      </c>
      <c r="E42" s="94">
        <v>9</v>
      </c>
      <c r="F42" s="95"/>
      <c r="G42" s="97">
        <f>Table117[5]*Table117[6]</f>
        <v>0</v>
      </c>
    </row>
    <row r="43" spans="1:7" x14ac:dyDescent="0.25">
      <c r="A43" s="92">
        <v>35</v>
      </c>
      <c r="B43" s="92"/>
      <c r="C43" s="102" t="s">
        <v>439</v>
      </c>
      <c r="D43" s="92" t="s">
        <v>310</v>
      </c>
      <c r="E43" s="94">
        <v>2</v>
      </c>
      <c r="F43" s="95"/>
      <c r="G43" s="97">
        <f>Table117[5]*Table117[6]</f>
        <v>0</v>
      </c>
    </row>
    <row r="44" spans="1:7" x14ac:dyDescent="0.25">
      <c r="A44" s="92">
        <v>36</v>
      </c>
      <c r="B44" s="92"/>
      <c r="C44" s="102" t="s">
        <v>690</v>
      </c>
      <c r="D44" s="92" t="s">
        <v>310</v>
      </c>
      <c r="E44" s="94">
        <v>2</v>
      </c>
      <c r="F44" s="95"/>
      <c r="G44" s="97">
        <f>Table117[5]*Table117[6]</f>
        <v>0</v>
      </c>
    </row>
    <row r="45" spans="1:7" x14ac:dyDescent="0.25">
      <c r="A45" s="92">
        <v>37</v>
      </c>
      <c r="B45" s="92"/>
      <c r="C45" s="102" t="s">
        <v>691</v>
      </c>
      <c r="D45" s="92" t="s">
        <v>310</v>
      </c>
      <c r="E45" s="94">
        <v>35</v>
      </c>
      <c r="F45" s="95"/>
      <c r="G45" s="97">
        <f>Table117[5]*Table117[6]</f>
        <v>0</v>
      </c>
    </row>
    <row r="46" spans="1:7" x14ac:dyDescent="0.25">
      <c r="A46" s="92">
        <v>38</v>
      </c>
      <c r="B46" s="92"/>
      <c r="C46" s="102" t="s">
        <v>692</v>
      </c>
      <c r="D46" s="92" t="s">
        <v>310</v>
      </c>
      <c r="E46" s="94">
        <v>8</v>
      </c>
      <c r="F46" s="95"/>
      <c r="G46" s="97">
        <f>Table117[5]*Table117[6]</f>
        <v>0</v>
      </c>
    </row>
    <row r="47" spans="1:7" x14ac:dyDescent="0.25">
      <c r="A47" s="92">
        <v>39</v>
      </c>
      <c r="B47" s="92"/>
      <c r="C47" s="93" t="s">
        <v>224</v>
      </c>
      <c r="D47" s="92" t="s">
        <v>310</v>
      </c>
      <c r="E47" s="94">
        <v>1</v>
      </c>
      <c r="F47" s="95"/>
      <c r="G47" s="97">
        <f>Table117[5]*Table117[6]</f>
        <v>0</v>
      </c>
    </row>
    <row r="48" spans="1:7" x14ac:dyDescent="0.25">
      <c r="A48" s="92">
        <v>40</v>
      </c>
      <c r="B48" s="92"/>
      <c r="C48" s="102" t="s">
        <v>703</v>
      </c>
      <c r="D48" s="92" t="s">
        <v>310</v>
      </c>
      <c r="E48" s="94">
        <v>1</v>
      </c>
      <c r="F48" s="95"/>
      <c r="G48" s="97">
        <f>Table117[5]*Table117[6]</f>
        <v>0</v>
      </c>
    </row>
    <row r="49" spans="1:7" x14ac:dyDescent="0.25">
      <c r="A49" s="92">
        <v>41</v>
      </c>
      <c r="B49" s="92"/>
      <c r="C49" s="102" t="s">
        <v>693</v>
      </c>
      <c r="D49" s="92" t="s">
        <v>310</v>
      </c>
      <c r="E49" s="94">
        <v>1</v>
      </c>
      <c r="F49" s="95"/>
      <c r="G49" s="97">
        <f>Table117[5]*Table117[6]</f>
        <v>0</v>
      </c>
    </row>
    <row r="50" spans="1:7" x14ac:dyDescent="0.25">
      <c r="A50" s="92">
        <v>42</v>
      </c>
      <c r="B50" s="92"/>
      <c r="C50" s="102" t="s">
        <v>694</v>
      </c>
      <c r="D50" s="92" t="s">
        <v>310</v>
      </c>
      <c r="E50" s="94">
        <v>1</v>
      </c>
      <c r="F50" s="95"/>
      <c r="G50" s="97">
        <f>Table117[5]*Table117[6]</f>
        <v>0</v>
      </c>
    </row>
    <row r="51" spans="1:7" x14ac:dyDescent="0.25">
      <c r="A51" s="92">
        <v>43</v>
      </c>
      <c r="B51" s="92"/>
      <c r="C51" s="102" t="s">
        <v>704</v>
      </c>
      <c r="D51" s="92" t="s">
        <v>310</v>
      </c>
      <c r="E51" s="94">
        <v>1</v>
      </c>
      <c r="F51" s="95"/>
      <c r="G51" s="97">
        <f>Table117[5]*Table117[6]</f>
        <v>0</v>
      </c>
    </row>
    <row r="52" spans="1:7" x14ac:dyDescent="0.25">
      <c r="A52" s="92">
        <v>44</v>
      </c>
      <c r="B52" s="92"/>
      <c r="C52" s="102" t="s">
        <v>695</v>
      </c>
      <c r="D52" s="92" t="s">
        <v>310</v>
      </c>
      <c r="E52" s="94">
        <v>28</v>
      </c>
      <c r="F52" s="95"/>
      <c r="G52" s="97">
        <f>Table117[5]*Table117[6]</f>
        <v>0</v>
      </c>
    </row>
    <row r="53" spans="1:7" x14ac:dyDescent="0.25">
      <c r="A53" s="92">
        <v>45</v>
      </c>
      <c r="B53" s="92"/>
      <c r="C53" s="93" t="s">
        <v>696</v>
      </c>
      <c r="D53" s="92" t="s">
        <v>310</v>
      </c>
      <c r="E53" s="94">
        <v>5</v>
      </c>
      <c r="F53" s="95"/>
      <c r="G53" s="97">
        <f>Table117[5]*Table117[6]</f>
        <v>0</v>
      </c>
    </row>
    <row r="54" spans="1:7" x14ac:dyDescent="0.25">
      <c r="A54" s="92">
        <v>46</v>
      </c>
      <c r="B54" s="92"/>
      <c r="C54" s="93" t="s">
        <v>697</v>
      </c>
      <c r="D54" s="92" t="s">
        <v>310</v>
      </c>
      <c r="E54" s="94">
        <v>2</v>
      </c>
      <c r="F54" s="95"/>
      <c r="G54" s="97">
        <f>Table117[5]*Table117[6]</f>
        <v>0</v>
      </c>
    </row>
    <row r="55" spans="1:7" x14ac:dyDescent="0.25">
      <c r="A55" s="92">
        <v>47</v>
      </c>
      <c r="B55" s="92"/>
      <c r="C55" s="102" t="s">
        <v>698</v>
      </c>
      <c r="D55" s="92" t="s">
        <v>310</v>
      </c>
      <c r="E55" s="94">
        <v>6</v>
      </c>
      <c r="F55" s="95"/>
      <c r="G55" s="97">
        <f>Table117[5]*Table117[6]</f>
        <v>0</v>
      </c>
    </row>
    <row r="56" spans="1:7" x14ac:dyDescent="0.25">
      <c r="A56" s="92">
        <v>48</v>
      </c>
      <c r="B56" s="92"/>
      <c r="C56" s="93" t="s">
        <v>225</v>
      </c>
      <c r="D56" s="92" t="s">
        <v>310</v>
      </c>
      <c r="E56" s="94">
        <v>10</v>
      </c>
      <c r="F56" s="95"/>
      <c r="G56" s="97">
        <f>Table117[5]*Table117[6]</f>
        <v>0</v>
      </c>
    </row>
    <row r="57" spans="1:7" x14ac:dyDescent="0.25">
      <c r="A57" s="92">
        <v>49</v>
      </c>
      <c r="B57" s="92"/>
      <c r="C57" s="93" t="s">
        <v>226</v>
      </c>
      <c r="D57" s="92" t="s">
        <v>310</v>
      </c>
      <c r="E57" s="94">
        <v>1</v>
      </c>
      <c r="F57" s="95"/>
      <c r="G57" s="97">
        <f>Table117[5]*Table117[6]</f>
        <v>0</v>
      </c>
    </row>
    <row r="58" spans="1:7" x14ac:dyDescent="0.25">
      <c r="A58" s="92">
        <v>50</v>
      </c>
      <c r="B58" s="92"/>
      <c r="C58" s="102" t="s">
        <v>699</v>
      </c>
      <c r="D58" s="92" t="s">
        <v>310</v>
      </c>
      <c r="E58" s="94">
        <v>13</v>
      </c>
      <c r="F58" s="95"/>
      <c r="G58" s="97">
        <f>Table117[5]*Table117[6]</f>
        <v>0</v>
      </c>
    </row>
    <row r="59" spans="1:7" x14ac:dyDescent="0.25">
      <c r="A59" s="92">
        <v>51</v>
      </c>
      <c r="B59" s="92"/>
      <c r="C59" s="102" t="s">
        <v>700</v>
      </c>
      <c r="D59" s="92" t="s">
        <v>310</v>
      </c>
      <c r="E59" s="94">
        <v>11</v>
      </c>
      <c r="F59" s="95"/>
      <c r="G59" s="97">
        <f>Table117[5]*Table117[6]</f>
        <v>0</v>
      </c>
    </row>
    <row r="60" spans="1:7" x14ac:dyDescent="0.25">
      <c r="A60" s="92">
        <v>52</v>
      </c>
      <c r="B60" s="92"/>
      <c r="C60" s="102" t="s">
        <v>701</v>
      </c>
      <c r="D60" s="92" t="s">
        <v>310</v>
      </c>
      <c r="E60" s="94">
        <v>4</v>
      </c>
      <c r="F60" s="95"/>
      <c r="G60" s="97">
        <f>Table117[5]*Table117[6]</f>
        <v>0</v>
      </c>
    </row>
    <row r="61" spans="1:7" x14ac:dyDescent="0.25">
      <c r="A61" s="92">
        <v>53</v>
      </c>
      <c r="B61" s="92"/>
      <c r="C61" s="102" t="s">
        <v>702</v>
      </c>
      <c r="D61" s="92" t="s">
        <v>310</v>
      </c>
      <c r="E61" s="94">
        <v>6</v>
      </c>
      <c r="F61" s="95"/>
      <c r="G61" s="97">
        <f>Table117[5]*Table117[6]</f>
        <v>0</v>
      </c>
    </row>
    <row r="62" spans="1:7" x14ac:dyDescent="0.25">
      <c r="A62" s="99" t="s">
        <v>334</v>
      </c>
      <c r="B62" s="100"/>
      <c r="C62" s="100"/>
      <c r="D62" s="100"/>
      <c r="E62" s="101"/>
      <c r="F62" s="101"/>
      <c r="G62" s="101">
        <f>SUBTOTAL(9,Table117[7])</f>
        <v>0</v>
      </c>
    </row>
  </sheetData>
  <mergeCells count="2">
    <mergeCell ref="C2:G3"/>
    <mergeCell ref="A4:B4"/>
  </mergeCells>
  <phoneticPr fontId="18" type="noConversion"/>
  <conditionalFormatting sqref="E7:G62">
    <cfRule type="notContainsBlanks" priority="24" stopIfTrue="1">
      <formula>LEN(TRIM(E7))&gt;0</formula>
    </cfRule>
    <cfRule type="expression" dxfId="240" priority="25">
      <formula>$E7&lt;&gt;""</formula>
    </cfRule>
  </conditionalFormatting>
  <conditionalFormatting sqref="A7:G20 A24:G24 A21:B23 D21:G23 A26:G28 A25:B25 D25:G25 A31:G62 A29:B30 D29:G30">
    <cfRule type="expression" dxfId="239" priority="19">
      <formula>CELL("PROTECT",A7)=0</formula>
    </cfRule>
    <cfRule type="expression" dxfId="238" priority="20">
      <formula>$C7="Subtotal"</formula>
    </cfRule>
    <cfRule type="expression" priority="21" stopIfTrue="1">
      <formula>OR($C7="Subtotal",$A7="Total TVA Cota 0")</formula>
    </cfRule>
    <cfRule type="expression" dxfId="237" priority="23">
      <formula>$E7=""</formula>
    </cfRule>
  </conditionalFormatting>
  <conditionalFormatting sqref="G7:G62">
    <cfRule type="expression" dxfId="236" priority="17">
      <formula>AND($C7="Subtotal",$G7="")</formula>
    </cfRule>
    <cfRule type="expression" dxfId="235" priority="18">
      <formula>AND($C7="Subtotal",_xlfn.FORMULATEXT($G7)="=[5]*[6]")</formula>
    </cfRule>
    <cfRule type="expression" dxfId="234" priority="22">
      <formula>AND($C7&lt;&gt;"Subtotal",_xlfn.FORMULATEXT($G7)&lt;&gt;"=[5]*[6]")</formula>
    </cfRule>
  </conditionalFormatting>
  <conditionalFormatting sqref="C21:C23">
    <cfRule type="expression" dxfId="233" priority="13">
      <formula>CELL("PROTECT",C21)=0</formula>
    </cfRule>
    <cfRule type="expression" dxfId="232" priority="14">
      <formula>$C21="Subtotal"</formula>
    </cfRule>
    <cfRule type="expression" priority="15" stopIfTrue="1">
      <formula>OR($C21="Subtotal",$A21="Total TVA Cota 0")</formula>
    </cfRule>
    <cfRule type="expression" dxfId="231" priority="16">
      <formula>$E21=""</formula>
    </cfRule>
  </conditionalFormatting>
  <conditionalFormatting sqref="C25">
    <cfRule type="expression" dxfId="230" priority="9">
      <formula>CELL("PROTECT",C25)=0</formula>
    </cfRule>
    <cfRule type="expression" dxfId="229" priority="10">
      <formula>$C25="Subtotal"</formula>
    </cfRule>
    <cfRule type="expression" priority="11" stopIfTrue="1">
      <formula>OR($C25="Subtotal",$A25="Total TVA Cota 0")</formula>
    </cfRule>
    <cfRule type="expression" dxfId="228" priority="12">
      <formula>$E25=""</formula>
    </cfRule>
  </conditionalFormatting>
  <conditionalFormatting sqref="C29">
    <cfRule type="expression" dxfId="227" priority="5">
      <formula>CELL("PROTECT",C29)=0</formula>
    </cfRule>
    <cfRule type="expression" dxfId="226" priority="6">
      <formula>$C29="Subtotal"</formula>
    </cfRule>
    <cfRule type="expression" priority="7" stopIfTrue="1">
      <formula>OR($C29="Subtotal",$A29="Total TVA Cota 0")</formula>
    </cfRule>
    <cfRule type="expression" dxfId="225" priority="8">
      <formula>$E29=""</formula>
    </cfRule>
  </conditionalFormatting>
  <conditionalFormatting sqref="C30">
    <cfRule type="expression" dxfId="224" priority="1">
      <formula>CELL("PROTECT",C30)=0</formula>
    </cfRule>
    <cfRule type="expression" dxfId="223" priority="2">
      <formula>$C30="Subtotal"</formula>
    </cfRule>
    <cfRule type="expression" priority="3" stopIfTrue="1">
      <formula>OR($C30="Subtotal",$A30="Total TVA Cota 0")</formula>
    </cfRule>
    <cfRule type="expression" dxfId="222" priority="4">
      <formula>$E30=""</formula>
    </cfRule>
  </conditionalFormatting>
  <dataValidations count="1">
    <dataValidation type="decimal" operator="greaterThan" allowBlank="1" showInputMessage="1" showErrorMessage="1" sqref="F7:F6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2"/>
  <sheetViews>
    <sheetView view="pageBreakPreview" topLeftCell="A69" zoomScaleNormal="90" zoomScaleSheetLayoutView="100" zoomScalePageLayoutView="90" workbookViewId="0">
      <selection activeCell="C68" sqref="C68"/>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41" t="str">
        <f>SITE!C2</f>
        <v xml:space="preserve">Solid biomass heating system and installation of solar collectors for hot water preparation in the kindergarten of Visneovca village, 
Cantemir district
</v>
      </c>
      <c r="D2" s="141"/>
      <c r="E2" s="141"/>
      <c r="F2" s="141"/>
      <c r="G2" s="141"/>
    </row>
    <row r="3" spans="1:7" s="21" customFormat="1" ht="18.75" x14ac:dyDescent="0.3">
      <c r="A3" s="25" t="str">
        <f>SITE!A3</f>
        <v>Site:</v>
      </c>
      <c r="B3" s="26" t="str">
        <f>IF(SITE!B3=0,"",SITE!B3)</f>
        <v>y</v>
      </c>
      <c r="C3" s="141"/>
      <c r="D3" s="141"/>
      <c r="E3" s="141"/>
      <c r="F3" s="141"/>
      <c r="G3" s="141"/>
    </row>
    <row r="4" spans="1:7" s="21" customFormat="1" ht="18.75" x14ac:dyDescent="0.25">
      <c r="A4" s="144" t="s">
        <v>295</v>
      </c>
      <c r="B4" s="144"/>
      <c r="C4" s="28" t="str">
        <f>SITE!B13</f>
        <v>Water and sewage</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15</v>
      </c>
      <c r="B6" s="8" t="s">
        <v>16</v>
      </c>
      <c r="C6" s="8" t="s">
        <v>17</v>
      </c>
      <c r="D6" s="8" t="s">
        <v>18</v>
      </c>
      <c r="E6" s="8" t="s">
        <v>19</v>
      </c>
      <c r="F6" s="8" t="s">
        <v>20</v>
      </c>
      <c r="G6" s="8" t="s">
        <v>21</v>
      </c>
    </row>
    <row r="7" spans="1:7" x14ac:dyDescent="0.25">
      <c r="A7" s="37"/>
      <c r="B7" s="37"/>
      <c r="C7" s="102" t="s">
        <v>867</v>
      </c>
      <c r="D7" s="37"/>
      <c r="E7" s="43"/>
      <c r="F7" s="42"/>
      <c r="G7" s="86">
        <f>Table118[5]*Table118[6]</f>
        <v>0</v>
      </c>
    </row>
    <row r="8" spans="1:7" x14ac:dyDescent="0.25">
      <c r="A8" s="37"/>
      <c r="B8" s="37"/>
      <c r="C8" s="102" t="s">
        <v>868</v>
      </c>
      <c r="D8" s="37"/>
      <c r="E8" s="43"/>
      <c r="F8" s="42"/>
      <c r="G8" s="88">
        <f>Table118[5]*Table118[6]</f>
        <v>0</v>
      </c>
    </row>
    <row r="9" spans="1:7" ht="45" x14ac:dyDescent="0.25">
      <c r="A9" s="92">
        <v>1</v>
      </c>
      <c r="B9" s="92" t="s">
        <v>108</v>
      </c>
      <c r="C9" s="102" t="s">
        <v>705</v>
      </c>
      <c r="D9" s="92" t="s">
        <v>50</v>
      </c>
      <c r="E9" s="94">
        <v>0.06</v>
      </c>
      <c r="F9" s="95"/>
      <c r="G9" s="96">
        <f>Table118[5]*Table118[6]</f>
        <v>0</v>
      </c>
    </row>
    <row r="10" spans="1:7" ht="30" x14ac:dyDescent="0.25">
      <c r="A10" s="92">
        <v>2</v>
      </c>
      <c r="B10" s="92" t="s">
        <v>109</v>
      </c>
      <c r="C10" s="102" t="s">
        <v>706</v>
      </c>
      <c r="D10" s="92" t="s">
        <v>26</v>
      </c>
      <c r="E10" s="94">
        <v>0.2</v>
      </c>
      <c r="F10" s="95"/>
      <c r="G10" s="97">
        <f>Table118[5]*Table118[6]</f>
        <v>0</v>
      </c>
    </row>
    <row r="11" spans="1:7" ht="30" x14ac:dyDescent="0.25">
      <c r="A11" s="92">
        <v>3</v>
      </c>
      <c r="B11" s="92" t="s">
        <v>110</v>
      </c>
      <c r="C11" s="102" t="s">
        <v>707</v>
      </c>
      <c r="D11" s="92" t="s">
        <v>50</v>
      </c>
      <c r="E11" s="94">
        <v>0.05</v>
      </c>
      <c r="F11" s="95"/>
      <c r="G11" s="97">
        <f>Table118[5]*Table118[6]</f>
        <v>0</v>
      </c>
    </row>
    <row r="12" spans="1:7" ht="45" x14ac:dyDescent="0.25">
      <c r="A12" s="92">
        <v>4</v>
      </c>
      <c r="B12" s="92" t="s">
        <v>111</v>
      </c>
      <c r="C12" s="102" t="s">
        <v>708</v>
      </c>
      <c r="D12" s="92" t="s">
        <v>50</v>
      </c>
      <c r="E12" s="94">
        <v>0.05</v>
      </c>
      <c r="F12" s="95"/>
      <c r="G12" s="97">
        <f>Table118[5]*Table118[6]</f>
        <v>0</v>
      </c>
    </row>
    <row r="13" spans="1:7" ht="33" customHeight="1" x14ac:dyDescent="0.25">
      <c r="A13" s="92">
        <v>5</v>
      </c>
      <c r="B13" s="92" t="s">
        <v>36</v>
      </c>
      <c r="C13" s="102" t="s">
        <v>709</v>
      </c>
      <c r="D13" s="92" t="s">
        <v>26</v>
      </c>
      <c r="E13" s="94">
        <v>1.2</v>
      </c>
      <c r="F13" s="95"/>
      <c r="G13" s="97">
        <f>Table118[5]*Table118[6]</f>
        <v>0</v>
      </c>
    </row>
    <row r="14" spans="1:7" ht="32.1" customHeight="1" x14ac:dyDescent="0.25">
      <c r="A14" s="92">
        <v>6</v>
      </c>
      <c r="B14" s="92" t="s">
        <v>37</v>
      </c>
      <c r="C14" s="102" t="s">
        <v>710</v>
      </c>
      <c r="D14" s="92" t="s">
        <v>26</v>
      </c>
      <c r="E14" s="94">
        <v>1.2</v>
      </c>
      <c r="F14" s="95"/>
      <c r="G14" s="97">
        <f>Table118[5]*Table118[6]</f>
        <v>0</v>
      </c>
    </row>
    <row r="15" spans="1:7" ht="34.5" customHeight="1" x14ac:dyDescent="0.25">
      <c r="A15" s="92">
        <v>7</v>
      </c>
      <c r="B15" s="92" t="s">
        <v>227</v>
      </c>
      <c r="C15" s="102" t="s">
        <v>711</v>
      </c>
      <c r="D15" s="92" t="s">
        <v>26</v>
      </c>
      <c r="E15" s="94">
        <v>0.42</v>
      </c>
      <c r="F15" s="95"/>
      <c r="G15" s="97">
        <f>Table118[5]*Table118[6]</f>
        <v>0</v>
      </c>
    </row>
    <row r="16" spans="1:7" ht="45" x14ac:dyDescent="0.25">
      <c r="A16" s="92">
        <v>8</v>
      </c>
      <c r="B16" s="92" t="s">
        <v>228</v>
      </c>
      <c r="C16" s="102" t="s">
        <v>869</v>
      </c>
      <c r="D16" s="92" t="s">
        <v>31</v>
      </c>
      <c r="E16" s="94">
        <v>10</v>
      </c>
      <c r="F16" s="95"/>
      <c r="G16" s="97">
        <f>Table118[5]*Table118[6]</f>
        <v>0</v>
      </c>
    </row>
    <row r="17" spans="1:7" ht="30" x14ac:dyDescent="0.25">
      <c r="A17" s="92">
        <v>9</v>
      </c>
      <c r="B17" s="92" t="s">
        <v>229</v>
      </c>
      <c r="C17" s="102" t="s">
        <v>712</v>
      </c>
      <c r="D17" s="92" t="s">
        <v>31</v>
      </c>
      <c r="E17" s="94">
        <v>10</v>
      </c>
      <c r="F17" s="95"/>
      <c r="G17" s="97">
        <f>Table118[5]*Table118[6]</f>
        <v>0</v>
      </c>
    </row>
    <row r="18" spans="1:7" ht="30" x14ac:dyDescent="0.25">
      <c r="A18" s="92">
        <v>10</v>
      </c>
      <c r="B18" s="92" t="s">
        <v>230</v>
      </c>
      <c r="C18" s="102" t="s">
        <v>713</v>
      </c>
      <c r="D18" s="92" t="s">
        <v>31</v>
      </c>
      <c r="E18" s="94">
        <v>10</v>
      </c>
      <c r="F18" s="95"/>
      <c r="G18" s="97">
        <f>Table118[5]*Table118[6]</f>
        <v>0</v>
      </c>
    </row>
    <row r="19" spans="1:7" ht="30" x14ac:dyDescent="0.25">
      <c r="A19" s="92">
        <v>11</v>
      </c>
      <c r="B19" s="92" t="s">
        <v>231</v>
      </c>
      <c r="C19" s="102" t="s">
        <v>870</v>
      </c>
      <c r="D19" s="92" t="s">
        <v>310</v>
      </c>
      <c r="E19" s="94">
        <v>1</v>
      </c>
      <c r="F19" s="95"/>
      <c r="G19" s="97">
        <f>Table118[5]*Table118[6]</f>
        <v>0</v>
      </c>
    </row>
    <row r="20" spans="1:7" ht="60" x14ac:dyDescent="0.25">
      <c r="A20" s="92">
        <v>12</v>
      </c>
      <c r="B20" s="92" t="s">
        <v>232</v>
      </c>
      <c r="C20" s="102" t="s">
        <v>871</v>
      </c>
      <c r="D20" s="92" t="s">
        <v>310</v>
      </c>
      <c r="E20" s="94">
        <v>1</v>
      </c>
      <c r="F20" s="95"/>
      <c r="G20" s="97">
        <f>Table118[5]*Table118[6]</f>
        <v>0</v>
      </c>
    </row>
    <row r="21" spans="1:7" ht="30" x14ac:dyDescent="0.25">
      <c r="A21" s="92">
        <v>13</v>
      </c>
      <c r="B21" s="92" t="s">
        <v>233</v>
      </c>
      <c r="C21" s="102" t="s">
        <v>714</v>
      </c>
      <c r="D21" s="92" t="s">
        <v>310</v>
      </c>
      <c r="E21" s="94">
        <v>2</v>
      </c>
      <c r="F21" s="95"/>
      <c r="G21" s="97">
        <f>Table118[5]*Table118[6]</f>
        <v>0</v>
      </c>
    </row>
    <row r="22" spans="1:7" ht="30" x14ac:dyDescent="0.25">
      <c r="A22" s="92">
        <v>14</v>
      </c>
      <c r="B22" s="92" t="s">
        <v>142</v>
      </c>
      <c r="C22" s="102" t="s">
        <v>715</v>
      </c>
      <c r="D22" s="92" t="s">
        <v>310</v>
      </c>
      <c r="E22" s="94">
        <v>1</v>
      </c>
      <c r="F22" s="95"/>
      <c r="G22" s="97">
        <f>Table118[5]*Table118[6]</f>
        <v>0</v>
      </c>
    </row>
    <row r="23" spans="1:7" x14ac:dyDescent="0.25">
      <c r="A23" s="92"/>
      <c r="B23" s="92"/>
      <c r="C23" s="105" t="s">
        <v>716</v>
      </c>
      <c r="D23" s="92"/>
      <c r="E23" s="94"/>
      <c r="F23" s="95"/>
      <c r="G23" s="97">
        <f>Table118[5]*Table118[6]</f>
        <v>0</v>
      </c>
    </row>
    <row r="24" spans="1:7" ht="45" x14ac:dyDescent="0.25">
      <c r="A24" s="92">
        <v>15</v>
      </c>
      <c r="B24" s="92" t="s">
        <v>108</v>
      </c>
      <c r="C24" s="93" t="s">
        <v>705</v>
      </c>
      <c r="D24" s="92" t="s">
        <v>50</v>
      </c>
      <c r="E24" s="94">
        <v>0.19</v>
      </c>
      <c r="F24" s="95"/>
      <c r="G24" s="97">
        <f>Table118[5]*Table118[6]</f>
        <v>0</v>
      </c>
    </row>
    <row r="25" spans="1:7" ht="30" x14ac:dyDescent="0.25">
      <c r="A25" s="92">
        <v>16</v>
      </c>
      <c r="B25" s="92" t="s">
        <v>109</v>
      </c>
      <c r="C25" s="93" t="s">
        <v>706</v>
      </c>
      <c r="D25" s="92" t="s">
        <v>26</v>
      </c>
      <c r="E25" s="94">
        <v>0.6</v>
      </c>
      <c r="F25" s="95"/>
      <c r="G25" s="97">
        <f>Table118[5]*Table118[6]</f>
        <v>0</v>
      </c>
    </row>
    <row r="26" spans="1:7" ht="30" x14ac:dyDescent="0.25">
      <c r="A26" s="92">
        <v>17</v>
      </c>
      <c r="B26" s="92" t="s">
        <v>110</v>
      </c>
      <c r="C26" s="93" t="s">
        <v>707</v>
      </c>
      <c r="D26" s="92" t="s">
        <v>50</v>
      </c>
      <c r="E26" s="94">
        <v>0.12</v>
      </c>
      <c r="F26" s="95"/>
      <c r="G26" s="97">
        <f>Table118[5]*Table118[6]</f>
        <v>0</v>
      </c>
    </row>
    <row r="27" spans="1:7" ht="45" x14ac:dyDescent="0.25">
      <c r="A27" s="92">
        <v>18</v>
      </c>
      <c r="B27" s="92" t="s">
        <v>111</v>
      </c>
      <c r="C27" s="93" t="s">
        <v>708</v>
      </c>
      <c r="D27" s="92" t="s">
        <v>50</v>
      </c>
      <c r="E27" s="94">
        <v>0.12</v>
      </c>
      <c r="F27" s="95"/>
      <c r="G27" s="97">
        <f>Table118[5]*Table118[6]</f>
        <v>0</v>
      </c>
    </row>
    <row r="28" spans="1:7" ht="32.450000000000003" customHeight="1" x14ac:dyDescent="0.25">
      <c r="A28" s="92">
        <v>19</v>
      </c>
      <c r="B28" s="92" t="s">
        <v>36</v>
      </c>
      <c r="C28" s="93" t="s">
        <v>709</v>
      </c>
      <c r="D28" s="92" t="s">
        <v>26</v>
      </c>
      <c r="E28" s="94">
        <v>3.1</v>
      </c>
      <c r="F28" s="95"/>
      <c r="G28" s="97">
        <f>Table118[5]*Table118[6]</f>
        <v>0</v>
      </c>
    </row>
    <row r="29" spans="1:7" ht="30.6" customHeight="1" x14ac:dyDescent="0.25">
      <c r="A29" s="92">
        <v>20</v>
      </c>
      <c r="B29" s="92" t="s">
        <v>37</v>
      </c>
      <c r="C29" s="93" t="s">
        <v>710</v>
      </c>
      <c r="D29" s="92" t="s">
        <v>26</v>
      </c>
      <c r="E29" s="94">
        <v>3.1</v>
      </c>
      <c r="F29" s="95"/>
      <c r="G29" s="97">
        <f>Table118[5]*Table118[6]</f>
        <v>0</v>
      </c>
    </row>
    <row r="30" spans="1:7" ht="33" customHeight="1" x14ac:dyDescent="0.25">
      <c r="A30" s="92">
        <v>21</v>
      </c>
      <c r="B30" s="92" t="s">
        <v>227</v>
      </c>
      <c r="C30" s="93" t="s">
        <v>711</v>
      </c>
      <c r="D30" s="92" t="s">
        <v>26</v>
      </c>
      <c r="E30" s="94">
        <v>0.33</v>
      </c>
      <c r="F30" s="95"/>
      <c r="G30" s="97">
        <f>Table118[5]*Table118[6]</f>
        <v>0</v>
      </c>
    </row>
    <row r="31" spans="1:7" ht="30" x14ac:dyDescent="0.25">
      <c r="A31" s="92">
        <v>22</v>
      </c>
      <c r="B31" s="92" t="s">
        <v>234</v>
      </c>
      <c r="C31" s="102" t="s">
        <v>718</v>
      </c>
      <c r="D31" s="92" t="s">
        <v>26</v>
      </c>
      <c r="E31" s="94">
        <v>2.2200000000000002</v>
      </c>
      <c r="F31" s="95"/>
      <c r="G31" s="97">
        <f>Table118[5]*Table118[6]</f>
        <v>0</v>
      </c>
    </row>
    <row r="32" spans="1:7" ht="45" x14ac:dyDescent="0.25">
      <c r="A32" s="92">
        <v>23</v>
      </c>
      <c r="B32" s="92" t="s">
        <v>235</v>
      </c>
      <c r="C32" s="103" t="s">
        <v>717</v>
      </c>
      <c r="D32" s="92" t="s">
        <v>310</v>
      </c>
      <c r="E32" s="94">
        <v>1</v>
      </c>
      <c r="F32" s="95"/>
      <c r="G32" s="97">
        <f>Table118[5]*Table118[6]</f>
        <v>0</v>
      </c>
    </row>
    <row r="33" spans="1:7" ht="27.95" customHeight="1" x14ac:dyDescent="0.25">
      <c r="A33" s="92">
        <v>24</v>
      </c>
      <c r="B33" s="92" t="s">
        <v>157</v>
      </c>
      <c r="C33" s="102" t="s">
        <v>719</v>
      </c>
      <c r="D33" s="92" t="s">
        <v>39</v>
      </c>
      <c r="E33" s="94">
        <v>2.56</v>
      </c>
      <c r="F33" s="95"/>
      <c r="G33" s="97">
        <f>Table118[5]*Table118[6]</f>
        <v>0</v>
      </c>
    </row>
    <row r="34" spans="1:7" ht="18.600000000000001" customHeight="1" x14ac:dyDescent="0.25">
      <c r="A34" s="92">
        <v>25</v>
      </c>
      <c r="B34" s="92" t="s">
        <v>40</v>
      </c>
      <c r="C34" s="102" t="s">
        <v>321</v>
      </c>
      <c r="D34" s="92" t="s">
        <v>41</v>
      </c>
      <c r="E34" s="94">
        <v>0.03</v>
      </c>
      <c r="F34" s="95"/>
      <c r="G34" s="97">
        <f>Table118[5]*Table118[6]</f>
        <v>0</v>
      </c>
    </row>
    <row r="35" spans="1:7" ht="45" x14ac:dyDescent="0.25">
      <c r="A35" s="92">
        <v>26</v>
      </c>
      <c r="B35" s="92" t="s">
        <v>42</v>
      </c>
      <c r="C35" s="102" t="s">
        <v>720</v>
      </c>
      <c r="D35" s="92" t="s">
        <v>41</v>
      </c>
      <c r="E35" s="94">
        <v>0.03</v>
      </c>
      <c r="F35" s="95"/>
      <c r="G35" s="97">
        <f>Table118[5]*Table118[6]</f>
        <v>0</v>
      </c>
    </row>
    <row r="36" spans="1:7" ht="30" x14ac:dyDescent="0.25">
      <c r="A36" s="92">
        <v>27</v>
      </c>
      <c r="B36" s="92" t="s">
        <v>236</v>
      </c>
      <c r="C36" s="105" t="s">
        <v>721</v>
      </c>
      <c r="D36" s="92" t="s">
        <v>26</v>
      </c>
      <c r="E36" s="94">
        <v>0.05</v>
      </c>
      <c r="F36" s="95"/>
      <c r="G36" s="97">
        <f>Table118[5]*Table118[6]</f>
        <v>0</v>
      </c>
    </row>
    <row r="37" spans="1:7" x14ac:dyDescent="0.25">
      <c r="A37" s="92">
        <v>28</v>
      </c>
      <c r="B37" s="92" t="s">
        <v>43</v>
      </c>
      <c r="C37" s="105" t="s">
        <v>722</v>
      </c>
      <c r="D37" s="92" t="s">
        <v>26</v>
      </c>
      <c r="E37" s="94">
        <v>0.31</v>
      </c>
      <c r="F37" s="95"/>
      <c r="G37" s="97">
        <f>Table118[5]*Table118[6]</f>
        <v>0</v>
      </c>
    </row>
    <row r="38" spans="1:7" ht="30" x14ac:dyDescent="0.25">
      <c r="A38" s="92">
        <v>29</v>
      </c>
      <c r="B38" s="92" t="s">
        <v>131</v>
      </c>
      <c r="C38" s="102" t="s">
        <v>872</v>
      </c>
      <c r="D38" s="92" t="s">
        <v>29</v>
      </c>
      <c r="E38" s="94">
        <v>3.08</v>
      </c>
      <c r="F38" s="95"/>
      <c r="G38" s="97">
        <f>Table118[5]*Table118[6]</f>
        <v>0</v>
      </c>
    </row>
    <row r="39" spans="1:7" ht="30" x14ac:dyDescent="0.25">
      <c r="A39" s="92">
        <v>30</v>
      </c>
      <c r="B39" s="92" t="s">
        <v>237</v>
      </c>
      <c r="C39" s="102" t="s">
        <v>723</v>
      </c>
      <c r="D39" s="92" t="s">
        <v>31</v>
      </c>
      <c r="E39" s="94">
        <v>5</v>
      </c>
      <c r="F39" s="95"/>
      <c r="G39" s="97">
        <f>Table118[5]*Table118[6]</f>
        <v>0</v>
      </c>
    </row>
    <row r="40" spans="1:7" x14ac:dyDescent="0.25">
      <c r="A40" s="92"/>
      <c r="B40" s="92"/>
      <c r="C40" s="102" t="s">
        <v>724</v>
      </c>
      <c r="D40" s="92"/>
      <c r="E40" s="94"/>
      <c r="F40" s="95"/>
      <c r="G40" s="97">
        <f>Table118[5]*Table118[6]</f>
        <v>0</v>
      </c>
    </row>
    <row r="41" spans="1:7" x14ac:dyDescent="0.25">
      <c r="A41" s="92"/>
      <c r="B41" s="92"/>
      <c r="C41" s="102" t="s">
        <v>725</v>
      </c>
      <c r="D41" s="92"/>
      <c r="E41" s="94"/>
      <c r="F41" s="95"/>
      <c r="G41" s="97">
        <f>Table118[5]*Table118[6]</f>
        <v>0</v>
      </c>
    </row>
    <row r="42" spans="1:7" ht="30" x14ac:dyDescent="0.25">
      <c r="A42" s="92">
        <v>31</v>
      </c>
      <c r="B42" s="92" t="s">
        <v>238</v>
      </c>
      <c r="C42" s="103" t="s">
        <v>726</v>
      </c>
      <c r="D42" s="92" t="s">
        <v>46</v>
      </c>
      <c r="E42" s="94">
        <v>1</v>
      </c>
      <c r="F42" s="95"/>
      <c r="G42" s="97">
        <f>Table118[5]*Table118[6]</f>
        <v>0</v>
      </c>
    </row>
    <row r="43" spans="1:7" ht="18" customHeight="1" x14ac:dyDescent="0.25">
      <c r="A43" s="92">
        <v>32</v>
      </c>
      <c r="B43" s="92" t="s">
        <v>239</v>
      </c>
      <c r="C43" s="102" t="s">
        <v>727</v>
      </c>
      <c r="D43" s="92" t="s">
        <v>310</v>
      </c>
      <c r="E43" s="94">
        <v>1</v>
      </c>
      <c r="F43" s="95"/>
      <c r="G43" s="97">
        <f>Table118[5]*Table118[6]</f>
        <v>0</v>
      </c>
    </row>
    <row r="44" spans="1:7" x14ac:dyDescent="0.25">
      <c r="A44" s="92">
        <v>33</v>
      </c>
      <c r="B44" s="92" t="s">
        <v>240</v>
      </c>
      <c r="C44" s="102" t="s">
        <v>873</v>
      </c>
      <c r="D44" s="92" t="s">
        <v>46</v>
      </c>
      <c r="E44" s="94">
        <v>1</v>
      </c>
      <c r="F44" s="95"/>
      <c r="G44" s="97">
        <f>Table118[5]*Table118[6]</f>
        <v>0</v>
      </c>
    </row>
    <row r="45" spans="1:7" ht="30" x14ac:dyDescent="0.25">
      <c r="A45" s="92">
        <v>34</v>
      </c>
      <c r="B45" s="92" t="s">
        <v>241</v>
      </c>
      <c r="C45" s="102" t="s">
        <v>728</v>
      </c>
      <c r="D45" s="92" t="s">
        <v>31</v>
      </c>
      <c r="E45" s="94">
        <v>12</v>
      </c>
      <c r="F45" s="95"/>
      <c r="G45" s="97">
        <f>Table118[5]*Table118[6]</f>
        <v>0</v>
      </c>
    </row>
    <row r="46" spans="1:7" ht="45" x14ac:dyDescent="0.25">
      <c r="A46" s="92">
        <v>35</v>
      </c>
      <c r="B46" s="92" t="s">
        <v>242</v>
      </c>
      <c r="C46" s="102" t="s">
        <v>874</v>
      </c>
      <c r="D46" s="92" t="s">
        <v>31</v>
      </c>
      <c r="E46" s="94">
        <v>12</v>
      </c>
      <c r="F46" s="95"/>
      <c r="G46" s="97">
        <f>Table118[5]*Table118[6]</f>
        <v>0</v>
      </c>
    </row>
    <row r="47" spans="1:7" ht="30" x14ac:dyDescent="0.25">
      <c r="A47" s="92">
        <v>36</v>
      </c>
      <c r="B47" s="92" t="s">
        <v>243</v>
      </c>
      <c r="C47" s="102" t="s">
        <v>875</v>
      </c>
      <c r="D47" s="92" t="s">
        <v>31</v>
      </c>
      <c r="E47" s="94">
        <v>12</v>
      </c>
      <c r="F47" s="95"/>
      <c r="G47" s="97">
        <f>Table118[5]*Table118[6]</f>
        <v>0</v>
      </c>
    </row>
    <row r="48" spans="1:7" ht="30" x14ac:dyDescent="0.25">
      <c r="A48" s="92">
        <v>37</v>
      </c>
      <c r="B48" s="92" t="s">
        <v>91</v>
      </c>
      <c r="C48" s="102" t="s">
        <v>729</v>
      </c>
      <c r="D48" s="92" t="s">
        <v>29</v>
      </c>
      <c r="E48" s="94">
        <v>0.72</v>
      </c>
      <c r="F48" s="95"/>
      <c r="G48" s="97">
        <f>Table118[5]*Table118[6]</f>
        <v>0</v>
      </c>
    </row>
    <row r="49" spans="1:7" x14ac:dyDescent="0.25">
      <c r="A49" s="92">
        <v>38</v>
      </c>
      <c r="B49" s="92" t="s">
        <v>239</v>
      </c>
      <c r="C49" s="102" t="s">
        <v>730</v>
      </c>
      <c r="D49" s="92" t="s">
        <v>310</v>
      </c>
      <c r="E49" s="94">
        <v>1</v>
      </c>
      <c r="F49" s="95"/>
      <c r="G49" s="97">
        <f>Table118[5]*Table118[6]</f>
        <v>0</v>
      </c>
    </row>
    <row r="50" spans="1:7" ht="45" x14ac:dyDescent="0.25">
      <c r="A50" s="92">
        <v>39</v>
      </c>
      <c r="B50" s="92" t="s">
        <v>228</v>
      </c>
      <c r="C50" s="102" t="s">
        <v>876</v>
      </c>
      <c r="D50" s="92" t="s">
        <v>31</v>
      </c>
      <c r="E50" s="94">
        <v>3</v>
      </c>
      <c r="F50" s="95"/>
      <c r="G50" s="97">
        <f>Table118[5]*Table118[6]</f>
        <v>0</v>
      </c>
    </row>
    <row r="51" spans="1:7" ht="45" x14ac:dyDescent="0.25">
      <c r="A51" s="92">
        <v>40</v>
      </c>
      <c r="B51" s="92" t="s">
        <v>244</v>
      </c>
      <c r="C51" s="102" t="s">
        <v>877</v>
      </c>
      <c r="D51" s="92" t="s">
        <v>26</v>
      </c>
      <c r="E51" s="94">
        <v>1.4</v>
      </c>
      <c r="F51" s="95"/>
      <c r="G51" s="97">
        <f>Table118[5]*Table118[6]</f>
        <v>0</v>
      </c>
    </row>
    <row r="52" spans="1:7" ht="33.6" customHeight="1" x14ac:dyDescent="0.25">
      <c r="A52" s="92">
        <v>41</v>
      </c>
      <c r="B52" s="92" t="s">
        <v>36</v>
      </c>
      <c r="C52" s="93" t="s">
        <v>709</v>
      </c>
      <c r="D52" s="92" t="s">
        <v>26</v>
      </c>
      <c r="E52" s="94">
        <v>1.4</v>
      </c>
      <c r="F52" s="95"/>
      <c r="G52" s="97">
        <f>Table118[5]*Table118[6]</f>
        <v>0</v>
      </c>
    </row>
    <row r="53" spans="1:7" ht="33.6" customHeight="1" x14ac:dyDescent="0.25">
      <c r="A53" s="92">
        <v>42</v>
      </c>
      <c r="B53" s="92" t="s">
        <v>37</v>
      </c>
      <c r="C53" s="93" t="s">
        <v>710</v>
      </c>
      <c r="D53" s="92" t="s">
        <v>26</v>
      </c>
      <c r="E53" s="94">
        <v>1.4</v>
      </c>
      <c r="F53" s="95"/>
      <c r="G53" s="97">
        <f>Table118[5]*Table118[6]</f>
        <v>0</v>
      </c>
    </row>
    <row r="54" spans="1:7" ht="47.1" customHeight="1" x14ac:dyDescent="0.25">
      <c r="A54" s="92">
        <v>43</v>
      </c>
      <c r="B54" s="92" t="s">
        <v>33</v>
      </c>
      <c r="C54" s="102" t="s">
        <v>731</v>
      </c>
      <c r="D54" s="92" t="s">
        <v>26</v>
      </c>
      <c r="E54" s="94">
        <v>0.06</v>
      </c>
      <c r="F54" s="95"/>
      <c r="G54" s="97">
        <f>Table118[5]*Table118[6]</f>
        <v>0</v>
      </c>
    </row>
    <row r="55" spans="1:7" x14ac:dyDescent="0.25">
      <c r="A55" s="92"/>
      <c r="B55" s="92"/>
      <c r="C55" s="102" t="s">
        <v>325</v>
      </c>
      <c r="D55" s="92"/>
      <c r="E55" s="94"/>
      <c r="F55" s="95"/>
      <c r="G55" s="97">
        <f>Table118[5]*Table118[6]</f>
        <v>0</v>
      </c>
    </row>
    <row r="56" spans="1:7" x14ac:dyDescent="0.25">
      <c r="A56" s="92">
        <v>44</v>
      </c>
      <c r="B56" s="92"/>
      <c r="C56" s="102" t="s">
        <v>732</v>
      </c>
      <c r="D56" s="92" t="s">
        <v>310</v>
      </c>
      <c r="E56" s="94">
        <v>1</v>
      </c>
      <c r="F56" s="95"/>
      <c r="G56" s="97">
        <f>Table118[5]*Table118[6]</f>
        <v>0</v>
      </c>
    </row>
    <row r="57" spans="1:7" x14ac:dyDescent="0.25">
      <c r="A57" s="92"/>
      <c r="B57" s="92"/>
      <c r="C57" s="102" t="s">
        <v>733</v>
      </c>
      <c r="D57" s="92"/>
      <c r="E57" s="94"/>
      <c r="F57" s="95"/>
      <c r="G57" s="97">
        <f>Table118[5]*Table118[6]</f>
        <v>0</v>
      </c>
    </row>
    <row r="58" spans="1:7" ht="30.95" customHeight="1" x14ac:dyDescent="0.25">
      <c r="A58" s="92">
        <v>45</v>
      </c>
      <c r="B58" s="92" t="s">
        <v>245</v>
      </c>
      <c r="C58" s="102" t="s">
        <v>736</v>
      </c>
      <c r="D58" s="92" t="s">
        <v>31</v>
      </c>
      <c r="E58" s="94">
        <v>19</v>
      </c>
      <c r="F58" s="95"/>
      <c r="G58" s="97">
        <f>Table118[5]*Table118[6]</f>
        <v>0</v>
      </c>
    </row>
    <row r="59" spans="1:7" ht="30" x14ac:dyDescent="0.25">
      <c r="A59" s="92">
        <v>46</v>
      </c>
      <c r="B59" s="92" t="s">
        <v>246</v>
      </c>
      <c r="C59" s="102" t="s">
        <v>734</v>
      </c>
      <c r="D59" s="92" t="s">
        <v>31</v>
      </c>
      <c r="E59" s="94">
        <v>10</v>
      </c>
      <c r="F59" s="95"/>
      <c r="G59" s="97">
        <f>Table118[5]*Table118[6]</f>
        <v>0</v>
      </c>
    </row>
    <row r="60" spans="1:7" ht="45" x14ac:dyDescent="0.25">
      <c r="A60" s="92">
        <v>47</v>
      </c>
      <c r="B60" s="92" t="s">
        <v>247</v>
      </c>
      <c r="C60" s="102" t="s">
        <v>735</v>
      </c>
      <c r="D60" s="92" t="s">
        <v>248</v>
      </c>
      <c r="E60" s="94">
        <v>2.9</v>
      </c>
      <c r="F60" s="95"/>
      <c r="G60" s="97">
        <f>Table118[5]*Table118[6]</f>
        <v>0</v>
      </c>
    </row>
    <row r="61" spans="1:7" ht="45" x14ac:dyDescent="0.25">
      <c r="A61" s="92">
        <v>48</v>
      </c>
      <c r="B61" s="92" t="s">
        <v>245</v>
      </c>
      <c r="C61" s="102" t="s">
        <v>738</v>
      </c>
      <c r="D61" s="92" t="s">
        <v>31</v>
      </c>
      <c r="E61" s="94">
        <v>3</v>
      </c>
      <c r="F61" s="95"/>
      <c r="G61" s="97">
        <f>Table118[5]*Table118[6]</f>
        <v>0</v>
      </c>
    </row>
    <row r="62" spans="1:7" ht="34.5" customHeight="1" x14ac:dyDescent="0.25">
      <c r="A62" s="92">
        <v>49</v>
      </c>
      <c r="B62" s="92" t="s">
        <v>246</v>
      </c>
      <c r="C62" s="102" t="s">
        <v>737</v>
      </c>
      <c r="D62" s="92" t="s">
        <v>31</v>
      </c>
      <c r="E62" s="94">
        <v>1.5</v>
      </c>
      <c r="F62" s="95"/>
      <c r="G62" s="97">
        <f>Table118[5]*Table118[6]</f>
        <v>0</v>
      </c>
    </row>
    <row r="63" spans="1:7" ht="36" customHeight="1" x14ac:dyDescent="0.25">
      <c r="A63" s="92">
        <v>50</v>
      </c>
      <c r="B63" s="92" t="s">
        <v>249</v>
      </c>
      <c r="C63" s="102" t="s">
        <v>739</v>
      </c>
      <c r="D63" s="92" t="s">
        <v>310</v>
      </c>
      <c r="E63" s="94">
        <v>1</v>
      </c>
      <c r="F63" s="95"/>
      <c r="G63" s="97">
        <f>Table118[5]*Table118[6]</f>
        <v>0</v>
      </c>
    </row>
    <row r="64" spans="1:7" ht="30" x14ac:dyDescent="0.25">
      <c r="A64" s="92">
        <v>51</v>
      </c>
      <c r="B64" s="92" t="s">
        <v>249</v>
      </c>
      <c r="C64" s="102" t="s">
        <v>878</v>
      </c>
      <c r="D64" s="92" t="s">
        <v>310</v>
      </c>
      <c r="E64" s="94">
        <v>1</v>
      </c>
      <c r="F64" s="95"/>
      <c r="G64" s="97">
        <f>Table118[5]*Table118[6]</f>
        <v>0</v>
      </c>
    </row>
    <row r="65" spans="1:7" ht="32.450000000000003" customHeight="1" x14ac:dyDescent="0.25">
      <c r="A65" s="92">
        <v>52</v>
      </c>
      <c r="B65" s="92" t="s">
        <v>250</v>
      </c>
      <c r="C65" s="102" t="s">
        <v>879</v>
      </c>
      <c r="D65" s="92" t="s">
        <v>310</v>
      </c>
      <c r="E65" s="94">
        <v>2</v>
      </c>
      <c r="F65" s="95"/>
      <c r="G65" s="97">
        <f>Table118[5]*Table118[6]</f>
        <v>0</v>
      </c>
    </row>
    <row r="66" spans="1:7" ht="30" x14ac:dyDescent="0.25">
      <c r="A66" s="92">
        <v>53</v>
      </c>
      <c r="B66" s="92" t="s">
        <v>251</v>
      </c>
      <c r="C66" s="102" t="s">
        <v>741</v>
      </c>
      <c r="D66" s="108" t="s">
        <v>310</v>
      </c>
      <c r="E66" s="94">
        <v>1</v>
      </c>
      <c r="F66" s="95"/>
      <c r="G66" s="97">
        <f>Table118[5]*Table118[6]</f>
        <v>0</v>
      </c>
    </row>
    <row r="67" spans="1:7" ht="30" x14ac:dyDescent="0.25">
      <c r="A67" s="92">
        <v>54</v>
      </c>
      <c r="B67" s="92" t="s">
        <v>252</v>
      </c>
      <c r="C67" s="102" t="s">
        <v>740</v>
      </c>
      <c r="D67" s="92" t="s">
        <v>310</v>
      </c>
      <c r="E67" s="94">
        <v>8</v>
      </c>
      <c r="F67" s="95"/>
      <c r="G67" s="97">
        <f>Table118[5]*Table118[6]</f>
        <v>0</v>
      </c>
    </row>
    <row r="68" spans="1:7" ht="30" x14ac:dyDescent="0.25">
      <c r="A68" s="92">
        <v>55</v>
      </c>
      <c r="B68" s="92" t="s">
        <v>250</v>
      </c>
      <c r="C68" s="102" t="s">
        <v>880</v>
      </c>
      <c r="D68" s="92" t="s">
        <v>310</v>
      </c>
      <c r="E68" s="94">
        <v>8</v>
      </c>
      <c r="F68" s="95"/>
      <c r="G68" s="97">
        <f>Table118[5]*Table118[6]</f>
        <v>0</v>
      </c>
    </row>
    <row r="69" spans="1:7" ht="42.95" customHeight="1" x14ac:dyDescent="0.25">
      <c r="A69" s="92">
        <v>56</v>
      </c>
      <c r="B69" s="92" t="s">
        <v>33</v>
      </c>
      <c r="C69" s="102" t="s">
        <v>731</v>
      </c>
      <c r="D69" s="92" t="s">
        <v>26</v>
      </c>
      <c r="E69" s="94">
        <v>0.24</v>
      </c>
      <c r="F69" s="95"/>
      <c r="G69" s="97">
        <f>Table118[5]*Table118[6]</f>
        <v>0</v>
      </c>
    </row>
    <row r="70" spans="1:7" x14ac:dyDescent="0.25">
      <c r="A70" s="92">
        <v>57</v>
      </c>
      <c r="B70" s="92" t="s">
        <v>253</v>
      </c>
      <c r="C70" s="102" t="s">
        <v>743</v>
      </c>
      <c r="D70" s="92" t="s">
        <v>310</v>
      </c>
      <c r="E70" s="94">
        <v>1</v>
      </c>
      <c r="F70" s="95"/>
      <c r="G70" s="97">
        <f>Table118[5]*Table118[6]</f>
        <v>0</v>
      </c>
    </row>
    <row r="71" spans="1:7" ht="45" x14ac:dyDescent="0.25">
      <c r="A71" s="92">
        <v>58</v>
      </c>
      <c r="B71" s="92" t="s">
        <v>254</v>
      </c>
      <c r="C71" s="102" t="s">
        <v>742</v>
      </c>
      <c r="D71" s="92" t="s">
        <v>310</v>
      </c>
      <c r="E71" s="94">
        <v>1</v>
      </c>
      <c r="F71" s="95"/>
      <c r="G71" s="97">
        <f>Table118[5]*Table118[6]</f>
        <v>0</v>
      </c>
    </row>
    <row r="72" spans="1:7" x14ac:dyDescent="0.25">
      <c r="A72" s="99" t="s">
        <v>334</v>
      </c>
      <c r="B72" s="100"/>
      <c r="C72" s="100"/>
      <c r="D72" s="100"/>
      <c r="E72" s="101"/>
      <c r="F72" s="101"/>
      <c r="G72" s="101">
        <f>SUBTOTAL(9,Table118[7])</f>
        <v>0</v>
      </c>
    </row>
  </sheetData>
  <mergeCells count="2">
    <mergeCell ref="C2:G3"/>
    <mergeCell ref="A4:B4"/>
  </mergeCells>
  <phoneticPr fontId="18" type="noConversion"/>
  <conditionalFormatting sqref="A7:G18 A24:G30 A19:B23 D19:G23 A33:G35 A31:B32 D31:G32 A43:G45 A36:B42 D36:G42 A48:G48 A46:B47 D46:G47 A50:G50 A49:B49 D49:G49 A52:G53 A51:B51 D51:G51 A55:G58 A54:B54 D54:G54 A66:G67 A59:B65 D59:G65 A70:G70 A68:B69 D68:G69 A72:G72 A71:B71 D71:G71">
    <cfRule type="expression" dxfId="202" priority="95">
      <formula>CELL("PROTECT",A7)=0</formula>
    </cfRule>
    <cfRule type="expression" dxfId="201" priority="96">
      <formula>$C7="Subtotal"</formula>
    </cfRule>
    <cfRule type="expression" priority="97" stopIfTrue="1">
      <formula>OR($C7="Subtotal",$A7="Total TVA Cota 0")</formula>
    </cfRule>
    <cfRule type="expression" dxfId="200" priority="99">
      <formula>$E7=""</formula>
    </cfRule>
  </conditionalFormatting>
  <conditionalFormatting sqref="G7:G72">
    <cfRule type="expression" dxfId="199" priority="93">
      <formula>AND($C7="Subtotal",$G7="")</formula>
    </cfRule>
    <cfRule type="expression" dxfId="198" priority="94">
      <formula>AND($C7="Subtotal",_xlfn.FORMULATEXT($G7)="=[5]*[6]")</formula>
    </cfRule>
    <cfRule type="expression" dxfId="197" priority="98">
      <formula>AND($C7&lt;&gt;"Subtotal",_xlfn.FORMULATEXT($G7)&lt;&gt;"=[5]*[6]")</formula>
    </cfRule>
  </conditionalFormatting>
  <conditionalFormatting sqref="E7:G72">
    <cfRule type="notContainsBlanks" priority="100" stopIfTrue="1">
      <formula>LEN(TRIM(E7))&gt;0</formula>
    </cfRule>
    <cfRule type="expression" dxfId="196" priority="101">
      <formula>$E7&lt;&gt;""</formula>
    </cfRule>
  </conditionalFormatting>
  <conditionalFormatting sqref="C19 C21:C22">
    <cfRule type="expression" dxfId="195" priority="89">
      <formula>CELL("PROTECT",C19)=0</formula>
    </cfRule>
    <cfRule type="expression" dxfId="194" priority="90">
      <formula>$C19="Subtotal"</formula>
    </cfRule>
    <cfRule type="expression" priority="91" stopIfTrue="1">
      <formula>OR($C19="Subtotal",$A19="Total TVA Cota 0")</formula>
    </cfRule>
    <cfRule type="expression" dxfId="193" priority="92">
      <formula>$E19=""</formula>
    </cfRule>
  </conditionalFormatting>
  <conditionalFormatting sqref="C20">
    <cfRule type="expression" dxfId="192" priority="85">
      <formula>CELL("PROTECT",C20)=0</formula>
    </cfRule>
    <cfRule type="expression" dxfId="191" priority="86">
      <formula>$C20="Subtotal"</formula>
    </cfRule>
    <cfRule type="expression" priority="87" stopIfTrue="1">
      <formula>OR($C20="Subtotal",$A20="Total TVA Cota 0")</formula>
    </cfRule>
    <cfRule type="expression" dxfId="190" priority="88">
      <formula>$E20=""</formula>
    </cfRule>
  </conditionalFormatting>
  <conditionalFormatting sqref="C23">
    <cfRule type="expression" dxfId="189" priority="81">
      <formula>CELL("PROTECT",C23)=0</formula>
    </cfRule>
    <cfRule type="expression" dxfId="188" priority="82">
      <formula>$C23="Subtotal"</formula>
    </cfRule>
    <cfRule type="expression" priority="83" stopIfTrue="1">
      <formula>OR($C23="Subtotal",$A23="Total TVA Cota 0")</formula>
    </cfRule>
    <cfRule type="expression" dxfId="187" priority="84">
      <formula>$E23=""</formula>
    </cfRule>
  </conditionalFormatting>
  <conditionalFormatting sqref="C31:C32">
    <cfRule type="expression" dxfId="186" priority="77">
      <formula>CELL("PROTECT",C31)=0</formula>
    </cfRule>
    <cfRule type="expression" dxfId="185" priority="78">
      <formula>$C31="Subtotal"</formula>
    </cfRule>
    <cfRule type="expression" priority="79" stopIfTrue="1">
      <formula>OR($C31="Subtotal",$A31="Total TVA Cota 0")</formula>
    </cfRule>
    <cfRule type="expression" dxfId="184" priority="80">
      <formula>$E31=""</formula>
    </cfRule>
  </conditionalFormatting>
  <conditionalFormatting sqref="C36:C37">
    <cfRule type="expression" dxfId="183" priority="73">
      <formula>CELL("PROTECT",C36)=0</formula>
    </cfRule>
    <cfRule type="expression" dxfId="182" priority="74">
      <formula>$C36="Subtotal"</formula>
    </cfRule>
    <cfRule type="expression" priority="75" stopIfTrue="1">
      <formula>OR($C36="Subtotal",$A36="Total TVA Cota 0")</formula>
    </cfRule>
    <cfRule type="expression" dxfId="181" priority="76">
      <formula>$E36=""</formula>
    </cfRule>
  </conditionalFormatting>
  <conditionalFormatting sqref="C38">
    <cfRule type="expression" dxfId="180" priority="69">
      <formula>CELL("PROTECT",C38)=0</formula>
    </cfRule>
    <cfRule type="expression" dxfId="179" priority="70">
      <formula>$C38="Subtotal"</formula>
    </cfRule>
    <cfRule type="expression" priority="71" stopIfTrue="1">
      <formula>OR($C38="Subtotal",$A38="Total TVA Cota 0")</formula>
    </cfRule>
    <cfRule type="expression" dxfId="178" priority="72">
      <formula>$E38=""</formula>
    </cfRule>
  </conditionalFormatting>
  <conditionalFormatting sqref="C39">
    <cfRule type="expression" dxfId="177" priority="65">
      <formula>CELL("PROTECT",C39)=0</formula>
    </cfRule>
    <cfRule type="expression" dxfId="176" priority="66">
      <formula>$C39="Subtotal"</formula>
    </cfRule>
    <cfRule type="expression" priority="67" stopIfTrue="1">
      <formula>OR($C39="Subtotal",$A39="Total TVA Cota 0")</formula>
    </cfRule>
    <cfRule type="expression" dxfId="175" priority="68">
      <formula>$E39=""</formula>
    </cfRule>
  </conditionalFormatting>
  <conditionalFormatting sqref="C40:C41">
    <cfRule type="expression" dxfId="174" priority="61">
      <formula>CELL("PROTECT",C40)=0</formula>
    </cfRule>
    <cfRule type="expression" dxfId="173" priority="62">
      <formula>$C40="Subtotal"</formula>
    </cfRule>
    <cfRule type="expression" priority="63" stopIfTrue="1">
      <formula>OR($C40="Subtotal",$A40="Total TVA Cota 0")</formula>
    </cfRule>
    <cfRule type="expression" dxfId="172" priority="64">
      <formula>$E40=""</formula>
    </cfRule>
  </conditionalFormatting>
  <conditionalFormatting sqref="C42">
    <cfRule type="expression" dxfId="171" priority="57">
      <formula>CELL("PROTECT",C42)=0</formula>
    </cfRule>
    <cfRule type="expression" dxfId="170" priority="58">
      <formula>$C42="Subtotal"</formula>
    </cfRule>
    <cfRule type="expression" priority="59" stopIfTrue="1">
      <formula>OR($C42="Subtotal",$A42="Total TVA Cota 0")</formula>
    </cfRule>
    <cfRule type="expression" dxfId="169" priority="60">
      <formula>$E42=""</formula>
    </cfRule>
  </conditionalFormatting>
  <conditionalFormatting sqref="C46:C47">
    <cfRule type="expression" dxfId="168" priority="53">
      <formula>CELL("PROTECT",C46)=0</formula>
    </cfRule>
    <cfRule type="expression" dxfId="167" priority="54">
      <formula>$C46="Subtotal"</formula>
    </cfRule>
    <cfRule type="expression" priority="55" stopIfTrue="1">
      <formula>OR($C46="Subtotal",$A46="Total TVA Cota 0")</formula>
    </cfRule>
    <cfRule type="expression" dxfId="166" priority="56">
      <formula>$E46=""</formula>
    </cfRule>
  </conditionalFormatting>
  <conditionalFormatting sqref="C49">
    <cfRule type="expression" dxfId="165" priority="49">
      <formula>CELL("PROTECT",C49)=0</formula>
    </cfRule>
    <cfRule type="expression" dxfId="164" priority="50">
      <formula>$C49="Subtotal"</formula>
    </cfRule>
    <cfRule type="expression" priority="51" stopIfTrue="1">
      <formula>OR($C49="Subtotal",$A49="Total TVA Cota 0")</formula>
    </cfRule>
    <cfRule type="expression" dxfId="163" priority="52">
      <formula>$E49=""</formula>
    </cfRule>
  </conditionalFormatting>
  <conditionalFormatting sqref="C51">
    <cfRule type="expression" dxfId="162" priority="45">
      <formula>CELL("PROTECT",C51)=0</formula>
    </cfRule>
    <cfRule type="expression" dxfId="161" priority="46">
      <formula>$C51="Subtotal"</formula>
    </cfRule>
    <cfRule type="expression" priority="47" stopIfTrue="1">
      <formula>OR($C51="Subtotal",$A51="Total TVA Cota 0")</formula>
    </cfRule>
    <cfRule type="expression" dxfId="160" priority="48">
      <formula>$E51=""</formula>
    </cfRule>
  </conditionalFormatting>
  <conditionalFormatting sqref="C54">
    <cfRule type="expression" dxfId="159" priority="41">
      <formula>CELL("PROTECT",C54)=0</formula>
    </cfRule>
    <cfRule type="expression" dxfId="158" priority="42">
      <formula>$C54="Subtotal"</formula>
    </cfRule>
    <cfRule type="expression" priority="43" stopIfTrue="1">
      <formula>OR($C54="Subtotal",$A54="Total TVA Cota 0")</formula>
    </cfRule>
    <cfRule type="expression" dxfId="157" priority="44">
      <formula>$E54=""</formula>
    </cfRule>
  </conditionalFormatting>
  <conditionalFormatting sqref="C59">
    <cfRule type="expression" dxfId="156" priority="37">
      <formula>CELL("PROTECT",C59)=0</formula>
    </cfRule>
    <cfRule type="expression" dxfId="155" priority="38">
      <formula>$C59="Subtotal"</formula>
    </cfRule>
    <cfRule type="expression" priority="39" stopIfTrue="1">
      <formula>OR($C59="Subtotal",$A59="Total TVA Cota 0")</formula>
    </cfRule>
    <cfRule type="expression" dxfId="154" priority="40">
      <formula>$E59=""</formula>
    </cfRule>
  </conditionalFormatting>
  <conditionalFormatting sqref="C60">
    <cfRule type="expression" dxfId="153" priority="33">
      <formula>CELL("PROTECT",C60)=0</formula>
    </cfRule>
    <cfRule type="expression" dxfId="152" priority="34">
      <formula>$C60="Subtotal"</formula>
    </cfRule>
    <cfRule type="expression" priority="35" stopIfTrue="1">
      <formula>OR($C60="Subtotal",$A60="Total TVA Cota 0")</formula>
    </cfRule>
    <cfRule type="expression" dxfId="151" priority="36">
      <formula>$E60=""</formula>
    </cfRule>
  </conditionalFormatting>
  <conditionalFormatting sqref="C61">
    <cfRule type="expression" dxfId="150" priority="29">
      <formula>CELL("PROTECT",C61)=0</formula>
    </cfRule>
    <cfRule type="expression" dxfId="149" priority="30">
      <formula>$C61="Subtotal"</formula>
    </cfRule>
    <cfRule type="expression" priority="31" stopIfTrue="1">
      <formula>OR($C61="Subtotal",$A61="Total TVA Cota 0")</formula>
    </cfRule>
    <cfRule type="expression" dxfId="148" priority="32">
      <formula>$E61=""</formula>
    </cfRule>
  </conditionalFormatting>
  <conditionalFormatting sqref="C62">
    <cfRule type="expression" dxfId="147" priority="25">
      <formula>CELL("PROTECT",C62)=0</formula>
    </cfRule>
    <cfRule type="expression" dxfId="146" priority="26">
      <formula>$C62="Subtotal"</formula>
    </cfRule>
    <cfRule type="expression" priority="27" stopIfTrue="1">
      <formula>OR($C62="Subtotal",$A62="Total TVA Cota 0")</formula>
    </cfRule>
    <cfRule type="expression" dxfId="145" priority="28">
      <formula>$E62=""</formula>
    </cfRule>
  </conditionalFormatting>
  <conditionalFormatting sqref="C63">
    <cfRule type="expression" dxfId="144" priority="21">
      <formula>CELL("PROTECT",C63)=0</formula>
    </cfRule>
    <cfRule type="expression" dxfId="143" priority="22">
      <formula>$C63="Subtotal"</formula>
    </cfRule>
    <cfRule type="expression" priority="23" stopIfTrue="1">
      <formula>OR($C63="Subtotal",$A63="Total TVA Cota 0")</formula>
    </cfRule>
    <cfRule type="expression" dxfId="142" priority="24">
      <formula>$E63=""</formula>
    </cfRule>
  </conditionalFormatting>
  <conditionalFormatting sqref="C64">
    <cfRule type="expression" dxfId="141" priority="17">
      <formula>CELL("PROTECT",C64)=0</formula>
    </cfRule>
    <cfRule type="expression" dxfId="140" priority="18">
      <formula>$C64="Subtotal"</formula>
    </cfRule>
    <cfRule type="expression" priority="19" stopIfTrue="1">
      <formula>OR($C64="Subtotal",$A64="Total TVA Cota 0")</formula>
    </cfRule>
    <cfRule type="expression" dxfId="139" priority="20">
      <formula>$E64=""</formula>
    </cfRule>
  </conditionalFormatting>
  <conditionalFormatting sqref="C65">
    <cfRule type="expression" dxfId="138" priority="13">
      <formula>CELL("PROTECT",C65)=0</formula>
    </cfRule>
    <cfRule type="expression" dxfId="137" priority="14">
      <formula>$C65="Subtotal"</formula>
    </cfRule>
    <cfRule type="expression" priority="15" stopIfTrue="1">
      <formula>OR($C65="Subtotal",$A65="Total TVA Cota 0")</formula>
    </cfRule>
    <cfRule type="expression" dxfId="136" priority="16">
      <formula>$E65=""</formula>
    </cfRule>
  </conditionalFormatting>
  <conditionalFormatting sqref="C68">
    <cfRule type="expression" dxfId="135" priority="9">
      <formula>CELL("PROTECT",C68)=0</formula>
    </cfRule>
    <cfRule type="expression" dxfId="134" priority="10">
      <formula>$C68="Subtotal"</formula>
    </cfRule>
    <cfRule type="expression" priority="11" stopIfTrue="1">
      <formula>OR($C68="Subtotal",$A68="Total TVA Cota 0")</formula>
    </cfRule>
    <cfRule type="expression" dxfId="133" priority="12">
      <formula>$E68=""</formula>
    </cfRule>
  </conditionalFormatting>
  <conditionalFormatting sqref="C69">
    <cfRule type="expression" dxfId="132" priority="5">
      <formula>CELL("PROTECT",C69)=0</formula>
    </cfRule>
    <cfRule type="expression" dxfId="131" priority="6">
      <formula>$C69="Subtotal"</formula>
    </cfRule>
    <cfRule type="expression" priority="7" stopIfTrue="1">
      <formula>OR($C69="Subtotal",$A69="Total TVA Cota 0")</formula>
    </cfRule>
    <cfRule type="expression" dxfId="130" priority="8">
      <formula>$E69=""</formula>
    </cfRule>
  </conditionalFormatting>
  <conditionalFormatting sqref="C71">
    <cfRule type="expression" dxfId="129" priority="1">
      <formula>CELL("PROTECT",C71)=0</formula>
    </cfRule>
    <cfRule type="expression" dxfId="128" priority="2">
      <formula>$C71="Subtotal"</formula>
    </cfRule>
    <cfRule type="expression" priority="3" stopIfTrue="1">
      <formula>OR($C71="Subtotal",$A71="Total TVA Cota 0")</formula>
    </cfRule>
    <cfRule type="expression" dxfId="127" priority="4">
      <formula>$E71=""</formula>
    </cfRule>
  </conditionalFormatting>
  <dataValidations count="1">
    <dataValidation type="decimal" operator="greaterThan" allowBlank="1" showInputMessage="1" showErrorMessage="1" sqref="F7:F7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2018-04-17T07:00:58Z</dcterms:modified>
  <cp:category/>
</cp:coreProperties>
</file>