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80" yWindow="0" windowWidth="27960" windowHeight="15915" tabRatio="721" activeTab="13"/>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externalReferences>
    <externalReference r:id="rId15"/>
    <externalReference r:id="rId16"/>
  </externalReference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77" i="7" l="1"/>
  <c r="G78" i="7"/>
  <c r="G79" i="7"/>
  <c r="G80" i="7"/>
  <c r="G81" i="7"/>
  <c r="G82" i="7"/>
  <c r="G83" i="7"/>
  <c r="G84" i="7"/>
  <c r="G85" i="7"/>
  <c r="G86" i="7"/>
  <c r="G87" i="7"/>
  <c r="G88" i="7"/>
  <c r="G89" i="7"/>
  <c r="G90" i="7"/>
  <c r="G91" i="7"/>
  <c r="G92" i="7"/>
  <c r="G93" i="7"/>
  <c r="G94" i="7"/>
  <c r="G76" i="7"/>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26" i="6"/>
  <c r="G64" i="21"/>
  <c r="G65" i="21"/>
  <c r="G66" i="21"/>
  <c r="G67" i="21"/>
  <c r="G68" i="21"/>
  <c r="G69" i="21"/>
  <c r="G70" i="21"/>
  <c r="G71" i="21"/>
  <c r="G72" i="21"/>
  <c r="G73" i="21"/>
  <c r="G74" i="21"/>
  <c r="G75" i="21"/>
  <c r="G76" i="21"/>
  <c r="G77" i="21"/>
  <c r="G78" i="21"/>
  <c r="G79" i="21"/>
  <c r="G80" i="21"/>
  <c r="G81" i="21"/>
  <c r="G82" i="21"/>
  <c r="G83" i="21"/>
  <c r="G84" i="21"/>
  <c r="G8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171" i="21"/>
  <c r="G172" i="21"/>
  <c r="G173" i="21"/>
  <c r="G174" i="21"/>
  <c r="G175" i="21"/>
  <c r="G176" i="21"/>
  <c r="G177" i="21"/>
  <c r="G178" i="21"/>
  <c r="G179" i="21"/>
  <c r="G180" i="21"/>
  <c r="G181" i="21"/>
  <c r="G182" i="21"/>
  <c r="G183" i="21"/>
  <c r="G184" i="21"/>
  <c r="G185" i="21"/>
  <c r="G186" i="21"/>
  <c r="G187" i="21"/>
  <c r="G188" i="21"/>
  <c r="G189" i="21"/>
  <c r="G190" i="21"/>
  <c r="G191" i="21"/>
  <c r="G192" i="21"/>
  <c r="G193" i="21"/>
  <c r="G194" i="21"/>
  <c r="G195" i="21"/>
  <c r="G196" i="21"/>
  <c r="G197" i="21"/>
  <c r="G198" i="21"/>
  <c r="G199" i="21"/>
  <c r="G200" i="21"/>
  <c r="G201" i="21"/>
  <c r="G202" i="21"/>
  <c r="G203" i="21"/>
  <c r="G204" i="21"/>
  <c r="G205" i="21"/>
  <c r="G206" i="21"/>
  <c r="G207" i="21"/>
  <c r="G208" i="21"/>
  <c r="G209" i="21"/>
  <c r="G63" i="21"/>
  <c r="G7" i="20"/>
  <c r="G21" i="20"/>
  <c r="G10" i="19"/>
  <c r="G9" i="19"/>
  <c r="G8" i="19"/>
  <c r="G7" i="19"/>
  <c r="G11" i="19"/>
  <c r="G5" i="19"/>
  <c r="F5" i="19"/>
  <c r="A4" i="19"/>
  <c r="G7" i="18"/>
  <c r="G8" i="18"/>
  <c r="G9" i="18"/>
  <c r="G10" i="18"/>
  <c r="G11" i="18"/>
  <c r="G5" i="18"/>
  <c r="F5" i="18"/>
  <c r="E5" i="18"/>
  <c r="D5" i="18"/>
  <c r="G25" i="9"/>
  <c r="G9" i="9"/>
  <c r="G10" i="9"/>
  <c r="G11" i="9"/>
  <c r="G12" i="9"/>
  <c r="G13" i="9"/>
  <c r="G14" i="9"/>
  <c r="G15" i="9"/>
  <c r="G16" i="9"/>
  <c r="G17" i="9"/>
  <c r="G18" i="9"/>
  <c r="G19" i="9"/>
  <c r="G20" i="9"/>
  <c r="G21" i="9"/>
  <c r="G22" i="9"/>
  <c r="G23" i="9"/>
  <c r="G24" i="9"/>
  <c r="G26" i="9"/>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9" i="6"/>
  <c r="G10" i="6"/>
  <c r="G11" i="6"/>
  <c r="G12" i="6"/>
  <c r="G13" i="6"/>
  <c r="G14" i="6"/>
  <c r="G15" i="6"/>
  <c r="G16" i="6"/>
  <c r="G17" i="6"/>
  <c r="G18" i="6"/>
  <c r="G19" i="6"/>
  <c r="G20" i="6"/>
  <c r="G21" i="6"/>
  <c r="G22" i="6"/>
  <c r="G23" i="6"/>
  <c r="G24" i="6"/>
  <c r="G25" i="6"/>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C4" i="22"/>
  <c r="G8" i="22"/>
  <c r="G7" i="22"/>
  <c r="G9" i="22"/>
  <c r="G5" i="22"/>
  <c r="F5" i="22"/>
  <c r="E5" i="22"/>
  <c r="D5" i="22"/>
  <c r="C5" i="22"/>
  <c r="B5" i="22"/>
  <c r="A5" i="22"/>
  <c r="B3" i="22"/>
  <c r="A3" i="22"/>
  <c r="C2" i="22"/>
  <c r="B2" i="22"/>
  <c r="A2" i="22"/>
  <c r="A1" i="22"/>
  <c r="E15" i="14"/>
  <c r="G8" i="9"/>
  <c r="G7" i="9"/>
  <c r="G27" i="9"/>
  <c r="G8" i="5"/>
  <c r="G7" i="5"/>
  <c r="G8" i="8"/>
  <c r="G7" i="8"/>
  <c r="G62" i="8"/>
  <c r="G7" i="7"/>
  <c r="G8" i="1"/>
  <c r="G7" i="1"/>
  <c r="G8" i="6"/>
  <c r="G7" i="6"/>
  <c r="G8" i="21"/>
  <c r="G7" i="21"/>
  <c r="G8" i="4"/>
  <c r="G7" i="4"/>
  <c r="G93" i="4"/>
  <c r="G8" i="11"/>
  <c r="G210" i="21"/>
  <c r="G149" i="1"/>
  <c r="G158" i="6"/>
  <c r="G95" i="7"/>
  <c r="G83" i="5"/>
  <c r="G7" i="11"/>
  <c r="G49" i="11"/>
  <c r="C4" i="21"/>
  <c r="E8" i="14"/>
  <c r="G5" i="21"/>
  <c r="F5" i="21"/>
  <c r="E5" i="21"/>
  <c r="D5" i="21"/>
  <c r="C5" i="21"/>
  <c r="B5" i="21"/>
  <c r="A5" i="21"/>
  <c r="B3" i="21"/>
  <c r="A3" i="21"/>
  <c r="C2" i="21"/>
  <c r="B2" i="21"/>
  <c r="A2" i="21"/>
  <c r="A1" i="21"/>
  <c r="B3" i="20"/>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c r="G5" i="9"/>
  <c r="F5" i="9"/>
  <c r="E5" i="9"/>
  <c r="G5" i="5"/>
  <c r="F5" i="5"/>
  <c r="E5" i="5"/>
  <c r="G5" i="8"/>
  <c r="F5" i="8"/>
  <c r="E5" i="8"/>
  <c r="E6" i="14"/>
  <c r="A4" i="18"/>
  <c r="C4" i="9"/>
  <c r="C4" i="5"/>
  <c r="C4" i="8"/>
  <c r="C4" i="7"/>
  <c r="C4" i="1"/>
  <c r="C4" i="6"/>
  <c r="C4" i="4"/>
  <c r="C4" i="11"/>
  <c r="E14" i="14"/>
  <c r="D5" i="9"/>
  <c r="C5" i="9"/>
  <c r="B5" i="9"/>
  <c r="A5" i="9"/>
  <c r="E13" i="14"/>
  <c r="D5" i="5"/>
  <c r="C5" i="5"/>
  <c r="B5" i="5"/>
  <c r="A5" i="5"/>
  <c r="E12" i="14"/>
  <c r="D5" i="8"/>
  <c r="C5" i="8"/>
  <c r="B5" i="8"/>
  <c r="A5" i="8"/>
  <c r="G5" i="7"/>
  <c r="E11" i="14"/>
  <c r="F5" i="7"/>
  <c r="E5" i="7"/>
  <c r="D5" i="7"/>
  <c r="C5" i="7"/>
  <c r="B5" i="7"/>
  <c r="A5" i="7"/>
  <c r="G5" i="1"/>
  <c r="E10" i="14"/>
  <c r="F5" i="1"/>
  <c r="E5" i="1"/>
  <c r="D5" i="1"/>
  <c r="C5" i="1"/>
  <c r="B5" i="1"/>
  <c r="A5" i="1"/>
  <c r="G5" i="6"/>
  <c r="E9" i="14"/>
  <c r="F5" i="6"/>
  <c r="E5" i="6"/>
  <c r="D5" i="6"/>
  <c r="C5" i="6"/>
  <c r="B5" i="6"/>
  <c r="A5" i="6"/>
  <c r="B5" i="4"/>
  <c r="C5" i="4"/>
  <c r="D5" i="4"/>
  <c r="E5" i="4"/>
  <c r="F5" i="4"/>
  <c r="G5" i="4"/>
  <c r="E7" i="14"/>
  <c r="A5" i="4"/>
  <c r="E23" i="14"/>
  <c r="E24" i="14"/>
  <c r="E27" i="14"/>
  <c r="E29" i="14"/>
  <c r="E32" i="14"/>
  <c r="E18" i="14"/>
  <c r="E33" i="14"/>
  <c r="E26" i="14"/>
  <c r="C2" i="19"/>
  <c r="C2" i="18"/>
  <c r="C2" i="9"/>
  <c r="C2" i="5"/>
  <c r="C2" i="8"/>
  <c r="C2" i="7"/>
  <c r="C2" i="1"/>
  <c r="C2" i="6"/>
  <c r="C2" i="4"/>
  <c r="A3" i="11"/>
  <c r="A2" i="11"/>
  <c r="E17" i="14"/>
  <c r="C2" i="20"/>
  <c r="C2" i="11"/>
  <c r="E16" i="14"/>
</calcChain>
</file>

<file path=xl/sharedStrings.xml><?xml version="1.0" encoding="utf-8"?>
<sst xmlns="http://schemas.openxmlformats.org/spreadsheetml/2006/main" count="2403" uniqueCount="1043">
  <si>
    <t>№</t>
  </si>
  <si>
    <t>Lot:</t>
  </si>
  <si>
    <t>Site:</t>
  </si>
  <si>
    <t>No</t>
  </si>
  <si>
    <t>Parameter</t>
  </si>
  <si>
    <t>Unit</t>
  </si>
  <si>
    <t>Value</t>
  </si>
  <si>
    <t>MWh</t>
  </si>
  <si>
    <t>USD</t>
  </si>
  <si>
    <t>Item</t>
  </si>
  <si>
    <t>* Any equipment or component that requires replacement within the 3 years period and was not included in the list of wear parts shall be treated as a warranty case and must be provided by the contractor at no additional cost</t>
  </si>
  <si>
    <t>REF:</t>
  </si>
  <si>
    <t>ITB</t>
  </si>
  <si>
    <t>x</t>
  </si>
  <si>
    <t>y</t>
  </si>
  <si>
    <t>1</t>
  </si>
  <si>
    <t>2</t>
  </si>
  <si>
    <t>3</t>
  </si>
  <si>
    <t>4</t>
  </si>
  <si>
    <t>5</t>
  </si>
  <si>
    <t>6</t>
  </si>
  <si>
    <t>7</t>
  </si>
  <si>
    <t>Total, USD 
(col.5 x col.6)</t>
  </si>
  <si>
    <t>test</t>
  </si>
  <si>
    <t>permanent</t>
  </si>
  <si>
    <t>DA06B2</t>
  </si>
  <si>
    <t>m3</t>
  </si>
  <si>
    <t>DA06B1</t>
  </si>
  <si>
    <t>CG22A</t>
  </si>
  <si>
    <t>m2</t>
  </si>
  <si>
    <t>DE11A</t>
  </si>
  <si>
    <t>m</t>
  </si>
  <si>
    <t>CA03F</t>
  </si>
  <si>
    <t>CK14A</t>
  </si>
  <si>
    <t>TsA02A</t>
  </si>
  <si>
    <t>TsD01B</t>
  </si>
  <si>
    <t>TsD04B</t>
  </si>
  <si>
    <t>kg</t>
  </si>
  <si>
    <t>IzD05A</t>
  </si>
  <si>
    <t>t</t>
  </si>
  <si>
    <t>IzD04A</t>
  </si>
  <si>
    <t>TsC54B</t>
  </si>
  <si>
    <t>CB02A</t>
  </si>
  <si>
    <t>CL18A</t>
  </si>
  <si>
    <t>set</t>
  </si>
  <si>
    <t>RpCU09A</t>
  </si>
  <si>
    <t>TsA02B</t>
  </si>
  <si>
    <t>TsD05B</t>
  </si>
  <si>
    <t>100 m3</t>
  </si>
  <si>
    <t>RpCB18F</t>
  </si>
  <si>
    <t>TRI1AA04C3</t>
  </si>
  <si>
    <t>TsI50A3</t>
  </si>
  <si>
    <t>IA14D</t>
  </si>
  <si>
    <t>IA38B</t>
  </si>
  <si>
    <t>IA28A</t>
  </si>
  <si>
    <t>IA25A</t>
  </si>
  <si>
    <t>IA23A</t>
  </si>
  <si>
    <t>IA17E</t>
  </si>
  <si>
    <t>IA27B</t>
  </si>
  <si>
    <t>IA39A</t>
  </si>
  <si>
    <t>ID03B</t>
  </si>
  <si>
    <t>SE58A</t>
  </si>
  <si>
    <t>IzH05B</t>
  </si>
  <si>
    <t>IzI09A1</t>
  </si>
  <si>
    <t>IzI09A2</t>
  </si>
  <si>
    <t>IzH40B</t>
  </si>
  <si>
    <t>CL16B</t>
  </si>
  <si>
    <t>IA18J</t>
  </si>
  <si>
    <t>ID04F</t>
  </si>
  <si>
    <t>ID04B</t>
  </si>
  <si>
    <t>ID04A</t>
  </si>
  <si>
    <t>ID04C</t>
  </si>
  <si>
    <t>ID06A</t>
  </si>
  <si>
    <t>IC12E</t>
  </si>
  <si>
    <t>IC12D</t>
  </si>
  <si>
    <t>IC12A</t>
  </si>
  <si>
    <t>IC11E</t>
  </si>
  <si>
    <t>IC11D</t>
  </si>
  <si>
    <t>IC11C</t>
  </si>
  <si>
    <t>IC11B</t>
  </si>
  <si>
    <t>IE03D</t>
  </si>
  <si>
    <t>IE03C</t>
  </si>
  <si>
    <t>IE03B</t>
  </si>
  <si>
    <t>IE03A</t>
  </si>
  <si>
    <t>IE04D</t>
  </si>
  <si>
    <t>IE04C</t>
  </si>
  <si>
    <t>IE04B</t>
  </si>
  <si>
    <t>IE04A</t>
  </si>
  <si>
    <t>IC42A</t>
  </si>
  <si>
    <t>VA05A</t>
  </si>
  <si>
    <t>IA06M</t>
  </si>
  <si>
    <t>IA17A</t>
  </si>
  <si>
    <t>IC31C</t>
  </si>
  <si>
    <t>RpIF09D</t>
  </si>
  <si>
    <t>IzJ09B</t>
  </si>
  <si>
    <t>11-02-002-01</t>
  </si>
  <si>
    <t>11-02-001-01</t>
  </si>
  <si>
    <t>08-03-575-1</t>
  </si>
  <si>
    <t>11-08-001-04</t>
  </si>
  <si>
    <t>08-02-148-1</t>
  </si>
  <si>
    <t>100 m</t>
  </si>
  <si>
    <t>IB06A</t>
  </si>
  <si>
    <t>IC13A</t>
  </si>
  <si>
    <t>AcE51A</t>
  </si>
  <si>
    <t>piesa</t>
  </si>
  <si>
    <t>VA02A</t>
  </si>
  <si>
    <t>VB28A</t>
  </si>
  <si>
    <t>CC09B</t>
  </si>
  <si>
    <t>CL20A</t>
  </si>
  <si>
    <t>TsC03B1</t>
  </si>
  <si>
    <t>TsA20B</t>
  </si>
  <si>
    <t>TsD02A1</t>
  </si>
  <si>
    <t>IzF50A</t>
  </si>
  <si>
    <t>CD50A</t>
  </si>
  <si>
    <t>CC03A</t>
  </si>
  <si>
    <t>IC44C</t>
  </si>
  <si>
    <t>IC44E</t>
  </si>
  <si>
    <t>IC44B</t>
  </si>
  <si>
    <t>CA04F</t>
  </si>
  <si>
    <t>CC02K</t>
  </si>
  <si>
    <t>CC02L</t>
  </si>
  <si>
    <t>CB02D</t>
  </si>
  <si>
    <t>CP53B</t>
  </si>
  <si>
    <t>CB02C</t>
  </si>
  <si>
    <t>RpCU05F</t>
  </si>
  <si>
    <t>RpCU06C</t>
  </si>
  <si>
    <t>CL57A</t>
  </si>
  <si>
    <t>CE17A</t>
  </si>
  <si>
    <t>IzF10F</t>
  </si>
  <si>
    <t>IzF18B k=2</t>
  </si>
  <si>
    <t>CE41A</t>
  </si>
  <si>
    <t>CN50A</t>
  </si>
  <si>
    <t>CE30B</t>
  </si>
  <si>
    <t>CN51F</t>
  </si>
  <si>
    <t>100m2</t>
  </si>
  <si>
    <t>CN50C</t>
  </si>
  <si>
    <t>CE40A</t>
  </si>
  <si>
    <t>CE31C</t>
  </si>
  <si>
    <t>CN51B</t>
  </si>
  <si>
    <t>CN16D</t>
  </si>
  <si>
    <t>CE06A</t>
  </si>
  <si>
    <t>CE20A</t>
  </si>
  <si>
    <t>CE22A</t>
  </si>
  <si>
    <t>CE05B</t>
  </si>
  <si>
    <t>CK28B</t>
  </si>
  <si>
    <t>IC43C</t>
  </si>
  <si>
    <t>IC43E</t>
  </si>
  <si>
    <t>CA05E</t>
  </si>
  <si>
    <t>CK57C</t>
  </si>
  <si>
    <t>CK12A</t>
  </si>
  <si>
    <t>CN20B</t>
  </si>
  <si>
    <t>CK25A</t>
  </si>
  <si>
    <t>TsC53B</t>
  </si>
  <si>
    <t>CC03C</t>
  </si>
  <si>
    <t>IzF03A1</t>
  </si>
  <si>
    <t>CG01A</t>
  </si>
  <si>
    <t>CG17D</t>
  </si>
  <si>
    <t>CI14A</t>
  </si>
  <si>
    <t>CF52B</t>
  </si>
  <si>
    <t>CN53A</t>
  </si>
  <si>
    <t>CN01A</t>
  </si>
  <si>
    <t>CF02B</t>
  </si>
  <si>
    <t>CN06A</t>
  </si>
  <si>
    <t>CF11A</t>
  </si>
  <si>
    <t>CG22A1</t>
  </si>
  <si>
    <t>CA03G</t>
  </si>
  <si>
    <t>CC01C</t>
  </si>
  <si>
    <t>CC01D</t>
  </si>
  <si>
    <t>CL10C</t>
  </si>
  <si>
    <t>CA02C</t>
  </si>
  <si>
    <t>CG01A1 k=4</t>
  </si>
  <si>
    <t>IzD04A k=1.5</t>
  </si>
  <si>
    <t>08-03-573-4</t>
  </si>
  <si>
    <t>08-03-600-2</t>
  </si>
  <si>
    <t>08-03-530-4</t>
  </si>
  <si>
    <t>08-03-603-1</t>
  </si>
  <si>
    <t>08-03-594-2</t>
  </si>
  <si>
    <t>08-03-591-2</t>
  </si>
  <si>
    <t>08-03-591-8</t>
  </si>
  <si>
    <t>08-02-472-3</t>
  </si>
  <si>
    <t>08-02-471-4</t>
  </si>
  <si>
    <t>08-02-472-1</t>
  </si>
  <si>
    <t>08-02-146-1</t>
  </si>
  <si>
    <t>08-02-407-6</t>
  </si>
  <si>
    <t>08-02-411-1</t>
  </si>
  <si>
    <t>10-06-034-14</t>
  </si>
  <si>
    <t>Contactor ПМА-0247  Uн=220В</t>
  </si>
  <si>
    <t>11-01-001-01</t>
  </si>
  <si>
    <t>10-08-003-01</t>
  </si>
  <si>
    <t>11-03-001-01</t>
  </si>
  <si>
    <t>11-06-002-04</t>
  </si>
  <si>
    <t>11-08-002-01</t>
  </si>
  <si>
    <t>08-02-412-9</t>
  </si>
  <si>
    <t>11-06-001-02</t>
  </si>
  <si>
    <t>Detector CO RGD COOMP1</t>
  </si>
  <si>
    <t>Contactor  УП5311</t>
  </si>
  <si>
    <t>TsD05A</t>
  </si>
  <si>
    <t>AcF03A</t>
  </si>
  <si>
    <t>AcF03B</t>
  </si>
  <si>
    <t>AcE10A</t>
  </si>
  <si>
    <t>AcE10A1</t>
  </si>
  <si>
    <t>DB16A</t>
  </si>
  <si>
    <t>AcA52A</t>
  </si>
  <si>
    <t>AcF11C</t>
  </si>
  <si>
    <t>AcF12A</t>
  </si>
  <si>
    <t>AcB01A</t>
  </si>
  <si>
    <t>AcA53A</t>
  </si>
  <si>
    <t>AcA26A</t>
  </si>
  <si>
    <t>AcE15A</t>
  </si>
  <si>
    <t>AcE15A1</t>
  </si>
  <si>
    <t>AcA07B</t>
  </si>
  <si>
    <t>RCsU05B</t>
  </si>
  <si>
    <t>RCsU07C</t>
  </si>
  <si>
    <t>SF51A</t>
  </si>
  <si>
    <t>SD19A</t>
  </si>
  <si>
    <t>SD18A</t>
  </si>
  <si>
    <t>SA01B</t>
  </si>
  <si>
    <t>SA01A</t>
  </si>
  <si>
    <t>SF01A</t>
  </si>
  <si>
    <t>SF05A</t>
  </si>
  <si>
    <t>TsA03E</t>
  </si>
  <si>
    <t>SB08E</t>
  </si>
  <si>
    <t>SB08C</t>
  </si>
  <si>
    <t>SF04A</t>
  </si>
  <si>
    <t>10 m</t>
  </si>
  <si>
    <t>SB10E</t>
  </si>
  <si>
    <t>SB10C</t>
  </si>
  <si>
    <t>SB24E</t>
  </si>
  <si>
    <t>AcA25A</t>
  </si>
  <si>
    <t>SA40A</t>
  </si>
  <si>
    <t>SC06A</t>
  </si>
  <si>
    <t>10-08-002-03</t>
  </si>
  <si>
    <t>10-08-002-05</t>
  </si>
  <si>
    <t>10-08-001-06</t>
  </si>
  <si>
    <t>10-08-019-01</t>
  </si>
  <si>
    <t>08-01-121-1</t>
  </si>
  <si>
    <t>tn</t>
  </si>
  <si>
    <t>un</t>
  </si>
  <si>
    <t>compl.</t>
  </si>
  <si>
    <t>16A</t>
  </si>
  <si>
    <t xml:space="preserve">Estimated amount in USD, 0 rate VAT </t>
  </si>
  <si>
    <t>Cost Component / Section</t>
  </si>
  <si>
    <t>Territory development</t>
  </si>
  <si>
    <t>Thermomecanics</t>
  </si>
  <si>
    <t xml:space="preserve">Heating and ventilation </t>
  </si>
  <si>
    <t>General construction works</t>
  </si>
  <si>
    <t xml:space="preserve">Electricity and lighting </t>
  </si>
  <si>
    <t>Water and sewage</t>
  </si>
  <si>
    <t xml:space="preserve">Anti fire system </t>
  </si>
  <si>
    <t xml:space="preserve">Fuel system </t>
  </si>
  <si>
    <t xml:space="preserve">Commissioning </t>
  </si>
  <si>
    <t>Service and Maintenance works for 3-years of operation</t>
  </si>
  <si>
    <t>Total price of works</t>
  </si>
  <si>
    <t>Annual heat consumption</t>
  </si>
  <si>
    <t>Boiler efficiency at nominal output</t>
  </si>
  <si>
    <t>percentage</t>
  </si>
  <si>
    <t>Annual fuel demand</t>
  </si>
  <si>
    <t>MJ/ton</t>
  </si>
  <si>
    <t>MWh/ton</t>
  </si>
  <si>
    <t>Annual fuel consumption</t>
  </si>
  <si>
    <t>ton</t>
  </si>
  <si>
    <t>Estimated fuel price</t>
  </si>
  <si>
    <t>USD/ton</t>
  </si>
  <si>
    <t>Annual cost of fuel</t>
  </si>
  <si>
    <t>Discount rate</t>
  </si>
  <si>
    <t>Expected lifetime of the boiler</t>
  </si>
  <si>
    <t>years</t>
  </si>
  <si>
    <t>Total cost of life-cycle (Price of works + VC fuel)</t>
  </si>
  <si>
    <t>Bidder:</t>
  </si>
  <si>
    <t>Signature</t>
  </si>
  <si>
    <t>No changes to the initial structure of this document are allowed. Any modifications made in the document, may result in Bidder's disqualification.</t>
  </si>
  <si>
    <t>Section:</t>
  </si>
  <si>
    <t>No.</t>
  </si>
  <si>
    <t>Ref. code</t>
  </si>
  <si>
    <t xml:space="preserve">Description of works </t>
  </si>
  <si>
    <t>Unit of Measure</t>
  </si>
  <si>
    <t>Quantity</t>
  </si>
  <si>
    <t>Unit Price
USD (wage inclusive)</t>
  </si>
  <si>
    <t>Total 
USD (col.5 x col.6)</t>
  </si>
  <si>
    <t>Chapter 1. Construction works</t>
  </si>
  <si>
    <t>Chapter 1.1. Cement-concrete platform</t>
  </si>
  <si>
    <t>Small curbs, ready-made from concrete with section 10x15 cm, to delimitate green areas, sidewalks, alleys, etc., placed on concrete foundation B-15, БР 100.20.8</t>
  </si>
  <si>
    <t>Chapter 1.2. Welded panels (Euro fence) - 25,20 m</t>
  </si>
  <si>
    <t>Fencing wire mesh with fence panels made of round steel frame fixed on ready-made reinforced concrete pillars mounted at 2 m distance from each other, interaxed by tamping the ballast, the ridge height of 1,80 m  ("GARDLAIN")</t>
  </si>
  <si>
    <t>Chapter 1.3. Gate  "STANDART" l=1,0m, Н=1,8m (1 unit)</t>
  </si>
  <si>
    <t>Metallic gates with frames made of round steel profiles, ready-made, including the accessories necessary, mounted on reinforced concrete poles, gate STANDART code 6204</t>
  </si>
  <si>
    <t>Chapter 1.4. Metallic fence (19,10 m)</t>
  </si>
  <si>
    <t>Manual digging of soil in limited spaces, under 1,00 m or over 1,00 m in width, executed without support, with vertical slope, in foundations, channels, drainages, twinning steps, in non-cohesive soil or lightly cohesive soil depth &lt; 0,75 m light soil</t>
  </si>
  <si>
    <t>Scattering with shovel of loose soil, in uniform layers, of 10-30 cm thickness, with a throw of up to 3 m from piles, including smashing the clods, soil from middle ground</t>
  </si>
  <si>
    <t xml:space="preserve">Manual punning of piles made in horizontal or inclined digging at 1/4, including watering each soil layer in part with 10 cm thickness of cohesive soil </t>
  </si>
  <si>
    <t>Metallic fence of metal and tin frames of 1 mm thickness</t>
  </si>
  <si>
    <t>CO07C correct</t>
  </si>
  <si>
    <t>Manual priming with one layer of minium lead paint on technological equipment</t>
  </si>
  <si>
    <t xml:space="preserve">Manual priming with one layer of minium lead paint on technological equipment.  </t>
  </si>
  <si>
    <t>Painting the articles and metallic constructions with oil paint in 2 layers, executed from profiles, of 8mm-12mm thickness inclusive, with hand brush</t>
  </si>
  <si>
    <t>Crushed stone foundation layer</t>
  </si>
  <si>
    <t>Boxes from reusable panels, with boarding from short and super short wood planks to pour the concrete in forms, glass-shaped foundations and equipment platforms including support</t>
  </si>
  <si>
    <t xml:space="preserve">Chapter 1.5. Tin gate (1 unit) </t>
  </si>
  <si>
    <t>Chapter 1.7.Steel ash containers Dn0,6х1,0(h)  with lid -(6 units)</t>
  </si>
  <si>
    <t>Various metallic structures made of laminated profiles, sheet, striated sheet, concrete, supporting or covering pipes, all or partially embedded in concrete</t>
  </si>
  <si>
    <t>Chapter 2. Equipment</t>
  </si>
  <si>
    <t>Wheelbarrow with steel clamp, Vclamp = 0,1m3</t>
  </si>
  <si>
    <t>Manual digging of soil in limited spaces, under 1,00 m or over 1,00 m in width, executed without support, with vertical slope, in foundations, channels, drainages, twinning steps, in non-cohesive soil or lightly cohesive soil depth &lt; 0,75 m middle ground</t>
  </si>
  <si>
    <t xml:space="preserve">Manual transportation with wheelbarrow with rubber wheel at 100 m distance, the load of 100 - 120 kg, including setting the circulation cabinets and cleaning the rails of wheelbarrow by loading and unloading through settlement </t>
  </si>
  <si>
    <t xml:space="preserve">Vertical systematization </t>
  </si>
  <si>
    <t>Mechanical compacting with rammer of 150-200 kg of piles in successive layers of 20-30 cm thickness, excluding watering each layer in part, filling made of cohesive soil</t>
  </si>
  <si>
    <t>Demolition of buildings and installations</t>
  </si>
  <si>
    <t>Loading the materials from group A - light and small by throwing - from a ramp or ground, into vehicles of category 3</t>
  </si>
  <si>
    <t xml:space="preserve">Transportation of soil with truck of 5 t to 3 km distance </t>
  </si>
  <si>
    <t>Total VAT 0 rate</t>
  </si>
  <si>
    <t>Layer of cylindrical natural aggregates, having the resistant function of filtering, isolation , ventilation, anti-freeze and proof course, with mechanical laying, with sand</t>
  </si>
  <si>
    <t xml:space="preserve">Layer of cylindrical natural aggregates, having the resistant function of filtering, isolation , ventilation, anti-freeze and proof course, with mechanical laying, with ballast </t>
  </si>
  <si>
    <t>CO06B correct</t>
  </si>
  <si>
    <t>Removing fertile soil</t>
  </si>
  <si>
    <t>Demolition of old concrete with mechanical means,  plain concrete</t>
  </si>
  <si>
    <t>unit</t>
  </si>
  <si>
    <t>Monobloc steel heating boiler (hot water 90/70 grades), with caloric power 90 kw and caloric power 225  kW</t>
  </si>
  <si>
    <t xml:space="preserve">Circulating (recirculating) pump mounted on existing pipe, by flanges, with diameter over  2" </t>
  </si>
  <si>
    <t>Expending vessel, mounted on platform having the capacity V=500 l</t>
  </si>
  <si>
    <t>Pipe sludge separator, in central heating system, with nominal entering diameter 100 mm (dirt trap)</t>
  </si>
  <si>
    <t>Liquid fuel filter (Dosaphos 250, Dn20 mm)</t>
  </si>
  <si>
    <t>Vertical boiler mounted on floor, boiler having the capacity 4000 l (storage tank for heating system )</t>
  </si>
  <si>
    <t>Pipe sludge separator, in central heating system, with nominal entering diameter 20 mm (dirt trap)</t>
  </si>
  <si>
    <t>Condenser reservoir, mounted on platform having the capacity 1000 l</t>
  </si>
  <si>
    <t>Installation of water softeners, fully equipped, with water flow 900 -2250 l/h   (Decalux-10 ET 500)</t>
  </si>
  <si>
    <t xml:space="preserve">Three-way plug valve, with flanges with stuffing,  for central heating installations, with nominal diameter 50 mm </t>
  </si>
  <si>
    <t>Cold and hot water meters, with diameter -15 mm (caloric energy measuring meter Hydrometer)</t>
  </si>
  <si>
    <t>Chapter 2. Sanitary works</t>
  </si>
  <si>
    <t>Pipe insulation with glass wool mattresses, mineral wool type I or type P stitched on one side, on weave of galvanized wire, made on site, having the thickness  60 mm, on pipes with circumference over thermal insulation more than 35 cm (mineral-cotton slabs with synthetic binder brand 75)</t>
  </si>
  <si>
    <t>Protection of thermal insulation of black tin or zinc pipes of 0,5 mm thickness screwed with round slot, self-tapping screws, having the circumference of pipe over thermal insulation between 0,90 and 1,6 m, manufacturing</t>
  </si>
  <si>
    <t>Insulation with perforated fiberglass cloth brand "ХПС-Т-5" of pipes of diameter over 25 mm</t>
  </si>
  <si>
    <t>Pipe insulation with glass wool mattresses, mineral wool type I or type P stitched on one side, on weave of galvanized wire, made on site, having the thickness  40 mm, on pipes with circumference over thermal insulation more than 35 cm  (mineral-cotton mats stitched in metal gauze lining type М2 brand 125)</t>
  </si>
  <si>
    <t>Thick sheet metal lining (silo funnels, chimney flues, tanks and troughs for sutaje) in chimney flues  (chimney flues)</t>
  </si>
  <si>
    <t>Fine fitting for central heating boilers: faucet control valve  (for thermometer ЗКЧ-1-87)</t>
  </si>
  <si>
    <t>Fine fitting for central heating boilers: faucet control valve  (for pressure measuring ЗКЧ-275.00.90)</t>
  </si>
  <si>
    <t>Fine fitting for central heating boilers: faucet control valve  (for pressure measuring ЗКЧ-287.00.90)</t>
  </si>
  <si>
    <t>Fine fitting for central heating boilers: faucet control valve  (for level measuring ЗКЧ-223-89)</t>
  </si>
  <si>
    <t>Stop or retaining valve with jacks for central heating installations, with nominal diameter 32 mm (butterfly valve SYLAX (VFY-WH))</t>
  </si>
  <si>
    <t>Stop or retaining valve with jacks for central heating installations, with nominal diameter 25 mm (butterfly valve SYLAX (VFY-WH))</t>
  </si>
  <si>
    <t>Stop or retaining valve with jacks for central heating installations, with nominal diameter 32 mm (check valve type 223 "Danfoss")</t>
  </si>
  <si>
    <t>Stop or retaining valve with jacks for central heating installations, with nominal diameter 20 mm (check valve type 223 "Danfoss")</t>
  </si>
  <si>
    <t>Stop or retaining valve with jacks for central heating installations, with nominal diameter 100 mm (ball valve  JIP Standart FF "Danfoss")</t>
  </si>
  <si>
    <t>Stop or retaining valve with jacks for central heating installations, with nominal diameter 20 mm (full-opening ball valve UNI ISO 7/1)</t>
  </si>
  <si>
    <t>Stop or retaining valve with jacks for central heating installations, with nominal diameter 40 mm (check valve type NVD402 "Danfoss")</t>
  </si>
  <si>
    <t>Stop or retaining valve with jacks for central heating installations, with nominal diameter 50 mm (safety valve 17с29нж)</t>
  </si>
  <si>
    <t>Stop or retaining valve with jacks for central heating installations, with nominal diameter 25 mm (safety valve 17с29нж)</t>
  </si>
  <si>
    <t>Stop or retaining valve with jacks for central heating installations, with nominal diameter 15 mm (safety valve 17с29нж)</t>
  </si>
  <si>
    <t>Air release valve with mobile key for central heating installations, with nominal diameter 10 mm (brass automatic air valve with threaded joining type MATIC "Danfoss" VF3, 149 B5 106)</t>
  </si>
  <si>
    <t>Air release valve with mobile key for central heating installations, with nominal diameter 10 mm (two-way safety valve Regulus DBV 1 3/4 Czech Rep)</t>
  </si>
  <si>
    <t>Perform tightness test procedure under pressure of feeding pipelines of heating devices (heaters, thermal convectors, plinth convectors, etc.) with diameter 80 x 3,5 ... 159 x 8 mm</t>
  </si>
  <si>
    <t>Perform tightness test procedure under pressure of feeding pipelines of heating devices (heaters, thermal convectors, plinth convectors, etc.) with diameter 54 x 3,5 ... 83 x 3,5 mm</t>
  </si>
  <si>
    <t>Perform tightness test procedure under pressure of feeding pipelines of heating devices (heaters, thermal convectors, plinth convectors, etc.) with diameter 1 1/4" ... 2"</t>
  </si>
  <si>
    <t>Perform tightness test procedure under pressure of feeding pipelines of heating devices (heaters, thermal convectors, plinth convectors, etc.) with diameter 3/8" ... 1"</t>
  </si>
  <si>
    <t>Perform expansion-contraction and running test of pipes in heating installations heaters, thermal convectors, plinth convectors, etc.) with diameter 89 x 3,5 ... 159 x 8 mm</t>
  </si>
  <si>
    <t>Perform expansion-contraction and running test of pipes in heating installations heaters, thermal convectors, plinth convectors, etc.) with diameter 54 x 3,5 ... 83 x 3,5 mm</t>
  </si>
  <si>
    <t>Perform expansion-contraction and running test of pipes in heating installations heaters, thermal convectors, plinth convectors, etc.) with diameter 1 1/4" ... 2"</t>
  </si>
  <si>
    <t>Perform expansion-contraction and running test of pipes in heating installations heaters, thermal convectors, plinth convectors, etc.) with diameter 3/8" ... 1"</t>
  </si>
  <si>
    <t>Supports and fasteners for support of pipes, boilers, devices and recipients, having the weight less than 2 kg / unit</t>
  </si>
  <si>
    <t>On-site assembling of ALP ventilation tubes,  ready-made, having the section perimeter 500 mm (assembling the chimney)</t>
  </si>
  <si>
    <t>Stainless steel cone-shaped adaptor CF 500/560</t>
  </si>
  <si>
    <t>Stainless steel pipe CF L1000 Д500/560</t>
  </si>
  <si>
    <t>Stainless steel condensation module CF Д500</t>
  </si>
  <si>
    <t>Stainless steel lid module CF 87* Д560</t>
  </si>
  <si>
    <t>Stainless steel tee CF 87* Д500/560</t>
  </si>
  <si>
    <t>Chapter 3. Equipment</t>
  </si>
  <si>
    <t>Circulating (recirculating) pump mounted on existing pipe, by flanges, with diameter over  2" (outline No.1), productivity  Qp=17,2m3/hour,  pressure Нр=6,5 m.c.a.,  N=29 -704 W, class  А, А 16-2 (ЕЕ1&lt;0,2)</t>
  </si>
  <si>
    <t>Circulating (recirculating) pump mounted on existing pipe, by flanges, with diameter over  2" (outline No.2), productivity  Qp=17,2m3/hour,  pressure Нр=21 m.c.a.,  N=30 -1336 W, class  А, А 16-2 (ЕЕ1&lt;0,2</t>
  </si>
  <si>
    <t>Expending vessel  V=500 l, , P=6 bar,  41VE0150 or similar</t>
  </si>
  <si>
    <t xml:space="preserve">Pipe sludge separator, in central heating system, with nominal entering diameter 100 mm (dirt trap), Р 16 bar, 149В 1802  or similar  </t>
  </si>
  <si>
    <t xml:space="preserve">Pipe sludge separator, in central heating system, with nominal entering diameter 20 mm (dirt trap), Р 16 bar, 149В 1769  or similar </t>
  </si>
  <si>
    <t>Installation of water softeners, fully equipped, with water flow 900 -2250 l/h   (Decalux-5 ET 500 or similar)</t>
  </si>
  <si>
    <t>Three-way plug valve, with flanges with stuffing,  for central heating installations, with nominal diameter 50 mm,  "Danfoss or similar"</t>
  </si>
  <si>
    <t xml:space="preserve">Vessel for additional water,  V=1000 L </t>
  </si>
  <si>
    <t>Heat meter D 15 mm,  "Hydrometer" Sharky 775, h50-15), EN 1434</t>
  </si>
  <si>
    <t>Chapter 1. Assembling works</t>
  </si>
  <si>
    <t>Stop or retaining valve with jacks for central heating installations, with nominal diameter 100 mm (flange check valve type NVD402 "Danfoss")</t>
  </si>
  <si>
    <t>Circulating (recirculating) pump mounted on existing pipe, by flanges, with diameter over  2"  Qp=2,9 m3/hour; Нр-3,5 m.c.a.  N=37-96 W,  MX 12-2 or similar</t>
  </si>
  <si>
    <t>Proportional water dosing equipment - build-in bypass oxygen  D 20 mm, (similar Dosaphos 250)</t>
  </si>
  <si>
    <t>Water circulation pump, mounted on existing pipe, by flanges, with diameter over  2"  Qp=0,1 m3/hour, pressure  Нр=21,5 m.c.a., N=0,3 кW, BM1-3 or similar</t>
  </si>
  <si>
    <t>Universal carrying trolley V=0,1 m3</t>
  </si>
  <si>
    <t>100 unit.</t>
  </si>
  <si>
    <t>Heat exchanger type B - 7 OL, delivered in 8 sections and mounted in 8 sections (vacuum solar collector APRICUS (30 tubes))</t>
  </si>
  <si>
    <t>Vertical boiler mounted on floor, boiler having the capacity 300 l, inclusive (bivalent heating boiler)</t>
  </si>
  <si>
    <t>Circulating (recirculating) pump mounted on existing pipe, by flanges, with diameter over  2"  (GRUNDFOS, SOLAR 25-60 130)</t>
  </si>
  <si>
    <t>Vertical boiler mounted on floor, boiler having the capacity 20 l, inclusive  (stainless steel drain-back boiler)</t>
  </si>
  <si>
    <t>Installation of water softeners, fully equipped, with water flow 900 -2250 l/h   (ANTIKAL, MEDIUM 3/4)</t>
  </si>
  <si>
    <t>Three-way plug valve, with flanges with stuffing,  for central heating installations, with nominal diameter 20 mm ( temperature blending valve)</t>
  </si>
  <si>
    <t>Circulating (recirculating) pump mounted on existing pipe, by flanges, with diameter over  2"  ("Biral", Primax15-6 130RED)</t>
  </si>
  <si>
    <t>Three-way plug valve, with flanges with stuffing,  for central heating installations, with nominal diameter 15 mm (ball valve with sockets Danfoss)</t>
  </si>
  <si>
    <t>Three-way plug valve, with flanges with stuffing,  for central heating installations, with nominal diameter 20 mm (ball valve with sockets Danfoss)</t>
  </si>
  <si>
    <t>Three-way plug valve, with flanges with stuffing,  for central heating installations, with nominal diameter 20 mm (ball valve with iron grid filter)</t>
  </si>
  <si>
    <t>Three-way plug valve, with flanges with stuffing,  for central heating installations, with nominal diameter 20 mm (safety valve)</t>
  </si>
  <si>
    <t>Three-way plug valve, with flanges with stuffing,  for central heating installations, with nominal diameter 15 mm (safety valve)</t>
  </si>
  <si>
    <t>Three-way plug valve, with flanges with stuffing,  for central heating installations, with nominal diameter 20 mm (brass check valve)</t>
  </si>
  <si>
    <t>Three-way plug valve, with flanges with stuffing,  for central heating installations, with nominal diameter 15 mm (brass check valve)</t>
  </si>
  <si>
    <t>Cold and hot water meters, with diameter -20 mm ( single jet water meter)</t>
  </si>
  <si>
    <t>Copper pipe, welded, to connect heating devices and units, in central heating installations, with outer diameter  22,0x1,0 mm (in set with fittings TALOS)</t>
  </si>
  <si>
    <t>Mounting on site the ventilation ALP tubes ,  ready-made, with section perimeter 80x2 mm (aluminium frilled tubular box ALUVENT)</t>
  </si>
  <si>
    <t>Vacuum solar collector APRICUS (30 pipes) in set with supports to mount on the roof APRICUS, ETC-30-Fn = 2,83 m2, Q = 2040W</t>
  </si>
  <si>
    <t>Mounting support</t>
  </si>
  <si>
    <t>Expending vessel with diaphragm for hot water V = 40 l; P = 6,0 bar Maxivarem LR or similar</t>
  </si>
  <si>
    <t>Izolated stainless steel boiler for solar systems V = 20 l; P = 4,0 bar, in combination with cooling agent for solar systems, PROGALVA or similar</t>
  </si>
  <si>
    <t>Anti-calcar magnetic device DN 20 mm, Q = 2,5 m3 / h, ANTIKAL, MEDIUM 3/4 or similar</t>
  </si>
  <si>
    <t>Hot water pump G = 0,7 m3 / h, H = 5,1m, with electrical motor N = 0,003 ... 0,034kW, EEN &lt;0,15, "Biral", Primax15-6 130RED or similar</t>
  </si>
  <si>
    <t xml:space="preserve">Control and regulation system </t>
  </si>
  <si>
    <t xml:space="preserve">Device installed on flange combination, mass, kg, up to: 1,5  ТПГ100эк, ТМТБ </t>
  </si>
  <si>
    <t>Warning and control panel ЩУС -  box ЯУЭ-1263 dim. 1200x600x350</t>
  </si>
  <si>
    <t>Device or equipment dissembled before transportation</t>
  </si>
  <si>
    <t>Connect the electric grid to devices by glue</t>
  </si>
  <si>
    <t xml:space="preserve">Cable up to 35 kV in pipes, posed blocks and boxes, mass 1 m up to: 1 kg </t>
  </si>
  <si>
    <t>Cost of materials not included in the price list</t>
  </si>
  <si>
    <t>Selective device Г-16-225, В-16-225</t>
  </si>
  <si>
    <t>Selective device Г-16-80, В-16-80</t>
  </si>
  <si>
    <t>Metallic hosepipe D = 15mm</t>
  </si>
  <si>
    <t xml:space="preserve"> Control cable КВВГнг-LS sect. 4х1,5mm2</t>
  </si>
  <si>
    <t xml:space="preserve"> Control cable КВВГнг-LS sect. 5х1,5mm2</t>
  </si>
  <si>
    <t>Thermometer ТПГ100эк-М1</t>
  </si>
  <si>
    <t>Thermometer TMTБ41</t>
  </si>
  <si>
    <t>Expending vessel, mounted on platform having the capacity 40 l (expansive membrane tank Maxivarem LR)</t>
  </si>
  <si>
    <t>Insulation of pipes with special sleeves for insulation introduced in pipelines, with diameter and thickness from D=22x20 mm (thermal insulated pipe for high temperatures ARMAFLEX)</t>
  </si>
  <si>
    <t>Painting tin cover of pipelines and devices with oil pain in 2 layers, including priming</t>
  </si>
  <si>
    <t>Thermostatic mixing vent DN 20mm, 35-60 ° C, ESBE, VTA 322 35-60 ° C or similar</t>
  </si>
  <si>
    <t>Recirculation pump of hot water G = 0,1 m3 / h, H = 6,0m, with electrical motor N = 0,003 ... 0,034kW, EEN &lt;0,15, "Biral", Primax15-6 130RED or similar</t>
  </si>
  <si>
    <t>Device installed on fillet combination, mass, kg, up to: 1,5    (controller)</t>
  </si>
  <si>
    <t>Universal commutator  УП5311</t>
  </si>
  <si>
    <t>Chronometer  ТЭ</t>
  </si>
  <si>
    <t>Supervisor EUROSTER-813</t>
  </si>
  <si>
    <t xml:space="preserve">Heating </t>
  </si>
  <si>
    <t>Steel radiators, monobloc with length up to  1000 mm, inclusive  ("Korado" type 33 1000х600(h))</t>
  </si>
  <si>
    <t>Air release valve with mobile key for central heating installations, with nominal diameter 1/2" (straight locking valve RLV-15)</t>
  </si>
  <si>
    <t>Air release valve with mobile key for central heating installations, with nominal diameter 1/2" (radiator's air release valve)</t>
  </si>
  <si>
    <t>Keys for air inlets R74Y001</t>
  </si>
  <si>
    <t>Air release valve with mobile key for central heating installations, with nominal diameter 15 mm (automatic air release valve R88IY003 Giacomini)</t>
  </si>
  <si>
    <t>Stop or retaining valve with jacks for central heating installations, with nominal diameter 15 mm (drainage ball valve Giacomini)</t>
  </si>
  <si>
    <t>Perform thermal expansion and contraction and running test, of feeding pipelines of heating devices (heaters, thermal convectors, plinth convectors, etc.) with diameter 3/8" ... 1"</t>
  </si>
  <si>
    <t>Painting the tin cover of pipes and devices with 2 layer oil paint, including priming</t>
  </si>
  <si>
    <t>Connection to existing steel pipeline (with connecting pipes) with the diameter of connecting pipes 15 mm</t>
  </si>
  <si>
    <t>Ventilation</t>
  </si>
  <si>
    <t>Manufacturing and mounting of straight ventilation channels, of galvanized steel or aluminium 0,3 - 2 mm thickness, having the perimeter of rectangular section 250 - 700 mm (gr.0,5 mm)</t>
  </si>
  <si>
    <t>Circular deflector with perimeter  900 - 1600 mm, type CR I and CN  (D315.00.000)</t>
  </si>
  <si>
    <t>Mounting rabbit mesh to support plaster ceiling , walls, protection of thermal insulators, masking of pipes, applied on straight ceilings, on steel - concrete D = 6-8 mm, with eyelids  26-35 mm inclusive</t>
  </si>
  <si>
    <t>Insulation of pipes with glass wool mattresses, mineral cotton type I or type P stitched on one side, based on zinc wire, made on site, with thickness 20; 30; 40; 50 or 60 mm, on pipes with circumference over thermal insulation over 30 mm  (fiber optic mat, covered with armored aluminium foil gr.50 mm ISOVER-KIM-AL)</t>
  </si>
  <si>
    <t>Adhesive band for sealing the joints ISOVER AL-TEPPI</t>
  </si>
  <si>
    <t>Ventilation grilles ready-made of black sheet, with manually adjustable blinds, painted and embedded in masonry  (still air flowing grid SKP 500х500h)</t>
  </si>
  <si>
    <t>Chapter 1. Ground works</t>
  </si>
  <si>
    <t>Mechanical digging with excavator of 0,40-0,70 mc, with internal combustion engine and hydraulic control, in soil with natural humidity, unloaded in piles on ground catg. II</t>
  </si>
  <si>
    <t>Manual digging of soil, in slopes, in channels cut by excavator or scraper, to fill the digging in slope profile, in middle ground</t>
  </si>
  <si>
    <t>Scattering loose soil extracted from ground category I or II, by bulldozer tractor on tracks 65-80 CP, in layers of 15-20 cm</t>
  </si>
  <si>
    <t>Scattering loose soil with spade, in uniform layers of 10-30 cm thickness, in a 3 m throw from pile, including breaking the clods, soil from middle ground</t>
  </si>
  <si>
    <t>Manual punning of piles executed in horizontal or inclined digging at 1/4, including watering each layer of ground in part, having 10 cm thickness cohesive soil</t>
  </si>
  <si>
    <t>Chapter 2. Foundation</t>
  </si>
  <si>
    <t>Plain concrete  poured with classical means,  in foundations, basements, supporting walls, walls under zero rate, prepared by concrete mixer or commercial concrete according to art. CA01, poured with classical means, plain concrete class.... (B12,5)</t>
  </si>
  <si>
    <t>Boards from reusable panels, made from resinous short and super short boards to pour the concrete in forms, glass-shaped foundations and platforms for equipment including supports</t>
  </si>
  <si>
    <t>Hydro insulation made from liquid glass cement mortar in foundations and walls applied on horizontal surfaces</t>
  </si>
  <si>
    <t>Chapter 3. Wall</t>
  </si>
  <si>
    <t>Plain brick masonry, format 250 x 120 x 65 for outer walls with height up to 4 m</t>
  </si>
  <si>
    <t>Mounting welded meshes at height less or equal to 35 m, on walls and diaphragms, with weight of mesh up to 3 kg/mp  СГ-1</t>
  </si>
  <si>
    <t>Manufacture, mounting and installation of safety pipe through masonry, pipe having the diameter 159 x 2,8 mm  (L=0,45 m)</t>
  </si>
  <si>
    <t>Manufacture, mounting and installation of safety pipe through masonry, pipe having the diameter 325 x 4 mm (L=0,45 m)</t>
  </si>
  <si>
    <t>Manufacture, mounting and installation of safety pipe through masonry, pipe having the diameter 108x2,8 mm (L=0,45 m)</t>
  </si>
  <si>
    <t>Lintels Прм 1, Прм 2</t>
  </si>
  <si>
    <t>Concrete poured in slabs, beams, pillars, prepared by concrete mixer or commercial concrete according to art. CA01 and pouring with classical means   В15</t>
  </si>
  <si>
    <t>Concrete steel fittings OB 37 prepared in site workshop, with bar diameter up to 8 mm including, and mounted in beams and pillars, at height less or equal to 35 m, excluding constructions executed with sliding plates</t>
  </si>
  <si>
    <t>Concrete steel fittings OB 37 prepared in site workshop, with bar diameter more than 8 mm, mounted in beams and pillars,  at height less or equal to 35 m, excluding constructions executed with sliding plates</t>
  </si>
  <si>
    <t>Boards from reusable panels, made from resinous short and super short boards to pour concrete in pillars and frames excluding supports at height up to 20 m including</t>
  </si>
  <si>
    <t xml:space="preserve">Chapter 4. Overlapping </t>
  </si>
  <si>
    <t>Floor tiles and cover for constructions, in areas with earthquakes 7-8 with support on 2 sides at the height of the building up to 35 m, with surface up to 10 m2   Note: type of ready-made element will be included according to project (1ПК53-12-4,5-С7)</t>
  </si>
  <si>
    <t>Monolith reinforced concrete belt Пм1</t>
  </si>
  <si>
    <t>Breaking stone or reinforced concrete walls of 16 -25 cm thickness to embed pipes</t>
  </si>
  <si>
    <t>Chapter 5.Roof</t>
  </si>
  <si>
    <t>Dig trenches of up to 5 cm depth in stone or reinforced concrete walls of 5 x 50 cm2</t>
  </si>
  <si>
    <t>Concrete poured in slabs, beams, pillars, prepared by concrete mixer or commercial concrete according to art. CA01 and pouring with classical means   В12,5</t>
  </si>
  <si>
    <t>Mounting and fixing the embedded parts in monolith reinforced concrete: weight less than 4 kg</t>
  </si>
  <si>
    <t>Additional ondutiss polymer layer mounted under the tile layer, corrugated or indented tiles (vapour barrier sheet)</t>
  </si>
  <si>
    <t>Thermal insulation layer on terraces, roofs and flooring, made of mineral cotton type G 80 or G 100, made of mineral cotton type PIB, glued with bitumen on horizontal or inclined surfaces up to 40 % (mineral cotton Y=125 kg/m3, gr.150 mm)</t>
  </si>
  <si>
    <t>Additional ondutiss polymer layer mounted under the tile layer, corrugated or indented tiles  (hydro insulation sheet)</t>
  </si>
  <si>
    <t>Mounting rafters with antiseptic treatment</t>
  </si>
  <si>
    <t>Fire-proofing of carpentry; Fire-proofing of carpentry farms, acres, beams, rafters, wall plates</t>
  </si>
  <si>
    <t>Additional ondutiss polymer layer mounted under the tile layer, corrugated or indented tiles ( anti-condensation sheet)</t>
  </si>
  <si>
    <t>Roof covering or tile covering, eternal type plates etc., from unprocessed resinous boards (24 mm thickness) sanded on one side, in ordinary constructions</t>
  </si>
  <si>
    <t>Antiseptic treatment of carpentry, on apparent surfaces with antiseptic: beams, wall plates.</t>
  </si>
  <si>
    <t>Fire-proofing of carpentry; mesh for covering and flooring.</t>
  </si>
  <si>
    <t>Mounting elements of beam frame (bars) with antiseptic treatment</t>
  </si>
  <si>
    <t>Fire-proofing of carpentry; Fire-proofing of carpentry farms, ackres, beams, rafters, wall plates</t>
  </si>
  <si>
    <t>Clogged gutter, with apparent corbel, from soft resinous boards and sanded on one side, with average width 0,4 m</t>
  </si>
  <si>
    <t>Antiseptic treatment of carpentry, on hidden surfaces with antiseptic: timber frame.</t>
  </si>
  <si>
    <t>Painting with lacquers and oil paint applied on wood carpentry, executed in 2 layers of enamel paint on floors</t>
  </si>
  <si>
    <t>Covers from anticorrosive profiled tin, curled or wrinkled, mounted on metallic panels, executed on surfaces wider than 40 mp from profiled tin sheets connected with special clips or mechanical screws, of superior flange, including execution of aprons, connection to chimneys etc. (profiled sheet "LIDER" ЛК-20)</t>
  </si>
  <si>
    <t>Gutter systems brass type of anticorrosive protected tin Dn100 mm</t>
  </si>
  <si>
    <t>Pipe systems brass type of anticorrosive protected tin Dn100 mm</t>
  </si>
  <si>
    <t>Covers from anticorrosive zinc or plane sheet, fixed with clips, executed in double nots in both directions,  executed on surfaces wider than 40 mp with tin sheets of 0,5 mm thickness, including execution of aprons, connection to chimneys etc. (painted sheet "LIDER")</t>
  </si>
  <si>
    <t>Suspended ceilings executed on site of PFL or melamine PAL with plastic profiles (veneer)</t>
  </si>
  <si>
    <t>Manufacture, mounting and installation of safety pipe through panels, pipe having the diameter 133 x 3 mm (L=0,32 m)</t>
  </si>
  <si>
    <t>Manufacture, mounting and installation of safety pipe through panels, pipe having the diameter 355 x 4 mm (L=0,32 m)</t>
  </si>
  <si>
    <t>Ready-made black tin ventilation grilles, with manually adjustable blinds, painted and mounted in masonry ( louvered grille Жр-1, 780x580)</t>
  </si>
  <si>
    <t>Canopy К-1</t>
  </si>
  <si>
    <t>Various metallic structures made of laminated profiles, sheet, striated sheet, concrete, supporting or covering pipes, fully or partially embedded in concrete</t>
  </si>
  <si>
    <t xml:space="preserve">Manual priming with one layer of lead paint of technological equipment  </t>
  </si>
  <si>
    <t xml:space="preserve">Painting metallic articles and constructions with oil paint in 2 layers, executed from profiles with thickness between 8mm and 12mm including, with hand brush </t>
  </si>
  <si>
    <t>Covers from anticorrosive profiled tin, curled or wrinkled, mounted on metallic panels, executed on surfaces wider than 40 mp from profiled tin sheets connected with special clips or mechanical screws, of superior flange, including execution of aprons, connection to chimneys, etc. (profiled sheet "LIDER" ЛК-20)</t>
  </si>
  <si>
    <t>Covers from anticorrosive zinc or plane sheet, fixed with clips, executed in double nots in both directions,  executed on surfaces wider than 40 mp with tin sheets of 0,5 mm thickness, including execution of aprons, connection to chimneys, etc. (gr.0,8 mm)</t>
  </si>
  <si>
    <t>Concrete poured in straight walls, diaphragms, and different special constructions, situated above zero rate, at height up to 35 m including, prepared by concrete mixer or commercial concrete according to art.CA01 and pouring with classical means, reinforced concrete class... В15</t>
  </si>
  <si>
    <t>Chapter 6. Windows and doors</t>
  </si>
  <si>
    <t>Mounting PVC profiles: tilted (inclined, swing-out) with gap surface under 2 m2 in one frame</t>
  </si>
  <si>
    <t>Internal or external painting on metallic carpentry with alkyd enamel in 2 layers including priming</t>
  </si>
  <si>
    <t xml:space="preserve">Doors made of plastic profiles  including fittings and accessories necessary to doors mounted in masonry of any nature in constructions with height up to 35 m including, in one frame, with surface sheath up to 7 mp including  (PVC, ИД-2) </t>
  </si>
  <si>
    <t>Chapter 7. Flooring</t>
  </si>
  <si>
    <t>Compacting the ground with crushed stone</t>
  </si>
  <si>
    <t>Mounting welded meshes at height less or equal to 35 m, plates (5 BpI- 100x100)</t>
  </si>
  <si>
    <t>Anti-vapour barrier executed on horizontal surfaces with a layer of bitumen cardboard, glued on the entire surface with bitumen membrane</t>
  </si>
  <si>
    <t>Support layer for flooring executed from cement mortar M 150-T de 3 cm thickness with finely plastered surface (gr.2 cm)</t>
  </si>
  <si>
    <t>Flooring from ceramic tiles including supporting layer of adhesive mortar, executed on surfaces: larger than 16 m2  (gr.13 mm)</t>
  </si>
  <si>
    <t>Linear ceramic tiles applied with adhesive</t>
  </si>
  <si>
    <t>Chapter 8. Interior finishing</t>
  </si>
  <si>
    <t>Interior plastering of 5 mm thickness, manually executed, with dry mixture of plaster, on ceiling, manual preparation of mortar "Knauf"</t>
  </si>
  <si>
    <t>Priming of internal surfaces of walls and ceilings</t>
  </si>
  <si>
    <t xml:space="preserve">Plain painting with lime, made internally or externally on any support surface with two layers of lime </t>
  </si>
  <si>
    <t>Interior plastering of 2 cm thickness, plastered, manually executed, on walls or pillars, on flat surfaces with lime cement mortar   brand M 100-T for spritz, prime and visible layer, on brick walls or small concrete blocks</t>
  </si>
  <si>
    <t>Interior painting with co-polymer vinyl in watering emulsion,  applied in 2 layers on existing putty, manually executed</t>
  </si>
  <si>
    <t>Chapter 9. External finishing</t>
  </si>
  <si>
    <t>External plastering sprayed on brick or concrete walls (with brush or pump) of 3 cm thickness, manually executed, with lime cement mortar M 50-T for spritz and lime cement mortar M 25-T for prime and visible layer in continuous surface</t>
  </si>
  <si>
    <t>Chapter 10. Other works</t>
  </si>
  <si>
    <t>Plain concrete  poured with classical means,  in foundations, basements, supporting walls, walls under zero rate, prepared by concrete mixer or commercial concrete according to art. CA01, poured with classical means, plain concrete class....  B7,5</t>
  </si>
  <si>
    <t>Chapter 10.2. Fom 1 ... Fom 5</t>
  </si>
  <si>
    <t>Reinforced concrete poured with classical means,  in foundations, basements, supporting walls, walls under zero rate, prepared by concrete mixer or commercial concrete according to art. CA01, poured with classical means, reinforced concrete class...   В12,5</t>
  </si>
  <si>
    <t>Plain concrete  poured with classical means,  in foundations, basements, supporting walls, walls under zero rate, prepared by concrete mixer or commercial concrete according to art. CA01, poured with classical means, plain concrete class....  B12,5</t>
  </si>
  <si>
    <t>Concrete steel fittings OB 37 prepared in site workshop and mounted with bar diameter up to 8 mm including in isolated foundations</t>
  </si>
  <si>
    <t>Concrete steel fittings OB 37 prepared in site workshop and mounted with bar diameter more than  8 mm including in isolated foundations</t>
  </si>
  <si>
    <t>Chapter 10.3. Support  ОП2 (2 units), ОП3 (4 units)</t>
  </si>
  <si>
    <t>Reinforced concrete poured with classical means,  in foundations, basements, supporting walls, walls under zero rate, prepared by concrete mixer or commercial concrete according to art. CA01, poured with classical means, reinforced concrete class...   В15</t>
  </si>
  <si>
    <t>Reinforced concrete poured with classical means,  in foundations, basements, supporting walls, walls under zero rate, prepared by concrete mixer or commercial concrete according to art. CA01, poured with classical means, reinforced concrete class... В12,5</t>
  </si>
  <si>
    <t>Chapter 10.4. Support ОП4 (9 units)</t>
  </si>
  <si>
    <t>Chapter 10.5. Support  ОП5 (1 unit)</t>
  </si>
  <si>
    <t>Chapter 10.7. Metallic platform ПМ1 (1 unit)</t>
  </si>
  <si>
    <t>Metallic stairs, landings, bridges, bars and constructions to support technological equipment or metallic platforms for large aggregates delivered in ready-made sub-sets , at height up to 35 m, with weight up to 0,150 t, welded</t>
  </si>
  <si>
    <t xml:space="preserve">Painting metallic articles and constructions with oil paint in 3 layers, executed from profiles with thickness between 8mm and 12mm including, with hand brush </t>
  </si>
  <si>
    <t>Chapter 10.8. Chimney flue</t>
  </si>
  <si>
    <t>Manual digging of soil in limited spaces, having under 1,00 m or over 1,00 m width, executed without support, with vertical slope, in foundations, channels, basements, twinning steps, in non-cohesive soil or slightly cohesive soil at the depth &lt; 0,75 m middle ground</t>
  </si>
  <si>
    <t>Support layer for flooring executed from cement mortar M 150-T of 3 cm thickness with finely plastered surface (gr.5 cm)</t>
  </si>
  <si>
    <t>Support layer for flooring executed from cement mortar M 150-T of 3 cm thickness with finely plastered surface. The difference for each 0.5 cm of support layer of mortar M 150-T,  should be added or deducted</t>
  </si>
  <si>
    <t>Chapter 10.9. Drywall</t>
  </si>
  <si>
    <t>Chapter 10.1. External stairs and ramp</t>
  </si>
  <si>
    <t>100 unit</t>
  </si>
  <si>
    <t>10 unit</t>
  </si>
  <si>
    <t>Suspended cabinet (panel), height, width and depth, mm, up to (BZUM-TF-100-12)</t>
  </si>
  <si>
    <t>Suspended cabinet (panel), height, width and depth, box for 24 modules КМПн 2/24  IP55</t>
  </si>
  <si>
    <t>Connecting rail YNS20-3-063</t>
  </si>
  <si>
    <t>Rail  РЕ and N YNN10-14-100</t>
  </si>
  <si>
    <t>Suspended cabinet (panel), height, width and depth, (extensive box К654У2)</t>
  </si>
  <si>
    <t>Plug socket with grounding contact  IP54</t>
  </si>
  <si>
    <t>Flexible cable КГ (А) LS 3х10 mm2</t>
  </si>
  <si>
    <t>General magnetic starter, separated, mounted on wall or column, power up to 40 A  ПМА-0247</t>
  </si>
  <si>
    <t>Box with descending transformers ЯТП-0,25-220/12</t>
  </si>
  <si>
    <t>Source of light with luminescent light bulbs mounted separately on pivots, number of light bulbs, in Source of light, 2  ALS.OPL  218  IP54</t>
  </si>
  <si>
    <t>Source of light with luminescent light bulbs mounted separately on pivots, number of light bulbs, in Source of light, 2  СД 218</t>
  </si>
  <si>
    <t>Illuminating devices with fluorescent lights, ceiling ALS.OPL 218 IP54</t>
  </si>
  <si>
    <t>Illuminating devices with compact fluorescent lights, ceiling CD 218 IP54</t>
  </si>
  <si>
    <t>Torch СГВ-2</t>
  </si>
  <si>
    <t>luminescent light bulbs ЛЛ-18</t>
  </si>
  <si>
    <t>Compact luminescent light bulbs  ЛЛК-18</t>
  </si>
  <si>
    <t xml:space="preserve">One button switch, open type, hidden Iн=10А, Uн=220В  IP43 </t>
  </si>
  <si>
    <t>Plug socket open type, open switch socket</t>
  </si>
  <si>
    <t xml:space="preserve">Eath binding conductor hidden in equalizer layer of floor, flat steel, section 100 mm2 </t>
  </si>
  <si>
    <t>Earth plug, vertical, round steel, diameter 20 mm (round steel D=20 mm)</t>
  </si>
  <si>
    <t>Copper wire cable ВВГнг(A)-LS-066 sect. 4х2,5 mm2</t>
  </si>
  <si>
    <t>Copper wire cable ВВГнг(A)-LS-0,66 sect. 5х2,5 mm2</t>
  </si>
  <si>
    <t>Copper wire cable ВВГнг(A)-LS-0,66 sect. 5х6,0 mm2</t>
  </si>
  <si>
    <t>Copper wire cable ВВГнг(A)-LS-0,66 sect. 5х10,0 mm2</t>
  </si>
  <si>
    <t>Copper wire cable ВВГнг(A)-FRLS-0,66 sect. 3х1,5 mm2</t>
  </si>
  <si>
    <t>Metallic hose, outer diameter up to 15 mm (metallic sleeve РЗ-ЦХ-Д20 mm)</t>
  </si>
  <si>
    <t>Different works: cable protection with plastic gutters, on brick or wood walls box 40х20</t>
  </si>
  <si>
    <t>Control panel "BZUM-TF-100-12"</t>
  </si>
  <si>
    <t>Automatic switch  ВА47-29/3/С32</t>
  </si>
  <si>
    <t>Active electrical energy meter ZMR110ACe, Iн=5-60А, U=380V</t>
  </si>
  <si>
    <t>24-module box КМПн 2/24 IP55</t>
  </si>
  <si>
    <t>Switch   ВН 32-3Р/32</t>
  </si>
  <si>
    <t>Automatic switch ВА47-29/3/С25</t>
  </si>
  <si>
    <t>Box to install 24 modules КМПн 2/24 IP55</t>
  </si>
  <si>
    <t>Switch ПП-3P-25</t>
  </si>
  <si>
    <t>Automatic switch АД14/4/16/30</t>
  </si>
  <si>
    <t>Three-way automatic switch ВА47-29/3/С10</t>
  </si>
  <si>
    <t>Three-way automatic switch ВА47-29/1/С6</t>
  </si>
  <si>
    <t>Three-way automatic switch ВА47-29/1/C4</t>
  </si>
  <si>
    <t>Three-way automatic switch ВА47-29/1/В4</t>
  </si>
  <si>
    <t>Three-way automatic switch ВА47-29/1/С2</t>
  </si>
  <si>
    <t>Three-way automatic switch ВА47-29/1/В2</t>
  </si>
  <si>
    <t>Box К654У2</t>
  </si>
  <si>
    <t>Power switch  ВН-32-3Р-25А</t>
  </si>
  <si>
    <t xml:space="preserve">Mobile power generator with DIESSEL engine, n=9kVA,  220V/50hz; </t>
  </si>
  <si>
    <t>Device installed on flange mix, mass, kg, up to: 1,5  ТТУ, ТТП, ТПГ100эк</t>
  </si>
  <si>
    <t xml:space="preserve">Constructions for device installations, mass, kg, up to: 1 </t>
  </si>
  <si>
    <t>Warning siren CC-1</t>
  </si>
  <si>
    <t>Devices, installed on metallic constructions, panels and console: device, mass, kg, up to: 5 (detection device РОС-301)</t>
  </si>
  <si>
    <t>Device installed on threaded mix, mass, kg, up to: 1,5    (electronic regulator Danfoss)</t>
  </si>
  <si>
    <t>Constructions for device installations, mass, kg, up to: 1 (tap)</t>
  </si>
  <si>
    <t>Electrical grid through tubes in panels and consoles: steel tubes  D=15mm</t>
  </si>
  <si>
    <t>Steel pipe on constructions installed in priming channels executed on flooring support, diameter up to 20 mm</t>
  </si>
  <si>
    <t>Connection of electrical grid through pipes to devices: water-gas pipelines, diameter of conventional section, up to 15 mm</t>
  </si>
  <si>
    <t>Metallic hose, outer diameter up to 15 mm (РЗ-ЦХ-Ш15)</t>
  </si>
  <si>
    <t xml:space="preserve">Various works: cable protection with plastic covers on wood or brick walls </t>
  </si>
  <si>
    <t xml:space="preserve">Cable up to 35 kV in pipes, blocks and boxes, mass 1 m up to: 1 kg </t>
  </si>
  <si>
    <t>Introduce conductors in posed metallic pipes and hoses: each following mono- or multi-wire conductor in general mesh, summary section up to 6 mm2  ПВ1-0,38 sec.1x1,5 mm2</t>
  </si>
  <si>
    <t>Panel, mass, kg, up to: 100 size 1200х600х350 ЯУЭ1263</t>
  </si>
  <si>
    <t xml:space="preserve">Connection of electrical grids to devices by glue </t>
  </si>
  <si>
    <t>Selection device Г-16-225, В-16-225</t>
  </si>
  <si>
    <t>Selection device Г16-80, В-16-80, 955-2</t>
  </si>
  <si>
    <t>Steel pipe D=15mm</t>
  </si>
  <si>
    <t>Steel pipe D=20mm</t>
  </si>
  <si>
    <t>Metallic hose D=15mm</t>
  </si>
  <si>
    <t>Cable КВВГнг-LS sect. 4х1,5mm2</t>
  </si>
  <si>
    <t>Cable КВВГнг-LS sect. 5х1,5mm2</t>
  </si>
  <si>
    <t>Cable КВВГнг-LS sect. 7х1,5mm2</t>
  </si>
  <si>
    <t>Conductor  ПВ1-0,38sec. 1x1,5mm2</t>
  </si>
  <si>
    <t>Material costs</t>
  </si>
  <si>
    <t>Thermometer ТТУ, ТТП</t>
  </si>
  <si>
    <t>Sensor relay level РОС-301</t>
  </si>
  <si>
    <t>Manometer МП4-У, МВП-Ух0,6</t>
  </si>
  <si>
    <t>Manometer ДМ2010С</t>
  </si>
  <si>
    <t>Sound alarm СС-1</t>
  </si>
  <si>
    <t>Electronic temperature regulator Danfoss</t>
  </si>
  <si>
    <t>Control panel and alarm  ЩУС-ЯУЭ-1263  1200x600x350mm  IP54</t>
  </si>
  <si>
    <t>Automatic switch ВА47-29/1/С2</t>
  </si>
  <si>
    <t>Relay РСВ19-31</t>
  </si>
  <si>
    <t>Button ABLFS-22</t>
  </si>
  <si>
    <t>Warning device  АD-22DS</t>
  </si>
  <si>
    <t>Diode Д246</t>
  </si>
  <si>
    <t>Control block  Бз24-4П</t>
  </si>
  <si>
    <t>Device installed on threaded mix, mass, kg, up to: 1,5,  (МП4, МВП, ДМ2010)</t>
  </si>
  <si>
    <t>Device installed on threaded mix, mass, kg, up to: 1,5,  (draft gauge ТНМП-52-М2)</t>
  </si>
  <si>
    <t>Device installed on threaded mix, mass, kg, up to: 1,5    (gauge detector RGD COO MP1)</t>
  </si>
  <si>
    <t xml:space="preserve">External water supply pipelines </t>
  </si>
  <si>
    <t>Chapter 1. Mounting pipelines</t>
  </si>
  <si>
    <t>Mechanical digging with excavator of 0,40-0,70 mc, with internal combustion engine and hydraulic control, in ground with natural humidity, unloading in piles ground category II</t>
  </si>
  <si>
    <t>Manual digging of soil, in slopes, holes dug with excavator or scraper, to fill in the digging of slope profile, in middle ground</t>
  </si>
  <si>
    <t>Scattering loose soil from ground category I or II, executed by bulldozer on tracks 65-80 CP, in layers of 15-20 cm thickness</t>
  </si>
  <si>
    <t>Mechanical compacting with rammer of 150-200 kg of piles in successive layers of 20-30 cm thickness, excluding watering each layer in part, filling made of non-cohesive soil</t>
  </si>
  <si>
    <t>Scattering loose soil with spade, in uniform layers, of 10-30 cm thickness, in one throw up to 3 m from piles, including breaking the clots, soil from middle ground</t>
  </si>
  <si>
    <t>Manual punning of piles made in horizontal or inclined digging at 1/4, including watering each soil layer in part with 10 cm thickness of cohesive soil</t>
  </si>
  <si>
    <t>Filling the trenches for water and sewage pipelines, as sub-layer, protection layer, isolation layer or flange layer for drainage tubes, executed with sand</t>
  </si>
  <si>
    <t>Filling the trenches for water and sewage pipelines, as sub-layer, protection layer, isolation layer or flange layer for drainage tube, executed with pearl gravel</t>
  </si>
  <si>
    <t>Executing the manholes from ready-made reinforced concrete elements, for water supply circular (ring) with diameter 1,0 m, in soil without underground water</t>
  </si>
  <si>
    <t xml:space="preserve">Manual priming with one layer of minium lead paint on technological equipment.    </t>
  </si>
  <si>
    <t xml:space="preserve">Painting metallic articles and constructions with oil paint in 2 layers, executed in profiles, with thickness between 8mm and 12mm inclusive, with hand brush </t>
  </si>
  <si>
    <t>Broken stone foundation layer</t>
  </si>
  <si>
    <t>Polyethylene pipe, for water pipes embedded in trench, with diameter25 mm. Note: type of polyethylene pipe and warning band will be included according to the project PE80 SDR17,6 PN6</t>
  </si>
  <si>
    <t>Polyethylene pipe, for water pipes embedded in trench, with diameter25 mm. Note: type of polyethylene pipe and warning band will be included according to the project PE80 SDR21 PN6</t>
  </si>
  <si>
    <t>Washing PVC, cast, cement, polyethylene pipes etc 20-75 mm, for drinking water after mounting and combining, before reception</t>
  </si>
  <si>
    <t>Tightness test of polyethylene pipes mounted in trenches for water and sewage pipelines, with diameter up to 100 mm</t>
  </si>
  <si>
    <t xml:space="preserve">Mounting fittings with manual or mechanical functioning (tubs, taps, vents), in water and sewage pipes, with diameter 25 mm (flange lock vent 15ч9р) </t>
  </si>
  <si>
    <t>Electrofusion mounting of fittings. Electro-fusion welding between polyethylene pipe and fitting (plugs, Tees, elbows)pipe with diameter 25 mm. Note: type of polyethylene fitting (plugs, Tees, elbows)  will be included according to the project (saddle junction VALROM)</t>
  </si>
  <si>
    <t>Connecting the joint parts with flanges, flanges, including blind flanges and fittings, with diameter 25 mm  (free flange)</t>
  </si>
  <si>
    <t>Manufacture, mounting and cementing the pipes through walls, pipe with diameter 89х3,7 mm (sleeve L=0,30 m)</t>
  </si>
  <si>
    <t>External sewage pipelines</t>
  </si>
  <si>
    <t xml:space="preserve">Scattering loose soil from ground category I or II, executed by bulldozer on tracks 65-80 CP, in layers of 15-20 cm thickness </t>
  </si>
  <si>
    <t>Execution of manholes from ready-made reinforced concrete, for sewage, circular (rings) with diameter  2,0 m, in soil without underground water</t>
  </si>
  <si>
    <t>Ready-made reinforced concrete elements, of manholes, circular (rings) with diameter 2,0 m, for sewage, in soil without underground water. Note: resource with 0,00 (zero) norm is in accordance with the project</t>
  </si>
  <si>
    <t>Plain brick masonry, format 250 x 120 x 65 in external walls with height up to 4 m</t>
  </si>
  <si>
    <t>Mounting in the ground, outside buildings, PVC pipes type 4(G) or 3(M), with diameter 160 mm  SN4 SDR41</t>
  </si>
  <si>
    <t>Mounting in the ground, outside buildings, PVC pipes type 4(G) or 3(M), with diameter 110 mm  SN4 SDR41</t>
  </si>
  <si>
    <t>Breaking the walls for pipes, in consolidations, walls from plain concrete with diameter up to 15 cm thick</t>
  </si>
  <si>
    <t>Filling in the gaps in panels, with cement mortar, after installations</t>
  </si>
  <si>
    <t>Water pipe</t>
  </si>
  <si>
    <t>Chapter 1. Sanitary works</t>
  </si>
  <si>
    <t>Water level measuring without meter, having the diameter of the branch 20 mm</t>
  </si>
  <si>
    <t>Straight-way valve with threaded sockets, with diameter 20 mm (stop valve 15Б1бк)</t>
  </si>
  <si>
    <t>Garden hose pipe, mounted in the ground with diameter 15 mm</t>
  </si>
  <si>
    <t>Galvanized steel pipe for installations, mounted in industrial constructions, with diameter 20 mm</t>
  </si>
  <si>
    <t>Galvanized steel pipe for installations, mounted in industrial constructions, with diameter 15 mm</t>
  </si>
  <si>
    <t>Washing hot or cold water pipelines, executed from steel, zinc pipes,  with diameter 3/8"-2"</t>
  </si>
  <si>
    <t>Painting tin covers of pipelines and devices with oil paint in 2 layers, including priming</t>
  </si>
  <si>
    <t xml:space="preserve">Straight-way valve with threaded sockets, with diameter  15 mm </t>
  </si>
  <si>
    <t>Plain concrete  poured with classical means,  in foundations, basements, supporting walls, walls under zero rate, prepared by concrete mixer or commercial concrete according to art. CA01, poured with classical means, Plain concrete class....   В7.5</t>
  </si>
  <si>
    <t>Cold water meter Dn15 mm</t>
  </si>
  <si>
    <t>Sewage pipe</t>
  </si>
  <si>
    <t>Pipe from plastic material for sewage, connected with rubber set, mounted apparently or under the flooring, with diameter 100 mm   polypropylene</t>
  </si>
  <si>
    <t>Tightening and functioning test of sewage system made of cast tubes, for drainage, vynil polychrome pipe, non-plasticised, light or from plastic material, ductile iron pipe with diameter up to 100 mm inclusive</t>
  </si>
  <si>
    <t>Pipe from plastic material for sewage, connected with rubber set, mounted apparently or under the flooring, with diameter 100 mm  (polypropylene fittings 15%)</t>
  </si>
  <si>
    <t>Pipe from plastic material for sewage, connected with rubber set, mounted apparently or under the flooring, with diameter 50 mm (polypropylene fittings 15%)</t>
  </si>
  <si>
    <t>Connecting part (plain ramification) from plastic material for sewage, combined with rubber, with diameter 100 mm (polyethylene review)</t>
  </si>
  <si>
    <t>Connecting part (plain ramification) from plastic material for sewage, combined with rubber, with diameter 50 mm (polyethylene review)</t>
  </si>
  <si>
    <t>Enamel iron flooring, simple, with diameter 100 mm  (iron trap)</t>
  </si>
  <si>
    <t>Mounting through electric welding of connecting parts, of steel, in position, with diameter 100x50 mm (steel cone)</t>
  </si>
  <si>
    <t>Installing anti-fire sockets fixed on the panel with dowels (anti-fire sleeve)</t>
  </si>
  <si>
    <t xml:space="preserve">Connecting part (plain ramification) from plastic material for sewage, combined with rubber, with diameter 50 mm </t>
  </si>
  <si>
    <t>Pipe from plastic material for sewage, connected with rubber set, mounted apparently or under the flooring, with diameter 50 mm  polypropylene</t>
  </si>
  <si>
    <t>Filling the trenches for water and sewage pipelines, as sub-layer, protection layer, isolation layer or finge layer for drainage tubes, executed with sand</t>
  </si>
  <si>
    <t>Filling the trenches for water and sewage pipelines, as sub-layer, protection layer, isolation layer or finge layer for drainage tubes, executed with pearl gravel</t>
  </si>
  <si>
    <t>Automatic alarm PC: thermal, smoke, light, protection against explosion    ИП-105-2/1</t>
  </si>
  <si>
    <t>Automatic OC alarm: crash, without electromagnetic or piezoelectric contact, installed on glass   ИПР-2-01</t>
  </si>
  <si>
    <t>Receiving devices: Devices "ПС" for reception and control, warning. Concentrator: 4 ways main block  (Varta 1/2 GSM)</t>
  </si>
  <si>
    <t>Various electric clock equipment: Wall mounted ramification box</t>
  </si>
  <si>
    <t>Warning device with the capacity SA-913F</t>
  </si>
  <si>
    <t>Cable up to 35 kV in pipes, blocks or boxes posed, mass 1 m up to: 1 kg     КПСЭСнг(А)-FRLS 2x2x0,2</t>
  </si>
  <si>
    <t>Cable up to 35 kV in pipes, blocks or boxes posed, mass 1 m up to: 1 kg  ВВГнг-FRLS sec. 2х1,5mm2</t>
  </si>
  <si>
    <t>Stationary acid accumulator, type: С-1, СК-1 1270 ВАТТ</t>
  </si>
  <si>
    <t>Various electric clock equipment: Wall mounted ramification box УК-2П</t>
  </si>
  <si>
    <t>Various works: cable protection with plastic gutters, on wood or brick walls   ТМК-1020</t>
  </si>
  <si>
    <t>Heat and fire detectors (10% reserve) ИП-105-2/1</t>
  </si>
  <si>
    <t>Fire detectors  ИПР-2-01</t>
  </si>
  <si>
    <t>Fire signal reception device Varta 1/2 GSM</t>
  </si>
  <si>
    <t>Metallic box</t>
  </si>
  <si>
    <t>Alarm system with flashing lights, 12V,  SA-913F</t>
  </si>
  <si>
    <t>Accumulator  12V7Ah</t>
  </si>
  <si>
    <t>Fire extinguisher OP-5</t>
  </si>
  <si>
    <t>Description of works</t>
  </si>
  <si>
    <t xml:space="preserve">Training of operators </t>
  </si>
  <si>
    <t>course</t>
  </si>
  <si>
    <t>Measure the emissions</t>
  </si>
  <si>
    <t>Measure performance indicators</t>
  </si>
  <si>
    <t xml:space="preserve">Commissioning integral system </t>
  </si>
  <si>
    <t>system</t>
  </si>
  <si>
    <t>Total excluding VAT:</t>
  </si>
  <si>
    <t>Description of item</t>
  </si>
  <si>
    <t xml:space="preserve">Periodicity  </t>
  </si>
  <si>
    <t>Quantity for 3 years</t>
  </si>
  <si>
    <t xml:space="preserve">Maintenance works and commissioning of heating system at the beginning of heating season </t>
  </si>
  <si>
    <t>annual</t>
  </si>
  <si>
    <t xml:space="preserve">Periodic maintenance works at the end of heating season </t>
  </si>
  <si>
    <t xml:space="preserve">Intervention and reparation of equipment in case of emergency </t>
  </si>
  <si>
    <t>case</t>
  </si>
  <si>
    <t xml:space="preserve">Telephonic assistance in using the system </t>
  </si>
  <si>
    <t>Total  excluding VAT :</t>
  </si>
  <si>
    <t xml:space="preserve">Minimum specifications of boiler </t>
  </si>
  <si>
    <t>Requirements</t>
  </si>
  <si>
    <t xml:space="preserve">Suggested requirements </t>
  </si>
  <si>
    <t xml:space="preserve">Quantity </t>
  </si>
  <si>
    <t>Unit price
USD</t>
  </si>
  <si>
    <t xml:space="preserve">Boiler </t>
  </si>
  <si>
    <t>Boiler model:</t>
  </si>
  <si>
    <t>Limits of emission: EN 303-5:2012   Class 3</t>
  </si>
  <si>
    <t>Productivity: minimum 80% ****</t>
  </si>
  <si>
    <t>Work pressure: ≥1.5 bar</t>
  </si>
  <si>
    <t>Power tension: 230V/50Hz</t>
  </si>
  <si>
    <t>Warranty for active components: 3 years</t>
  </si>
  <si>
    <t>Warranty for passive components: 5 years</t>
  </si>
  <si>
    <t>Burner cleaning: automatic cleaning system of burner through mechanical means</t>
  </si>
  <si>
    <t>Boiler assembling scheme in existing boiler room in accordance with the normative in force *****</t>
  </si>
  <si>
    <t xml:space="preserve">* Specify type of fuel in accordance with the producer's recommendation </t>
  </si>
  <si>
    <t>**** Specify only numerical value. Do not include text</t>
  </si>
  <si>
    <t xml:space="preserve">***** The bidder will include an illustration to show the location of boilers in the boiler room by indicating main dimensions </t>
  </si>
  <si>
    <t xml:space="preserve">Installation of solid biomass heating system and solar panels for hot water production in kindergarten Speranta of Lozova village, 
Straseni district
</t>
  </si>
  <si>
    <t>Consolidated price list</t>
  </si>
  <si>
    <t xml:space="preserve">Solar hot water production system </t>
  </si>
  <si>
    <t xml:space="preserve">Automated control and regulation system </t>
  </si>
  <si>
    <t>Net calorific value of the fuel</t>
  </si>
  <si>
    <t xml:space="preserve">Current value (VC) of fuel </t>
  </si>
  <si>
    <t>Plain concrete flooring class C 10/8 (Bc 10/B 150) thickness 10 cm, in continuous surface, primed, poured on site, in rooms with surface bigger than 16 sqm (B25 (F200), gr.8 cm)</t>
  </si>
  <si>
    <t>Plain concrete poured with classical means in foundations, basements, supporting walls, walls under zero rate, prepared by concrete mixer or commercial concrete according to art. CA01, poured with classical means, plain concrete class В15</t>
  </si>
  <si>
    <t>Protection of thermal insulation of black tin or zinc pipes of 0,5 mm thickness screwed with round slot, self-tapping screws, having the circumference of pipe over thermal insulation between 0,90 and 1,6 m, installation</t>
  </si>
  <si>
    <t>Stop or retaining valve with jacks for central heating installations, with nominal diameter 1oo mm (butterfly valve SYLAX (VFY-WH))</t>
  </si>
  <si>
    <t>Stop or retaining valve with jacks for central heating installations, with nominal diameter 80 mm (butterfly valve SYLAX (VFY-WH))</t>
  </si>
  <si>
    <t>Stop or retaining valve with jacks for central heating installations, with nominal diameter 40 mm (butterfly valve SYLAX (VFY-WH))</t>
  </si>
  <si>
    <t>Seamless or longitudinally welded steel pipe for constructions,  welded in distribution pipelines, in central heating installations in residential or social-cultural buildings, pipe with outer diameter and wall thickness 108 x 3,5 mm</t>
  </si>
  <si>
    <t>Seamless or longitudinally welded steel pipe for constructions,  welded in distribution pipelines, in central heating installations in residential or social-cultural buildings, pipe with outer diameter and wall thickness 89 x 3,0 mm</t>
  </si>
  <si>
    <t>Seamless or longitudinally welded steel pipe for constructions,  welded in distribution pipelines, in central heating installations in residential or social-cultural buildings, pipe with outer diameter and wall thickness 57 x 3,0 mm</t>
  </si>
  <si>
    <t>Longitudinally welded black steel pipe for installations, non-threaded, welded in columns, in central heating installations in residential or social-cultural buildings, pipe having the diameter 45 x 2,8 mm</t>
  </si>
  <si>
    <t>Longitudinally welded black steel pipe for installations, non-threaded, welded in columns, in central heating installations in residential or social-cultural buildings, pipe having the diameter 38x2,8 mm</t>
  </si>
  <si>
    <t>Longitudinally welded black steel pipe for installations, non-threaded, welded in columns, in central heating installations in residential or social-cultural buildings, pipe having the diameter 32x2,8 mm</t>
  </si>
  <si>
    <t>Longitudinally welded black steel pipe for installations, non-threaded, welded in columns, in central heating installations in residential or social-cultural buildings, pipe having the diameter 25x2,8 mm</t>
  </si>
  <si>
    <t>Longitudinally welded black steel pipe for installations, non-threaded, welded in columns, in central heating installations in residential or social-cultural buildings, pipe having the diameter 20х2,0 mm</t>
  </si>
  <si>
    <t>Stainless steel wall clip CFO-100 Д560</t>
  </si>
  <si>
    <t xml:space="preserve">Vertical boiler (buffer) for heating system V=4000 L, Р 8 bar </t>
  </si>
  <si>
    <t>Chapter 1. Assembling/installation works</t>
  </si>
  <si>
    <t>Black steel pipe  longitudinally welded, for installations, non-threaded, welded in columns, in central heating installations in residential or social-cultural buildings, pipe with diameter 26,8x2,8 mm (iron-cast)</t>
  </si>
  <si>
    <t>Black steel pipe  longitudinally welded, for installations, non-threaded, welded in columns, in central heating installations in residential or social-cultural buildings, pipe with diameter 21,3x2,8 mm (iron-cast)</t>
  </si>
  <si>
    <t>Bivalent heater storage with indirect heat; V = 300 l, in a set with embedded electric element 380 V; Nel = 3,0 kW and temperature regulator TESY, 10 / 7S2 300</t>
  </si>
  <si>
    <t>Pumping block for solar collectors G = 0,90 m3 / h, H = 6,5 m, N = 5,7 m, N = 0,05kW in a set with debit meter and thermometer , GRUNDFOS, SOLAR 25-60 130 or similar</t>
  </si>
  <si>
    <t>Longitudinally welded black steel pipe, for installations, with thread and socket mounted by screwing the connections to devices in central heating installations, pipe with diameter 20x2,0 mm</t>
  </si>
  <si>
    <t>Boards from reusable panels, made from resinous short and super short boards to pour concrete in plates and beams excluding supports at height up to 20 m inclusive</t>
  </si>
  <si>
    <t>Boards from reusable panels, made from resinous short and super short boards to pour concrete in  plates and beams excluding supports at height up to 20 m inclusive</t>
  </si>
  <si>
    <t>Support layer of equalizer or protection for insulation, including related mouldings, executed with ready-made cement mortar  brand M50-T without lime, plastered, on horizontal or inclined surfaces up to 40 % inclusive, applied in average thickness of 2 cm  (gr.4 cm)</t>
  </si>
  <si>
    <t>Metallic doors made from laminated steel profile, steel profiles prepared at cold temperatures, including fittings and accessories necessary to doors mounted in masonry of any nature in constructions with height up to 35 m inclusive, in one frame, with surface sheath up to 7 mp including (ИД-1)</t>
  </si>
  <si>
    <t>Flooring from plain concrete class C 10/8 (Bc 7,5/B 100) in thickness of 10 cm, in continuous surface, plastered, poured on site, in rooms with surface larger than 16 sqm (gr.8 cm)</t>
  </si>
  <si>
    <t>Flooring from plain concrete class C 10/8 (Bc 7,5/B 100) in thickness de 10 cm, in continuous surface, plastered, poured on site, in rooms with surface smaller or equal to 16 sqm  (В15, gr.2 cm)</t>
  </si>
  <si>
    <t>Plain concrete poured in equalizers, slopes at height up to 35 m including, prepared by concrete mixer according to art. CA01 or commercial concrete, poured with classical means B3,5</t>
  </si>
  <si>
    <t>Plain concrete poured in equalizers, slopes at height up to 35 m inclusive, prepared by concrete mixer according to art. CA01 or commercial concrete, poured with classical means  B12,5</t>
  </si>
  <si>
    <t>Meters mounted on prepared platform, with three phases (ZMR110ACe)</t>
  </si>
  <si>
    <t>Earth binding conductor: earth plug, horisontal, made of round steel, diameter 12 mm</t>
  </si>
  <si>
    <t>Cable up to 35 kV, fixed with applied clips, mass 1 m up to: 0,5 kg  (ВВГнг(А)-LS-066 sec. 3х1,5 mm2)</t>
  </si>
  <si>
    <t>Cable up to 35 kV posed in pipes, blocks and boxes, mass 1 m up to: 1 kg  (ВВГнг(А)-LS-066 sec. 3х1,5 mm2)</t>
  </si>
  <si>
    <t>Cable up to 35 kV, fixed with applied clips, mass 1 m up to: 0,5 kg  (ВВГнг(А)-LS-066 sec. 4х2,5 mm2)</t>
  </si>
  <si>
    <t>Cable up to 35 kV  fixed with applied clips, mass 1 m up to: 0,5 kg  (ВВГнг(А)-LS-066 sec. 5х2,5 mm2)</t>
  </si>
  <si>
    <t>Cable up to 35 kV  posed in pipes, blocks and boxes, mass 1 m up to: 1 kg  (ВВГнг(А)-LS-066 sec. 5х6 mm2)</t>
  </si>
  <si>
    <t>Cable up to 35 kV  fixed with applied clips, mass 1 m up to: 0,5 kg  (ВВГнг(A)-LS-066 sec. 5х10 mm2)</t>
  </si>
  <si>
    <t>Cable up to 35 kV, fixed with applied clips, mass 1 m up to: 0,5 kg  (ВВГнг(А)-FRLS-066 sec. 3х1,5 mm2)</t>
  </si>
  <si>
    <t>Copper wire cable ВВГнг(A)-LS-066 sect. 3x1,5 mm2)</t>
  </si>
  <si>
    <t>Steel pipe on constructions installed in primed channels executed, on flooring support, diameter up to 20 mm (steel pipe)</t>
  </si>
  <si>
    <t>Automatic switch  ВА47-29/3/С40</t>
  </si>
  <si>
    <t>Switch  ВН 32-3Р/40</t>
  </si>
  <si>
    <t>Device installed on flange mix, mass, kg, up to: 1,5 detection device ESM-10</t>
  </si>
  <si>
    <t>Device installed on flange mix, mass, kg, up to: 1,5    detection device EMSU-10</t>
  </si>
  <si>
    <t>Membraneous draft gauge ТНМП-52-М2</t>
  </si>
  <si>
    <t xml:space="preserve">Relay ПЭ37 </t>
  </si>
  <si>
    <t xml:space="preserve">Relay РСВ19-11 </t>
  </si>
  <si>
    <t>Asphalt concrete coat with small aggregates, executed at warm temperatures, in thickness of 2,5 cm manual laying</t>
  </si>
  <si>
    <t>Ready-made reinforced concrete elements of valve manholes, circular (ring) with a diameter of 1,0 m for water supply, in soil without underground water . Note: resource with 0,00 (zero) norm is in accordance with the project</t>
  </si>
  <si>
    <t>Asphalt concrete coat with small aggregates, executed at warm temperatures, in  manual laying 2,5 cm thick</t>
  </si>
  <si>
    <t>Tightness test under pressure of hot or cold pipeline executed on steel, zinc pipelines, for installations, longitudinally welded, with diameter 3/8"-2"</t>
  </si>
  <si>
    <t>Manual digging of soil in limited spaces, under 1,00 m width, executed without supports, at inclined slope in foundations, trenches, etc., ground with average cohesion or very cohesive, up to 1,5 m depth middle ground</t>
  </si>
  <si>
    <t>Dishwasher (with a compartment) for enamel cast iron, enamelled sheet, stainless steel, etc., with plastic drainpipe, mounted on consoles fixed on walls made of brick masonry</t>
  </si>
  <si>
    <t>The bidder is responsible for any item that was not attributed a unit price and will be provided without additional costs for the UNDP</t>
  </si>
  <si>
    <t>Maximum admitted temperature at operation:85 °C</t>
  </si>
  <si>
    <t xml:space="preserve">** Based on E type biofuel in accordance with the Technical Specifications Description. </t>
  </si>
  <si>
    <t xml:space="preserve">*** The bidder may suggest a boiler with higher or lower diameter than specified in project documentation, provided that the smoke chimney is compatible with the boiler and ensures its optimal operation, and the costs are adjusted accordingly in financial offer. </t>
  </si>
  <si>
    <t>Moto pump to extinguish the fire with water refilling debit 36 m3/hour and vacuum depth of 6 m, equipped with hose pipe d=50mm and length 60m, МН-13/60 or similar</t>
  </si>
  <si>
    <t>Q= 225 kW**</t>
  </si>
  <si>
    <t xml:space="preserve">Diameter of smoke chimney 400mm ***: </t>
  </si>
  <si>
    <t>Fuel type: agro-pellets, type E, EN 14961-6 (according to Technical Specifications description) *</t>
  </si>
  <si>
    <t>Metal chimney with dual walls (made from stainless steel - for solid biofuel boilers) inner diameter 500 mm, H = 17,0 m, with thermal insulation - 50 mm, in set:</t>
  </si>
  <si>
    <t xml:space="preserve">Monobloc steel heating boiler (hot water 90/70 grades), with caloric power 90 kw and 225Kw with solid biofuel burning - pellets, in set with control panel, productivity min 80%, Рnom = 1,5 bar,   class 3, ЕН 303-5,2012   </t>
  </si>
  <si>
    <t>Kindergarten. Solar panel for hot water</t>
  </si>
  <si>
    <t>IA17B</t>
  </si>
  <si>
    <t>Vertical boiler mounted on floor, boiler having the capacity 500 l, inclusive (bivalent heating boiler)</t>
  </si>
  <si>
    <t>Expending vessel, mounted on platform having the capacity 60 l (expansive membrane tank Maxivarem LR)</t>
  </si>
  <si>
    <t>Vertical boiler mounted on floor, boiler having the capacity 35 l, inclusive  (stainless steel drain-back boiler)</t>
  </si>
  <si>
    <t>Stop or retaining valve with jacks for central heating installations, with nominal diameter 20 mm (temperature blending valve)</t>
  </si>
  <si>
    <t>Stop or retaining valve with jacks for central heating installations, with nominal diameter 15 mm (ball valve with sockets Danfoss)</t>
  </si>
  <si>
    <t>Stop or retaining valve with jacks for central heating installations, with nominal diameter 20 mm (ball valve with sockets Danfoss)</t>
  </si>
  <si>
    <t>Stop or retaining valve with jacks for central heating installations, with nominal diameter 20 mm (ball valve with iron grid filter)</t>
  </si>
  <si>
    <t>Stop or retaining valve with jacks for central heating installations, with nominal diameter 20 mm (safety valve)</t>
  </si>
  <si>
    <t>Stop or retaining valve with jacks for central heating installations, with nominal diameter 15 mm (safety valve)</t>
  </si>
  <si>
    <t>Stop or retaining valve with jacks for central heating installations, with nominal diameter 20 mm (brass check valve)</t>
  </si>
  <si>
    <t>Stop or retaining valve with jacks for central heating installations, with nominal diameter 15 mm (brass check valve)</t>
  </si>
  <si>
    <t>Cold and hot water meters, with diameter -25 mm ( single jet water meter)</t>
  </si>
  <si>
    <t>IC31D</t>
  </si>
  <si>
    <t>Copper pipe, welded, to connect heating devices and units, in central heating installations, with outer diameter  28,0x1,5 mm (in set with fittings TALOS)</t>
  </si>
  <si>
    <t>Air release valve with mobile tap for central heating systems, with nominal diameter 10 mm (automatic air valve  MATIC, "Danfoss")</t>
  </si>
  <si>
    <t>Insulation of pipes with special sleeves for insulation introduced in pipelines, with diameter and thickness from D=28x20 mm (heat insulating pipe for high temperatures ARMAFLEX)</t>
  </si>
  <si>
    <t>Insulation of pipes with special sleeves for insulation introduced in pipelines, with diameter and thickness from D=22x20 mm (heat insulating pipe for high temperatures ARMAFLEX)</t>
  </si>
  <si>
    <t>RpIF09A</t>
  </si>
  <si>
    <t>Insulation of pipes with special sleeves for insulation introduced in pipelines, with diameter and thickness from D=28x2,5 mm (heat insulating pipe for high temperatures ARMAFLEX)</t>
  </si>
  <si>
    <t>Insulation of pipes with special sleeves for insulation introduced in pipelines, with diameter and thickness from D=22x2,5 mm (heat insulating pipe for high temperatures ARMAFLEX)</t>
  </si>
  <si>
    <t>Bivalent heater storage with indirect heat; V = 500 l, in set with embedded electric element 380 V; Nel = 7,5 kW and temperature regulator TESY, 10 / 7S2 300</t>
  </si>
  <si>
    <t>Pumping block for solar collectors G =1,6 m3 / h, H = 6,5 m, N = 0,055kW in set with debit meter and thermometer, GRUNDFOS, SOLAR 25-60 130</t>
  </si>
  <si>
    <t>Expending vessel with diaphragm for hot water V = 60 l; P = 6,0 bar Maxivarem LR</t>
  </si>
  <si>
    <t>Izolated stainless steel boiler for solar systems V = 35 l; P = 4,0 bar, in combination with cooling agent for solar systems, PROGALVA</t>
  </si>
  <si>
    <t>Anti-calcar magnetic device  DN 20 mm, Q = 2,5 m3 / h, ANTIKAL, MEDIUM 3/4</t>
  </si>
  <si>
    <t>Thermostatic mixing vent DN 20mm, 35-60 ° C, ESBE, VTA 322 35-60 ° C</t>
  </si>
  <si>
    <t>Hot water pump G = 1,2 m3 / h, H = 5,1m, with electric motor N = 0,003 ... 0,034kW, EEN &lt;0,15, "Biral", Primax15-6 130RED</t>
  </si>
  <si>
    <t>Recirculation hot water pump G = 0,35 m3 / h, H = 6,0m, with electric motor N = 0,003 ... 0,034kW, EEN &lt;0,15, "Biral", Primax15-6 130RED</t>
  </si>
  <si>
    <t>Chapter 1. Foundation FOM 1 (1 unit)</t>
  </si>
  <si>
    <t>RpCK42C</t>
  </si>
  <si>
    <t xml:space="preserve">Dismantling cold floors from concrete, marble, stone, tile, ceramic plates, etc.  </t>
  </si>
  <si>
    <t>Install and fix parts embedded in monolith reinforced concrete with weight under 4 kg (МН1)</t>
  </si>
  <si>
    <t>Illumination installations, electric illumination installations</t>
  </si>
  <si>
    <t>Install the following in existing РЩК1 :</t>
  </si>
  <si>
    <t>Meters mounted on prepared platform, three phases (ZMR110ACe)</t>
  </si>
  <si>
    <t>Suspended cabinet (panel), height, width and depth, mm, up to, 18 module box КМПн 2/18  IP55, РЩК2</t>
  </si>
  <si>
    <t xml:space="preserve">Earth binding conductor hidden in equalizer layer of floor, flat steel, section 100 mm2 </t>
  </si>
  <si>
    <t>Earth plug, horizontal round steel, diameter 12 mm (round steel D 20mm)</t>
  </si>
  <si>
    <t>Earth plug, vertical, round steel, diameter 12 mm (round steel D 6mm)</t>
  </si>
  <si>
    <t xml:space="preserve">Thunder collector in set with two clamps </t>
  </si>
  <si>
    <t>Cable up to 35 kV, applied with clamps, mass 1 m up to: 0,5 kg  (ВВГнг(A)-LSLTx-0,66 sec. 3х1,5 mm2)</t>
  </si>
  <si>
    <t>Cable up to 35 kV, applied with clamps, mass 1 m up to: 0,5 kg  (ВВГнг(A)-LSLTx-0,66 sec. 5х4 mm2)</t>
  </si>
  <si>
    <t>Cable up to 35 kV in posed pipes, blocks and boxes, mass 1 m up to: 1 kg  (ВВГнг(A)-LSLTx-0,66 sec. 5х6 mm2)</t>
  </si>
  <si>
    <t>Cable up to 35 kV, applied with clamps, mass 1 m up to: 0,5 kg  (ВВГнг(A)-LSLTx-0,66 sec. 5х6 mm2)</t>
  </si>
  <si>
    <t>Cable up to 35 kV, applied with clamps, mass 1 m up to: 0,5 kg  (ВВГнг(A)-FRLSLTx-0,66 sec. 3x1,5 mm2)</t>
  </si>
  <si>
    <t>Automatic switch  ВА47-29/3/С25</t>
  </si>
  <si>
    <t>Meter 380В, 5-60А, ZMR 110 ACe</t>
  </si>
  <si>
    <t>18 module box КМПн 2/18 IP55</t>
  </si>
  <si>
    <t>Power switch ВН-32-3Р-25</t>
  </si>
  <si>
    <t>Automatic commutator АД14/4/20/30</t>
  </si>
  <si>
    <t>Automatic switch with one pole ВА47-29/1/C4</t>
  </si>
  <si>
    <t>Automatic switch with one pole ВА47-29/1/В4</t>
  </si>
  <si>
    <t>Automatic switch with one pole ВА47-29/1/С2</t>
  </si>
  <si>
    <t>Contactor -  ПМА-0247  Uн=220В</t>
  </si>
  <si>
    <t>Device installed on flange, mass, kg, up to: 1,5  ТНТБ-41, ТПГ100эк</t>
  </si>
  <si>
    <t>Device installed on threaded mix, mass, kg, up to: 1,5    (controller)</t>
  </si>
  <si>
    <t>Devices, installed on metallic constructions, panels and console: device, mass, kg, up to: 5 (detector РОС-301)</t>
  </si>
  <si>
    <t xml:space="preserve">Cable up to 35 kV in posed pipes, blocks and boxes, mass 1 m up to: 1 kg </t>
  </si>
  <si>
    <t>Introduce conductors into posed metallic pipes and hoses: each conductor followed by mono or multi wire in joint mesh, summary section up to 6 mm2  ПВ1-0,38 sec.1x1,5 mm2</t>
  </si>
  <si>
    <t>Warning and control panel ЩУС -  box ЯУЭ-1263 dim. 800x600x350</t>
  </si>
  <si>
    <t>100 units</t>
  </si>
  <si>
    <t>Costs of materials</t>
  </si>
  <si>
    <t>Metallic hose D = 15mm</t>
  </si>
  <si>
    <t>Cable channel</t>
  </si>
  <si>
    <t>Control cable КВВГнг-LSLTx sect. 4х1,5mm2</t>
  </si>
  <si>
    <t>Control cable КВВГнг-LSLTx sect. 5х1,5mm2</t>
  </si>
  <si>
    <t>Control cable КВВГнг-LSLTx sect. 7х1,5mm2</t>
  </si>
  <si>
    <t>Wire ПВ1-0,38 sect. 1x1,5mm2</t>
  </si>
  <si>
    <t>Control and warning panel  ЩУС-ЯУЭ-1263  800x600x350mm  IP54</t>
  </si>
  <si>
    <t>Relay ПЭ37</t>
  </si>
  <si>
    <t>Diode D246</t>
  </si>
  <si>
    <t>Contactor  УП5312</t>
  </si>
  <si>
    <t>Terminal block  Бз24-4П</t>
  </si>
  <si>
    <t>Relay РСВ19-11</t>
  </si>
  <si>
    <t>Chronometer ТЭ</t>
  </si>
  <si>
    <t>Waterpipe</t>
  </si>
  <si>
    <t>Retaining valve with threaded sockets, with diameter15 mm (valve plug 15кч18р)</t>
  </si>
  <si>
    <t>Connect to existing steel pipeline (with nozzle) with nozzle diameter 15 mm</t>
  </si>
  <si>
    <t>part</t>
  </si>
  <si>
    <t>Chapter 2. equipment</t>
  </si>
  <si>
    <t>Extinguisher ОП-5</t>
  </si>
  <si>
    <t>Sewage pipeline</t>
  </si>
  <si>
    <t>Pipe from plastic material for sewage, connected with rubber set, mounted apparently or under the flooring, with diameter 50 mm  polypropylene fittings 10%</t>
  </si>
  <si>
    <t>Mounting through electric welding of connecting parts, of steel, in position, with diameter 50x100 mm (steel cone)</t>
  </si>
  <si>
    <t xml:space="preserve">Connecting part (plain ramification) from plastic material for sewage, combined with rubber, with diameter 50 mm (polyethylene review) </t>
  </si>
  <si>
    <t xml:space="preserve">Thermal networks </t>
  </si>
  <si>
    <t>Mechanical digging with excavator of 0,40-0,70 mc, with internal combustion engine and hydraulic control, in ground with natural humidity, unloading in piles ground catg. II</t>
  </si>
  <si>
    <t>Underground posing</t>
  </si>
  <si>
    <t>TfA01C2</t>
  </si>
  <si>
    <t>Steel pipe mounted in channel at 1-3 m depth or on ground at 3-15m height including cold pressure, tightness test and complex water circulation test with diameter 108x3,5 mm</t>
  </si>
  <si>
    <t>TfA01A2</t>
  </si>
  <si>
    <t>Steel pipe mounted in channel at 1-3 m depth or on ground at 3-15m height including cold pressure, tightness test and complex water circulation test with diameter 38х2,0 mm</t>
  </si>
  <si>
    <t>Steel pipe mounted in channel at 1-3 m depth or on ground at 3-15m height including cold pressure, tightness test and complex water circulation test with diameter 32х2,0 mm</t>
  </si>
  <si>
    <t>Steel pipe mounted in channel at 1-3 m depth or on ground at 3-15m height including cold pressure, tightness test and complex water circulation test with diameter 45х2,0 mm</t>
  </si>
  <si>
    <t>TfA02C2</t>
  </si>
  <si>
    <t>Ready-made steel elbow or corner, mounted on pipe embedded in channel, at 1-3 m depth or on ground at 3-15m height including cold pressure, tightness test and complex water circulation test with diameter 108 mm (pipe bend)</t>
  </si>
  <si>
    <t>TfB02E2</t>
  </si>
  <si>
    <t>Mounting slide valve, with vent or stop valve made of steel or iron-cast up to Pn 40, in channel at 1-3 m depth or on ground up to 3-15 m with nominal diameter Dn 100 mm (ball valve LD-WW)</t>
  </si>
  <si>
    <t>TfB02A2</t>
  </si>
  <si>
    <t>Mounting slide valve, with vent or stop valve made of steel or iron-cast up to Pn 40, in channel at 1-3 m depth or on ground up to 3-15 m with nominal diameter Dn 40 mm (ball valve LD-WW)</t>
  </si>
  <si>
    <t>Mounting slide valve, with vent or stop valve made of steel or iron-cast up to Pn 40, in channel at 1-3 m depth or on ground up to 3-15 m with nominal diameter Dn 32 mm (ball valve LD-WW)</t>
  </si>
  <si>
    <t>Mounting slide valve, with vent or stop valve made of steel or iron-cast up to Pn 40, in channel at 1-3 m depth or on ground up to 3-15 m with nominal diameter Dn 25 mm (ball valve LD-WW)</t>
  </si>
  <si>
    <t>Channel КЛ-90х45-8 (15 m)</t>
  </si>
  <si>
    <t>Plain concrete poured with classical means,  in foundations, basements, supporting walls, walls under zero rate, prepared by concrete mixer or commercial concrete according to art. CA01, poured with classical means, plain concrete class  B12,5</t>
  </si>
  <si>
    <t>CP16A</t>
  </si>
  <si>
    <t>Mount L- and U-type elements, pre-cast from reinforced steel for channels (thermal, heating, cables, etc.) hod Л6-8</t>
  </si>
  <si>
    <t>CP16B</t>
  </si>
  <si>
    <t>Mount pre-cast elements from reinforced steel for channels (thermal, heating, cables, etc.), straight or curved plates П8-8</t>
  </si>
  <si>
    <t>CP10B</t>
  </si>
  <si>
    <t>Mount pre-cast elements from reinforced steel  in residential and social-cultural buildings with monolith reinforced concrete structure, mixt or bearing masonry, at height up to 20 m including with volume from 0,2-2,5 mc   bearing block ОП-1</t>
  </si>
  <si>
    <t>Mount pre-cast elements from reinforced steel  in residential and social-cultural buildings with monolith reinforced concrete structure, mixt or bearing masonry, at height up to 20 m including with volume from 0,2-2,5 mc   bearing block ОП-2</t>
  </si>
  <si>
    <t>Channel КЛ-120х45-8 (6 m)</t>
  </si>
  <si>
    <t>Mount L- and U-type elements, pre-cast from reinforced steel for channels (thermal, heating, cables, etc.) hod Л10-8</t>
  </si>
  <si>
    <t>Mount pre-cast elements from reinforced steel for channels (thermal, heating, cables, etc.), straight or curved plates П11-8</t>
  </si>
  <si>
    <t>Channel КЛ-60х45-8 (6 m)</t>
  </si>
  <si>
    <t xml:space="preserve">Pipe nozzle УТ 1 </t>
  </si>
  <si>
    <t>Thermal chamber 1,8х2,4х2,0(h)</t>
  </si>
  <si>
    <t>CP50A</t>
  </si>
  <si>
    <t>Install ready-made concrete elements. Block-wall for basement, weight  0,5 t. Note: type of ready-made element is included accord. to project FC-5м</t>
  </si>
  <si>
    <t>Install ready-made concrete elements. Block-wall for basement, weight  0,5 t. Note: type of ready-made element is included accord. to project FC-5-8м</t>
  </si>
  <si>
    <t>Install ready-made concrete elements. Block-wall for basement, weight  0,5 t.Note: type of ready-made element is included accord. to project ФБС12.5.3-Т</t>
  </si>
  <si>
    <t>Mount pre-cast elements from reinforced steel for channels (thermal, heating, cables, etc.), straight or curved plates  ПO-4</t>
  </si>
  <si>
    <t>Reinforced concrete poured with classical means, in foundations, basements, supporting walls, walls under zero rate, prepared by concrete mixer or commercial concrete according to art. CA01, poured with classical means, reinforced concrete class...   В15, ФМ-2в</t>
  </si>
  <si>
    <t>CC01F</t>
  </si>
  <si>
    <t>Concrete steel fittings OB 37 prepared in site workshop and mounted with bar diameter more than  8 mm including in continuous foundations and radiation</t>
  </si>
  <si>
    <t>Plain concrete poured with classical means, in foundations, basements, supporting walls, walls under zero rate, prepared by concrete mixer or commercial concrete according to art. CA01, poured with classical means, plain concrete class....   B7,5</t>
  </si>
  <si>
    <t>AcE07A</t>
  </si>
  <si>
    <t>Install steel or concrete steel lids on manholes of water and sewage systems, offroad type I Т</t>
  </si>
  <si>
    <t>Mount pre-cast elements from reinforced steel for channels (thermal, heating, cables, etc.), straight or curved plates   КЦО-1</t>
  </si>
  <si>
    <t xml:space="preserve">Manual priming with one layer of minium lead paint on technological equipment.   </t>
  </si>
  <si>
    <t>Reinforced concrete poured with classical means, in foundations, basements, supporting walls, walls under zero rate, prepared by concrete mixer or commercial concrete according to art. CA01, poured with classical means, reinforced concrete class...    B7,5, drainage system and DP-1</t>
  </si>
  <si>
    <t>Drainage pit ДК1</t>
  </si>
  <si>
    <t>AcE14A</t>
  </si>
  <si>
    <t>Executing the manholes from ready-made reinforced concrete elements, for sewage, circular (ring) with diameter 1,5 m, in soil without underground water</t>
  </si>
  <si>
    <t>AcE14A1</t>
  </si>
  <si>
    <t>Ready-made reinforced concrete elements of manholes,circular (ring) with diameter 1,5 m, in soil without underground water. Note: resource with 0,00 (zero) norm is in accordance with the project</t>
  </si>
  <si>
    <t>Plain concrete poured in equalizer, slopes height up to 35 m inclusive, prepared with concrete mixer acc. art. CA01 or commercial concrete, poured with classical means B7,5</t>
  </si>
  <si>
    <t>AcA16B</t>
  </si>
  <si>
    <t>Install asbestos cement tubes assembled with steel sockets with flanges with the length 3 m and diameter 150 mm</t>
  </si>
  <si>
    <t>TfB01H1</t>
  </si>
  <si>
    <t>Mounting slide valve, with vent or stop valve made of steel or iron-cast up to Pn 25, in channel at 1m depth or on ground up to 3 m with nominal diameter Dn  150 mm (automatic safety valve)</t>
  </si>
  <si>
    <t>Mine ШО1, ШО2 (2 units)</t>
  </si>
  <si>
    <t>Plain concrete poured with classical means, in foundations, basements, supporting walls, walls under zero rate, prepared by concrete mixer or commercial concrete according to art. CA01, poured with classical means, plain concrete class....   B15</t>
  </si>
  <si>
    <t>IzF04F</t>
  </si>
  <si>
    <t>Hydro-insulated layer executed at warm temperature on terraces, roofs, or foundations on soils without underground waters, including mouldings of current hydro-insulation on inclined up to 40%  or vertical, plane or curved surfaces, with bitumen or rubber bitumen applied with brush or rubber pump (purlin) lacquer БТ-577</t>
  </si>
  <si>
    <t>CC02E</t>
  </si>
  <si>
    <t>Concrete steel fittings OB 37 prepared in site workshop, with bar diameter up to 8 mm inclusive, for plates, excluding constructions executed with sliding plates</t>
  </si>
  <si>
    <t>CC02F</t>
  </si>
  <si>
    <t>Concrete steel fittings OB 37 prepared in site workshop, with bar diameter over 8 mm, for plates, excluding constructions executed with sliding plates</t>
  </si>
  <si>
    <t>Mine ШО3 (1 unit)</t>
  </si>
  <si>
    <t>Plain concrete poured with classical means, in foundations, basements, supporting walls, walls under zero rate, prepared by concrete mixer or commercial concrete according to art. CA01, poured with classical means, plain concrete class....  М300</t>
  </si>
  <si>
    <t>Hydro-insulated layer executed at temperature on terraces, roofs, or foundations on soils without underground waters, including mouldings of current hydro-insulation on inclined up to 40%  or vertical, plane or curved surfaces, with bitumen or rubber bitumen applied with brush or rubber pump (purlin) lacquer БТ-577</t>
  </si>
  <si>
    <t>Nozzle "А" (4 units)</t>
  </si>
  <si>
    <t>CE05A</t>
  </si>
  <si>
    <t xml:space="preserve">Covers from anticorrosive profiled tin, curled or wrinkled, fixed with clamps, executed with dual stitches, executed on surfaces wider than 40 sqm from profiled tin sheets of 0.4mm thickness, including execution of aprons, connection to chimneys etc. </t>
  </si>
  <si>
    <t>Pipe insulation with glass wool mattresses, mineral wool type I or type P stitched on one side, on weave of galvanized wire, made on site, having the thickness  60 mm, on pipes with circumference over thermal insulation over 35 cm  (mineral-cotton mats stitched on synthetic binder type 125, 50 mm thick</t>
  </si>
  <si>
    <t>IzI05B</t>
  </si>
  <si>
    <t>Thermo-insulation protection of pipes, executed with bitumen wire mesh type  I A, tied with soft steel wire with diameter 1,25 mm  РСТ</t>
  </si>
  <si>
    <t>IzF04F k=2</t>
  </si>
  <si>
    <t>Hydro-insulated layer executed at warm temperature on terraces, roofs, or foundations on soils without underground waters, including mouldings of current hydro-insulation on inclined up to 40%  or vertical, plane or curved surfaces, with bitumen or rubber bitumen applied with brush or rubber pump (purlin) 2 layers od cold bithumen</t>
  </si>
  <si>
    <t xml:space="preserve">Dismantling and redo the asphaltic concrete </t>
  </si>
  <si>
    <t>DG05A k=3</t>
  </si>
  <si>
    <t xml:space="preserve">Dismantle the coat up to 3 cm thickness, formed of permanent asphaltic coats, alphaltic concrete </t>
  </si>
  <si>
    <t>DG01A</t>
  </si>
  <si>
    <t xml:space="preserve"> Breaking sidewalks or foundations made of stones, clocks or gravel or stones set on sand </t>
  </si>
  <si>
    <t>TsC54A</t>
  </si>
  <si>
    <t>Sand foundation layer</t>
  </si>
  <si>
    <t>Stone foudnation layer</t>
  </si>
  <si>
    <t>DB16D k=2,5</t>
  </si>
  <si>
    <t>Asphalt concrete coat with small aggregates, executed at hot temperatures, in thickness of 4 cm manual laying (10 cm thick)</t>
  </si>
  <si>
    <t xml:space="preserve">Aerial mounting and entry nozzle </t>
  </si>
  <si>
    <t>TfA01C1</t>
  </si>
  <si>
    <t>Steel pipe mounted in channel at up to 1 m depth or on ground at 3m height including cold pressure, tightness test and complex water circulation test with diameter  108x3,5 mm</t>
  </si>
  <si>
    <t>TfA01A1</t>
  </si>
  <si>
    <t>Steel pipe mounted in channel at up to 1 m depth or on ground at 3m  height including cold pressure, tightness test and complex water circulation test with diameter  57x3,0 mm</t>
  </si>
  <si>
    <t>Steel pipe mounted in channel at up to 1 m depth or on ground at 3m height including cold pressure, tightness test and complex water circulation test with diameter  38x2,0 mm</t>
  </si>
  <si>
    <t>Steel pipe mounted in channel at up to 1 m depth or on ground at 3m  height including cold pressure, tightness test and complex water circulation test with diameter  32x2,0 mm</t>
  </si>
  <si>
    <t>TfA02C1</t>
  </si>
  <si>
    <t>Ready-made steel elbow or cross-over installed on pipe amplasata in  channel, at up to 1 m depth or on ground at 3m height including cold pressure, tightness test and complex water circulation test with diameter 108 mm (pipe bend)</t>
  </si>
  <si>
    <t>Ready-made steel elbow or cross-over installed on pipe amplasata in  canal, at up to 1 m depth or on ground at 3m height including cold pressure, tightness test and complex water circulation test with diameter 100х50 mm (reducing pipe)</t>
  </si>
  <si>
    <t>TfB02E1</t>
  </si>
  <si>
    <t>Mounting slide valve, with vent or stop valve made of steel or iron-cast up to Pn 40, in channel at 1m depth or on ground up to 3 m with nominal diameter Dn 100 mm (ball valve LD-WW)</t>
  </si>
  <si>
    <t>TfB02B1</t>
  </si>
  <si>
    <t>Mounting slide valve, with vent or stop valve made of steel or iron-cast up to Pn 40, in channel at 1m depth or on ground up to 3 m with nominal diameter Dn 50 mm (ball valve LD-WW)</t>
  </si>
  <si>
    <t>TfB02A1</t>
  </si>
  <si>
    <t>Mounting slide valve, with vent or stop valve made of steel or iron-cast up to Pn 40, in channel at 1m depth or on ground up to 3 m with nominal diameter Dn 20 mm (ball valve LD-WW))</t>
  </si>
  <si>
    <t>AcE51C</t>
  </si>
  <si>
    <t>Connection to existing steel pipeline (with connecting pipes) with the diameter of connecting pipes 100 mm</t>
  </si>
  <si>
    <t>Connection to existing steel pipeline (with connecting pipes) with the diameter of connecting pipes 50 mm</t>
  </si>
  <si>
    <t>Manufacture, mounting and installation of safety pipe through masonry, pipe having the diameter 159 x 4 mm (L=0,5m)</t>
  </si>
  <si>
    <t>IC44A</t>
  </si>
  <si>
    <t>Manufacture, mounting and installation of safety pipe through masonry, pipe having the diameter 57х3,0 mm (L=0,5 m)</t>
  </si>
  <si>
    <t>Pipe insulation with glass wool mattresses, mineral wool type I or type P stitched on one side, on weave of galvanized wire, made on site, having the thickness  60 mm, on pipes with circumference over thermal insulation over 35 cm (mineral-cotton slabs with synthetic binder brand 125 thick50mm)</t>
  </si>
  <si>
    <t>Protection of thermal insulation of black tin or zinc pipes of 0,5 mm thickness screwed with round slot, self-tapping screws, having the circumference of pipe over thermal insulation between 0,90 and 1,6 m, assembled</t>
  </si>
  <si>
    <t>Supports ОП1 (ОП2)</t>
  </si>
  <si>
    <t>GA08A</t>
  </si>
  <si>
    <t>Steel pipe protection tube mounted in trench when crossing the roads to protect the pipeline, the tube with diameter T Dn 50 mm</t>
  </si>
  <si>
    <t>Coating the channel</t>
  </si>
  <si>
    <t>Lateral</t>
  </si>
  <si>
    <t>IzF23A</t>
  </si>
  <si>
    <t xml:space="preserve">Protection layer on thermal insulation over cellular polystyrene plates with bitumen cardboard or glass bitumen wire mesh glued with bitumen type H 68/75 on polystyrene plates, including gluing the margins of cardboard or mesh when assembling </t>
  </si>
  <si>
    <t>Covering plates</t>
  </si>
  <si>
    <t>Support flooring layer executed from cement mortar M 100-T of 3 cm thickness with finely plastered surface</t>
  </si>
  <si>
    <t>Support flooring layer executed from cement mortar M 100-T of 3 cm thickness with finely plastered surface (gr.2 cm)</t>
  </si>
  <si>
    <t>Lower side of channels</t>
  </si>
  <si>
    <t>Hydro insulation of drainage pit DK1</t>
  </si>
  <si>
    <t>41-01-001-1</t>
  </si>
  <si>
    <t>Insulation with plastering on horizontal surfaces made of concrete with asphalt poured in two layers :  10 mm each</t>
  </si>
  <si>
    <t>Hydro-insulated layer executed at warm temperature on terraces, roofs, or foundations on soils without underground waters, including mouldings of current hydro-insulation on inclined up to 40%  or vertical, plane or curved surfaces, with bitumen or rubber bitumen applied with brush or rubber pump (purlin) (2 layers)</t>
  </si>
  <si>
    <t>External electrical network AEE</t>
  </si>
  <si>
    <t>In existing transformer station РУ-0,4 kV install</t>
  </si>
  <si>
    <t>Ground binding conductors: Earth plug, horizontal round steel, diameter  12 mm (round steel)</t>
  </si>
  <si>
    <t>Earth plug, vertical, round steel, diameter 20 mm (round steel)</t>
  </si>
  <si>
    <t>10 units</t>
  </si>
  <si>
    <t>Chapter 2. Construction works</t>
  </si>
  <si>
    <t>33-04-003-2</t>
  </si>
  <si>
    <t>Install reinforced concrete pillars LEA 0,38, 6-10 kV with sleepers without additives, with one pole  СВ95</t>
  </si>
  <si>
    <t>33-04-008-3</t>
  </si>
  <si>
    <t>Mechanical suspension of isolated conductors LEA  0,38 kV  СИП2а sec. 3х35+1х50mm2</t>
  </si>
  <si>
    <t>1 km</t>
  </si>
  <si>
    <t>Fittings for SIP</t>
  </si>
  <si>
    <t>Stainless steel band F2007</t>
  </si>
  <si>
    <t>Clamps А200</t>
  </si>
  <si>
    <t>Belt fastener CSB</t>
  </si>
  <si>
    <t>Support СА 1500</t>
  </si>
  <si>
    <t>Anchoring fastener РА1500</t>
  </si>
  <si>
    <t>Anchoring fastener РА25х100</t>
  </si>
  <si>
    <t>Intermediate fastener ES-1500</t>
  </si>
  <si>
    <t xml:space="preserve">Chapter 3. Equipment </t>
  </si>
  <si>
    <t>Three-way automatic switch ВА47-29/3/С40</t>
  </si>
  <si>
    <t>Capacity of fuel tank: 800 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</si>
</sst>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5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2"/>
      <color theme="1"/>
      <name val="Calibri"/>
      <family val="2"/>
      <scheme val="minor"/>
    </font>
    <font>
      <sz val="11"/>
      <color theme="1"/>
      <name val="Calibri"/>
      <family val="2"/>
      <charset val="238"/>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family val="2"/>
      <scheme val="minor"/>
    </font>
    <font>
      <sz val="11"/>
      <color rgb="FF000000"/>
      <name val="Calibri"/>
      <family val="2"/>
      <scheme val="minor"/>
    </font>
    <font>
      <b/>
      <sz val="11"/>
      <color theme="1"/>
      <name val="Calibri"/>
      <family val="2"/>
      <charset val="238"/>
      <scheme val="minor"/>
    </font>
    <font>
      <sz val="11"/>
      <color theme="1"/>
      <name val="Calibri"/>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ck">
        <color auto="1"/>
      </top>
      <bottom style="thick">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5">
    <xf numFmtId="0" fontId="0" fillId="0" borderId="0"/>
    <xf numFmtId="0" fontId="21" fillId="5" borderId="7" applyNumberFormat="0" applyAlignment="0" applyProtection="0"/>
    <xf numFmtId="165" fontId="10" fillId="0" borderId="0" applyFont="0" applyFill="0" applyBorder="0" applyAlignment="0" applyProtection="0"/>
    <xf numFmtId="0" fontId="22" fillId="0" borderId="8" applyNumberFormat="0" applyFill="0" applyAlignment="0" applyProtection="0"/>
    <xf numFmtId="0" fontId="25" fillId="7" borderId="1">
      <alignment vertical="center"/>
    </xf>
    <xf numFmtId="4" fontId="31" fillId="2" borderId="1" applyFont="0" applyFill="0" applyBorder="0">
      <alignment horizontal="center" vertical="center" wrapText="1"/>
    </xf>
    <xf numFmtId="0" fontId="24" fillId="5" borderId="1" applyNumberFormat="0" applyFill="0" applyAlignment="0">
      <alignment horizontal="center" wrapText="1"/>
    </xf>
    <xf numFmtId="0" fontId="34" fillId="8" borderId="9" applyNumberFormat="0" applyAlignment="0" applyProtection="0"/>
    <xf numFmtId="0" fontId="35" fillId="9" borderId="0" applyNumberFormat="0" applyBorder="0" applyAlignment="0" applyProtection="0"/>
    <xf numFmtId="0" fontId="33" fillId="10" borderId="0" applyNumberFormat="0" applyBorder="0" applyAlignment="0" applyProtection="0"/>
    <xf numFmtId="0" fontId="35" fillId="11" borderId="0" applyNumberFormat="0" applyBorder="0" applyAlignment="0" applyProtection="0"/>
    <xf numFmtId="9" fontId="33" fillId="0" borderId="0" applyFont="0" applyFill="0" applyBorder="0" applyAlignment="0" applyProtection="0"/>
    <xf numFmtId="0" fontId="27" fillId="15" borderId="16" applyNumberFormat="0">
      <alignment vertical="center"/>
    </xf>
    <xf numFmtId="0" fontId="28" fillId="16" borderId="1" applyAlignment="0">
      <alignment horizontal="center"/>
    </xf>
    <xf numFmtId="0" fontId="29" fillId="17" borderId="16" applyNumberFormat="0">
      <alignment vertical="center"/>
    </xf>
  </cellStyleXfs>
  <cellXfs count="182">
    <xf numFmtId="0" fontId="0" fillId="0" borderId="0" xfId="0"/>
    <xf numFmtId="4" fontId="29" fillId="17" borderId="16" xfId="14" applyNumberFormat="1">
      <alignment vertical="center"/>
    </xf>
    <xf numFmtId="0" fontId="6" fillId="0" borderId="0" xfId="0" applyFont="1" applyAlignment="1">
      <alignment vertical="center"/>
    </xf>
    <xf numFmtId="0" fontId="12" fillId="0" borderId="0" xfId="3" applyNumberFormat="1" applyFont="1" applyBorder="1" applyAlignment="1">
      <alignment vertical="top" wrapText="1" readingOrder="1"/>
    </xf>
    <xf numFmtId="0" fontId="0" fillId="0" borderId="0" xfId="0" applyBorder="1"/>
    <xf numFmtId="0" fontId="24" fillId="6" borderId="1" xfId="6" applyFill="1" applyBorder="1" applyAlignment="1" applyProtection="1">
      <alignment horizontal="center" vertical="center" wrapText="1"/>
    </xf>
    <xf numFmtId="0" fontId="24" fillId="0" borderId="1" xfId="6" applyFill="1" applyAlignment="1" applyProtection="1">
      <alignment vertical="center" wrapText="1"/>
    </xf>
    <xf numFmtId="0" fontId="24" fillId="6" borderId="1" xfId="6" applyFill="1" applyAlignment="1" applyProtection="1">
      <alignment horizontal="center" vertical="center" wrapText="1"/>
    </xf>
    <xf numFmtId="0" fontId="24" fillId="6" borderId="5" xfId="6" applyFill="1" applyBorder="1" applyAlignment="1" applyProtection="1">
      <alignment horizontal="center" vertical="center" wrapText="1"/>
    </xf>
    <xf numFmtId="0" fontId="25" fillId="7" borderId="2" xfId="4" applyBorder="1" applyAlignment="1" applyProtection="1">
      <alignment vertical="center"/>
    </xf>
    <xf numFmtId="0" fontId="25" fillId="7" borderId="4" xfId="4" applyBorder="1" applyAlignment="1" applyProtection="1">
      <alignment vertical="center"/>
    </xf>
    <xf numFmtId="0" fontId="25" fillId="7" borderId="6" xfId="4" applyBorder="1" applyAlignment="1" applyProtection="1">
      <alignment vertical="center"/>
    </xf>
    <xf numFmtId="0" fontId="40" fillId="0" borderId="0" xfId="0" applyFont="1" applyAlignment="1" applyProtection="1">
      <alignment horizontal="left" vertical="top"/>
    </xf>
    <xf numFmtId="0" fontId="29" fillId="17" borderId="16" xfId="14">
      <alignment vertical="center"/>
    </xf>
    <xf numFmtId="0" fontId="24" fillId="0" borderId="1" xfId="6" applyFill="1" applyBorder="1" applyAlignment="1" applyProtection="1">
      <alignment horizontal="center" vertical="center" wrapText="1"/>
      <protection locked="0"/>
    </xf>
    <xf numFmtId="0" fontId="24" fillId="0" borderId="1" xfId="6" applyFont="1" applyFill="1" applyBorder="1" applyAlignment="1" applyProtection="1">
      <alignment vertical="center" wrapText="1"/>
    </xf>
    <xf numFmtId="166" fontId="24" fillId="0" borderId="1" xfId="11" applyNumberFormat="1" applyFont="1" applyFill="1" applyBorder="1" applyAlignment="1" applyProtection="1">
      <alignment horizontal="center" vertical="center" wrapText="1"/>
      <protection locked="0"/>
    </xf>
    <xf numFmtId="4" fontId="11" fillId="0" borderId="1" xfId="5" applyFont="1" applyFill="1" applyBorder="1">
      <alignment horizontal="center" vertical="center" wrapText="1"/>
    </xf>
    <xf numFmtId="4" fontId="24" fillId="0" borderId="1" xfId="5" applyFont="1" applyFill="1">
      <alignment horizontal="center" vertical="center" wrapText="1"/>
    </xf>
    <xf numFmtId="4" fontId="24" fillId="0" borderId="1" xfId="5" applyFont="1" applyFill="1" applyProtection="1">
      <alignment horizontal="center" vertical="center" wrapText="1"/>
      <protection locked="0"/>
    </xf>
    <xf numFmtId="2" fontId="38" fillId="0" borderId="1" xfId="0" applyNumberFormat="1" applyFont="1" applyFill="1" applyBorder="1" applyAlignment="1" applyProtection="1">
      <alignment horizontal="center" vertical="center"/>
      <protection locked="0"/>
    </xf>
    <xf numFmtId="0" fontId="0" fillId="0" borderId="0" xfId="0" applyProtection="1"/>
    <xf numFmtId="0" fontId="6" fillId="0" borderId="0" xfId="0" applyFont="1" applyAlignment="1" applyProtection="1">
      <alignment vertical="center"/>
    </xf>
    <xf numFmtId="4" fontId="11"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32" fillId="5" borderId="1" xfId="1" applyFont="1" applyBorder="1" applyAlignment="1" applyProtection="1">
      <alignment horizontal="center" wrapText="1"/>
    </xf>
    <xf numFmtId="0" fontId="26" fillId="0" borderId="1" xfId="1" applyFont="1" applyFill="1" applyBorder="1" applyAlignment="1" applyProtection="1">
      <alignment horizontal="center" wrapText="1"/>
    </xf>
    <xf numFmtId="0" fontId="0" fillId="0" borderId="0" xfId="0" applyAlignment="1" applyProtection="1"/>
    <xf numFmtId="0" fontId="25" fillId="7" borderId="2" xfId="4" applyBorder="1" applyAlignment="1" applyProtection="1">
      <alignment vertical="center" wrapText="1"/>
    </xf>
    <xf numFmtId="0" fontId="25" fillId="7" borderId="4" xfId="4" applyBorder="1" applyAlignment="1" applyProtection="1">
      <alignment vertical="center" wrapText="1"/>
    </xf>
    <xf numFmtId="0" fontId="25" fillId="7" borderId="6" xfId="4" applyBorder="1" applyAlignment="1" applyProtection="1">
      <alignment vertical="center" wrapText="1"/>
    </xf>
    <xf numFmtId="0" fontId="37" fillId="0" borderId="0" xfId="0" applyFont="1" applyAlignment="1" applyProtection="1"/>
    <xf numFmtId="0" fontId="23" fillId="0" borderId="0" xfId="0" applyFont="1" applyAlignment="1" applyProtection="1">
      <alignment horizontal="center" wrapText="1"/>
    </xf>
    <xf numFmtId="0" fontId="23" fillId="0" borderId="0" xfId="0" applyFont="1" applyAlignment="1" applyProtection="1">
      <alignment wrapText="1"/>
    </xf>
    <xf numFmtId="0" fontId="0" fillId="0" borderId="0" xfId="0" applyAlignment="1" applyProtection="1">
      <alignment horizontal="center" wrapText="1"/>
    </xf>
    <xf numFmtId="0" fontId="36" fillId="0" borderId="1" xfId="0" applyFont="1" applyBorder="1" applyAlignment="1">
      <alignment wrapText="1"/>
    </xf>
    <xf numFmtId="0" fontId="24" fillId="0" borderId="1" xfId="6" applyFont="1" applyFill="1" applyBorder="1" applyAlignment="1" applyProtection="1">
      <alignment vertical="center" wrapText="1"/>
      <protection locked="0"/>
    </xf>
    <xf numFmtId="0" fontId="23" fillId="0" borderId="0" xfId="0" applyFont="1" applyAlignment="1" applyProtection="1">
      <alignment horizontal="center" vertical="center" wrapText="1"/>
    </xf>
    <xf numFmtId="0" fontId="23" fillId="0" borderId="0" xfId="0" applyFont="1" applyAlignment="1" applyProtection="1">
      <alignment horizontal="left" vertical="top" wrapText="1"/>
    </xf>
    <xf numFmtId="0" fontId="45" fillId="0" borderId="0" xfId="0" applyFont="1" applyAlignment="1" applyProtection="1">
      <alignment horizontal="left" vertical="top"/>
    </xf>
    <xf numFmtId="0" fontId="45" fillId="0" borderId="0" xfId="0" applyFont="1" applyAlignment="1" applyProtection="1">
      <alignment wrapText="1"/>
    </xf>
    <xf numFmtId="4" fontId="45" fillId="0" borderId="0" xfId="0" applyNumberFormat="1" applyFont="1" applyFill="1" applyBorder="1" applyAlignment="1" applyProtection="1">
      <alignment horizontal="center" vertical="center" wrapText="1"/>
    </xf>
    <xf numFmtId="4" fontId="23" fillId="0" borderId="0" xfId="5" applyFont="1" applyFill="1" applyBorder="1" applyProtection="1">
      <alignment horizontal="center" vertical="center" wrapText="1"/>
      <protection locked="0"/>
    </xf>
    <xf numFmtId="4" fontId="23" fillId="0" borderId="0" xfId="5" applyFont="1" applyFill="1" applyBorder="1" applyProtection="1">
      <alignment horizontal="center" vertical="center" wrapText="1"/>
    </xf>
    <xf numFmtId="0" fontId="0" fillId="0" borderId="0" xfId="0" applyProtection="1">
      <protection locked="0"/>
    </xf>
    <xf numFmtId="0" fontId="23" fillId="0" borderId="0" xfId="0" applyFont="1" applyAlignment="1" applyProtection="1">
      <alignment horizontal="center" wrapText="1"/>
      <protection locked="0"/>
    </xf>
    <xf numFmtId="0" fontId="23" fillId="0" borderId="0" xfId="0" applyFont="1" applyAlignment="1" applyProtection="1">
      <alignment wrapText="1"/>
      <protection locked="0"/>
    </xf>
    <xf numFmtId="0" fontId="8" fillId="0" borderId="1" xfId="0" applyFont="1" applyBorder="1" applyAlignment="1" applyProtection="1">
      <alignment vertical="center" wrapText="1"/>
    </xf>
    <xf numFmtId="0" fontId="24" fillId="0" borderId="1" xfId="6" applyFill="1" applyAlignment="1" applyProtection="1">
      <alignment horizontal="center" vertical="center" wrapText="1"/>
    </xf>
    <xf numFmtId="4" fontId="24" fillId="0" borderId="1" xfId="5" applyFont="1" applyFill="1" applyProtection="1">
      <alignment horizontal="center" vertical="center" wrapText="1"/>
    </xf>
    <xf numFmtId="0" fontId="8" fillId="0" borderId="1" xfId="0" applyFont="1" applyFill="1" applyBorder="1" applyAlignment="1" applyProtection="1">
      <alignment horizontal="right" vertical="center" wrapText="1"/>
    </xf>
    <xf numFmtId="0" fontId="8" fillId="0" borderId="1" xfId="0" applyFont="1" applyFill="1" applyBorder="1" applyAlignment="1" applyProtection="1">
      <alignment vertical="center" wrapText="1"/>
    </xf>
    <xf numFmtId="0" fontId="8" fillId="0" borderId="1" xfId="0" applyFont="1" applyFill="1" applyBorder="1" applyAlignment="1" applyProtection="1">
      <alignment horizontal="left" vertical="top" wrapText="1"/>
    </xf>
    <xf numFmtId="0" fontId="8" fillId="0" borderId="1" xfId="0" applyFont="1" applyFill="1" applyBorder="1" applyAlignment="1" applyProtection="1">
      <alignment horizontal="center" vertical="center" wrapText="1"/>
    </xf>
    <xf numFmtId="4" fontId="8" fillId="0" borderId="1" xfId="5" applyFont="1" applyFill="1" applyBorder="1" applyAlignment="1" applyProtection="1">
      <alignment horizontal="center" vertical="center" wrapText="1"/>
    </xf>
    <xf numFmtId="0" fontId="8" fillId="0" borderId="1" xfId="0" applyFont="1" applyBorder="1" applyAlignment="1" applyProtection="1">
      <alignment horizontal="left" vertical="top" wrapText="1"/>
    </xf>
    <xf numFmtId="0" fontId="8" fillId="0" borderId="1" xfId="0" applyFont="1" applyBorder="1" applyAlignment="1" applyProtection="1">
      <alignment horizontal="center" vertical="center" wrapText="1"/>
    </xf>
    <xf numFmtId="0" fontId="37" fillId="0" borderId="0" xfId="0" applyFont="1" applyProtection="1">
      <protection hidden="1"/>
    </xf>
    <xf numFmtId="0" fontId="37" fillId="0" borderId="0" xfId="0" applyFont="1" applyProtection="1">
      <protection locked="0" hidden="1"/>
    </xf>
    <xf numFmtId="0" fontId="0" fillId="0" borderId="0" xfId="0" applyProtection="1">
      <protection hidden="1"/>
    </xf>
    <xf numFmtId="0" fontId="13" fillId="14" borderId="1" xfId="1" applyFont="1" applyFill="1" applyBorder="1" applyAlignment="1" applyProtection="1">
      <alignment horizontal="center" vertical="center"/>
      <protection hidden="1"/>
    </xf>
    <xf numFmtId="0" fontId="14" fillId="0" borderId="1" xfId="1" applyFont="1" applyFill="1" applyBorder="1" applyAlignment="1" applyProtection="1">
      <alignment horizontal="center" vertical="center"/>
      <protection hidden="1"/>
    </xf>
    <xf numFmtId="0" fontId="7"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8" fillId="0" borderId="1" xfId="0" applyNumberFormat="1" applyFont="1" applyBorder="1" applyAlignment="1" applyProtection="1">
      <alignment vertical="center" wrapText="1"/>
      <protection hidden="1"/>
    </xf>
    <xf numFmtId="165" fontId="8" fillId="0" borderId="1" xfId="2" applyFont="1" applyBorder="1" applyAlignment="1" applyProtection="1">
      <alignment vertical="center" wrapText="1"/>
      <protection hidden="1"/>
    </xf>
    <xf numFmtId="0" fontId="18" fillId="14" borderId="1" xfId="0" applyFont="1" applyFill="1" applyBorder="1" applyAlignment="1" applyProtection="1">
      <alignment vertical="center" wrapText="1"/>
      <protection hidden="1"/>
    </xf>
    <xf numFmtId="165" fontId="19" fillId="14" borderId="1" xfId="2" applyFont="1" applyFill="1" applyBorder="1" applyAlignment="1" applyProtection="1">
      <alignment vertical="center" wrapText="1"/>
      <protection hidden="1"/>
    </xf>
    <xf numFmtId="0" fontId="36"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33" fillId="13" borderId="1" xfId="9" applyFill="1" applyBorder="1" applyAlignment="1" applyProtection="1">
      <alignment horizontal="center" vertical="center"/>
      <protection hidden="1"/>
    </xf>
    <xf numFmtId="0" fontId="37" fillId="13" borderId="1" xfId="9" applyFont="1" applyFill="1" applyBorder="1" applyAlignment="1" applyProtection="1">
      <alignment horizontal="center" vertical="center"/>
      <protection hidden="1"/>
    </xf>
    <xf numFmtId="0" fontId="39" fillId="14" borderId="1" xfId="10" applyFont="1" applyFill="1" applyBorder="1" applyAlignment="1" applyProtection="1">
      <alignment horizontal="center"/>
      <protection hidden="1"/>
    </xf>
    <xf numFmtId="0" fontId="44" fillId="0" borderId="0" xfId="0" applyFont="1" applyBorder="1" applyAlignment="1" applyProtection="1">
      <alignment wrapText="1"/>
      <protection locked="0" hidden="1"/>
    </xf>
    <xf numFmtId="0" fontId="43" fillId="0" borderId="0" xfId="0" applyFont="1" applyBorder="1" applyAlignment="1" applyProtection="1">
      <protection hidden="1"/>
    </xf>
    <xf numFmtId="0" fontId="0" fillId="0" borderId="14" xfId="0" applyBorder="1" applyAlignment="1" applyProtection="1">
      <protection hidden="1"/>
    </xf>
    <xf numFmtId="10" fontId="34"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33"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7" fillId="13" borderId="1" xfId="9" applyNumberFormat="1" applyFont="1" applyFill="1" applyBorder="1" applyAlignment="1" applyProtection="1">
      <alignment vertical="center"/>
    </xf>
    <xf numFmtId="165" fontId="39" fillId="14" borderId="1" xfId="2" applyFont="1" applyFill="1" applyBorder="1" applyProtection="1"/>
    <xf numFmtId="0" fontId="36" fillId="0" borderId="1" xfId="0" applyFont="1" applyBorder="1" applyAlignment="1" applyProtection="1">
      <alignment wrapText="1"/>
      <protection locked="0"/>
    </xf>
    <xf numFmtId="4" fontId="45" fillId="0" borderId="0" xfId="2" applyNumberFormat="1" applyFont="1" applyFill="1" applyBorder="1" applyAlignment="1" applyProtection="1">
      <alignment horizontal="center" vertical="center" wrapText="1"/>
    </xf>
    <xf numFmtId="4" fontId="23" fillId="0" borderId="0" xfId="2" applyNumberFormat="1" applyFont="1" applyFill="1" applyBorder="1" applyAlignment="1" applyProtection="1">
      <alignment horizontal="center" vertical="center" wrapText="1"/>
    </xf>
    <xf numFmtId="4" fontId="23" fillId="0" borderId="0" xfId="5" applyNumberFormat="1" applyFont="1" applyFill="1" applyBorder="1" applyProtection="1">
      <alignment horizontal="center" vertical="center" wrapText="1"/>
    </xf>
    <xf numFmtId="4" fontId="23" fillId="0" borderId="0" xfId="5" applyFont="1" applyFill="1" applyBorder="1">
      <alignment horizontal="center" vertical="center" wrapText="1"/>
    </xf>
    <xf numFmtId="4" fontId="45" fillId="0" borderId="0" xfId="5" applyFont="1" applyFill="1" applyBorder="1">
      <alignment horizontal="center" vertical="center" wrapText="1"/>
    </xf>
    <xf numFmtId="4" fontId="5" fillId="0" borderId="0" xfId="2" applyNumberFormat="1" applyFont="1" applyFill="1" applyAlignment="1" applyProtection="1">
      <alignment horizontal="center" vertical="center" wrapText="1"/>
    </xf>
    <xf numFmtId="0" fontId="46" fillId="0" borderId="0" xfId="0" applyFont="1" applyAlignment="1" applyProtection="1">
      <alignment horizontal="center" vertical="center" wrapText="1"/>
    </xf>
    <xf numFmtId="0" fontId="46" fillId="0" borderId="0" xfId="0" applyFont="1" applyAlignment="1" applyProtection="1">
      <alignment horizontal="left" vertical="top" wrapText="1"/>
    </xf>
    <xf numFmtId="4" fontId="46" fillId="0" borderId="0" xfId="5" applyFont="1" applyFill="1" applyBorder="1" applyProtection="1">
      <alignment horizontal="center" vertical="center" wrapText="1"/>
    </xf>
    <xf numFmtId="4" fontId="46" fillId="0" borderId="0" xfId="5" applyFont="1" applyFill="1" applyBorder="1" applyProtection="1">
      <alignment horizontal="center" vertical="center" wrapText="1"/>
      <protection locked="0"/>
    </xf>
    <xf numFmtId="4" fontId="46" fillId="0" borderId="0" xfId="2" applyNumberFormat="1" applyFont="1" applyAlignment="1" applyProtection="1">
      <alignment wrapText="1"/>
    </xf>
    <xf numFmtId="4" fontId="46" fillId="0" borderId="0" xfId="2" applyNumberFormat="1" applyFont="1" applyFill="1" applyBorder="1" applyAlignment="1" applyProtection="1">
      <alignment horizontal="center" vertical="center" wrapText="1"/>
    </xf>
    <xf numFmtId="0" fontId="4" fillId="0" borderId="0" xfId="0" applyFont="1" applyAlignment="1" applyProtection="1">
      <alignment horizontal="left" vertical="top" wrapText="1"/>
    </xf>
    <xf numFmtId="0" fontId="4" fillId="0" borderId="0" xfId="0" applyFont="1" applyAlignment="1" applyProtection="1">
      <alignment wrapText="1"/>
      <protection locked="0"/>
    </xf>
    <xf numFmtId="0" fontId="0" fillId="0" borderId="0" xfId="0" applyFont="1" applyAlignment="1" applyProtection="1">
      <alignment horizontal="left" vertical="top"/>
    </xf>
    <xf numFmtId="0" fontId="0" fillId="0" borderId="0" xfId="0" applyFont="1" applyAlignment="1" applyProtection="1">
      <alignment wrapText="1"/>
    </xf>
    <xf numFmtId="4" fontId="0" fillId="0" borderId="0" xfId="0" applyNumberFormat="1" applyFont="1" applyFill="1" applyBorder="1" applyAlignment="1" applyProtection="1">
      <alignment horizontal="center" vertical="center" wrapText="1"/>
    </xf>
    <xf numFmtId="0" fontId="0" fillId="0" borderId="0" xfId="0" applyFont="1" applyAlignment="1" applyProtection="1">
      <alignment horizontal="left" vertical="top" wrapText="1"/>
    </xf>
    <xf numFmtId="0" fontId="0" fillId="0" borderId="0" xfId="0" applyFont="1" applyFill="1" applyAlignment="1" applyProtection="1">
      <alignment horizontal="left" vertical="top" wrapText="1"/>
    </xf>
    <xf numFmtId="0" fontId="36" fillId="0" borderId="0" xfId="0" applyFont="1" applyFill="1" applyAlignment="1" applyProtection="1">
      <alignment horizontal="left" vertical="top" wrapText="1"/>
    </xf>
    <xf numFmtId="0" fontId="47" fillId="0" borderId="17" xfId="0" applyFont="1" applyBorder="1" applyAlignment="1">
      <alignment vertical="center" wrapText="1"/>
    </xf>
    <xf numFmtId="0" fontId="47" fillId="0" borderId="18" xfId="0" applyFont="1" applyBorder="1" applyAlignment="1">
      <alignment vertical="center" wrapText="1"/>
    </xf>
    <xf numFmtId="0" fontId="4" fillId="0" borderId="0" xfId="0" applyFont="1" applyAlignment="1" applyProtection="1">
      <alignment horizontal="center" vertical="center" wrapText="1"/>
    </xf>
    <xf numFmtId="0" fontId="4" fillId="0" borderId="0" xfId="0" applyFont="1" applyFill="1" applyAlignment="1" applyProtection="1">
      <alignment horizontal="left" vertical="top" wrapText="1"/>
    </xf>
    <xf numFmtId="0" fontId="0" fillId="0" borderId="0" xfId="0" applyFont="1" applyAlignment="1" applyProtection="1">
      <alignment horizontal="center" vertical="center" wrapText="1"/>
    </xf>
    <xf numFmtId="0" fontId="8" fillId="0" borderId="0" xfId="0" applyFont="1"/>
    <xf numFmtId="0" fontId="0" fillId="0" borderId="0" xfId="0" applyFont="1" applyFill="1" applyAlignment="1" applyProtection="1">
      <alignment wrapText="1"/>
    </xf>
    <xf numFmtId="0" fontId="3" fillId="0" borderId="0" xfId="0" applyFont="1" applyAlignment="1" applyProtection="1">
      <alignment horizontal="left" vertical="top" wrapText="1"/>
    </xf>
    <xf numFmtId="0" fontId="2" fillId="0" borderId="0" xfId="0" applyFont="1" applyAlignment="1" applyProtection="1">
      <alignment horizontal="left" vertical="top" wrapText="1"/>
    </xf>
    <xf numFmtId="0" fontId="49" fillId="0" borderId="0" xfId="0" applyFont="1" applyAlignment="1" applyProtection="1">
      <alignment horizontal="center" vertical="center" wrapText="1"/>
    </xf>
    <xf numFmtId="4" fontId="49" fillId="0" borderId="0" xfId="5" applyFont="1" applyFill="1" applyBorder="1" applyProtection="1">
      <alignment horizontal="center" vertical="center" wrapText="1"/>
    </xf>
    <xf numFmtId="4" fontId="49" fillId="0" borderId="0" xfId="5" applyFont="1" applyFill="1" applyBorder="1" applyProtection="1">
      <alignment horizontal="center" vertical="center" wrapText="1"/>
      <protection locked="0"/>
    </xf>
    <xf numFmtId="4" fontId="49" fillId="0" borderId="0" xfId="2" applyNumberFormat="1" applyFont="1" applyFill="1" applyBorder="1" applyAlignment="1" applyProtection="1">
      <alignment horizontal="center" vertical="center" wrapText="1"/>
    </xf>
    <xf numFmtId="0" fontId="49" fillId="0" borderId="0" xfId="0" applyFont="1" applyAlignment="1" applyProtection="1">
      <alignment horizontal="left" vertical="top"/>
    </xf>
    <xf numFmtId="0" fontId="49" fillId="0" borderId="0" xfId="0" applyFont="1" applyAlignment="1" applyProtection="1">
      <alignment wrapText="1"/>
    </xf>
    <xf numFmtId="4" fontId="49" fillId="0" borderId="0" xfId="0" applyNumberFormat="1" applyFont="1" applyFill="1" applyBorder="1" applyAlignment="1" applyProtection="1">
      <alignment horizontal="center" vertical="center" wrapText="1"/>
    </xf>
    <xf numFmtId="0" fontId="49" fillId="0" borderId="0" xfId="0" applyFont="1" applyAlignment="1" applyProtection="1">
      <alignment horizontal="left" vertical="top" wrapText="1"/>
    </xf>
    <xf numFmtId="4" fontId="49" fillId="0" borderId="0" xfId="2" applyNumberFormat="1" applyFont="1" applyAlignment="1" applyProtection="1">
      <alignment wrapText="1"/>
    </xf>
    <xf numFmtId="0" fontId="48" fillId="0" borderId="0" xfId="0" applyFont="1" applyAlignment="1" applyProtection="1">
      <alignment horizontal="center" vertical="center" wrapText="1"/>
    </xf>
    <xf numFmtId="0" fontId="48" fillId="0" borderId="0" xfId="0" applyFont="1" applyBorder="1" applyAlignment="1" applyProtection="1">
      <alignment horizontal="left" vertical="top" wrapText="1"/>
    </xf>
    <xf numFmtId="0" fontId="48" fillId="0" borderId="0" xfId="0" applyFont="1" applyAlignment="1" applyProtection="1">
      <alignment horizontal="left" vertical="top" wrapText="1"/>
    </xf>
    <xf numFmtId="0" fontId="1" fillId="0" borderId="0" xfId="0" applyFont="1" applyAlignment="1" applyProtection="1">
      <alignment horizontal="center" vertical="center" wrapText="1"/>
    </xf>
    <xf numFmtId="0" fontId="1" fillId="0" borderId="0" xfId="0" applyFont="1" applyAlignment="1" applyProtection="1">
      <alignment horizontal="left" vertical="top" wrapText="1"/>
    </xf>
    <xf numFmtId="4" fontId="1" fillId="0" borderId="0" xfId="5" applyFont="1" applyFill="1" applyBorder="1" applyProtection="1">
      <alignment horizontal="center" vertical="center" wrapText="1"/>
    </xf>
    <xf numFmtId="4" fontId="1" fillId="0" borderId="0" xfId="5" applyFont="1" applyFill="1" applyBorder="1" applyProtection="1">
      <alignment horizontal="center" vertical="center" wrapText="1"/>
      <protection locked="0"/>
    </xf>
    <xf numFmtId="4" fontId="1" fillId="0" borderId="0" xfId="2" applyNumberFormat="1"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0" xfId="0" applyFont="1" applyAlignment="1" applyProtection="1">
      <alignment wrapText="1"/>
    </xf>
    <xf numFmtId="4" fontId="1" fillId="0" borderId="0" xfId="0" applyNumberFormat="1" applyFont="1" applyFill="1" applyBorder="1" applyAlignment="1" applyProtection="1">
      <alignment horizontal="center" vertical="center" wrapText="1"/>
    </xf>
    <xf numFmtId="4" fontId="1" fillId="0" borderId="0" xfId="2" applyNumberFormat="1" applyFont="1" applyAlignment="1" applyProtection="1">
      <alignment wrapText="1"/>
    </xf>
    <xf numFmtId="0" fontId="41" fillId="0" borderId="0" xfId="0" applyFont="1" applyAlignment="1" applyProtection="1">
      <alignment horizontal="left" vertical="top" wrapText="1"/>
      <protection hidden="1"/>
    </xf>
    <xf numFmtId="0" fontId="8" fillId="0" borderId="1" xfId="0" applyFont="1" applyBorder="1" applyAlignment="1" applyProtection="1">
      <alignment vertical="center" wrapText="1"/>
      <protection hidden="1"/>
    </xf>
    <xf numFmtId="0" fontId="19" fillId="14" borderId="1" xfId="0" applyFont="1" applyFill="1" applyBorder="1" applyAlignment="1" applyProtection="1">
      <alignment vertical="center" wrapText="1"/>
      <protection hidden="1"/>
    </xf>
    <xf numFmtId="0" fontId="8" fillId="0" borderId="2" xfId="0" applyFont="1" applyBorder="1" applyAlignment="1" applyProtection="1">
      <alignment vertical="center" wrapText="1"/>
      <protection hidden="1"/>
    </xf>
    <xf numFmtId="0" fontId="8" fillId="0" borderId="4" xfId="0" applyFont="1" applyBorder="1" applyAlignment="1" applyProtection="1">
      <alignment vertical="center" wrapText="1"/>
      <protection hidden="1"/>
    </xf>
    <xf numFmtId="0" fontId="8" fillId="0" borderId="6" xfId="0" applyFont="1" applyBorder="1" applyAlignment="1" applyProtection="1">
      <alignment vertical="center" wrapText="1"/>
      <protection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37" fillId="13" borderId="2" xfId="9" applyFont="1" applyFill="1" applyBorder="1" applyAlignment="1" applyProtection="1">
      <alignment vertical="center"/>
      <protection hidden="1"/>
    </xf>
    <xf numFmtId="0" fontId="37" fillId="13" borderId="6" xfId="9" applyFont="1" applyFill="1" applyBorder="1" applyAlignment="1" applyProtection="1">
      <alignment vertical="center"/>
      <protection hidden="1"/>
    </xf>
    <xf numFmtId="0" fontId="39" fillId="14" borderId="2" xfId="10" applyFont="1" applyFill="1" applyBorder="1" applyAlignment="1" applyProtection="1">
      <alignment horizontal="center"/>
      <protection hidden="1"/>
    </xf>
    <xf numFmtId="0" fontId="39" fillId="14" borderId="4" xfId="10" applyFont="1" applyFill="1" applyBorder="1" applyAlignment="1" applyProtection="1">
      <alignment horizontal="center"/>
      <protection hidden="1"/>
    </xf>
    <xf numFmtId="0" fontId="39" fillId="14" borderId="6" xfId="10" applyFont="1" applyFill="1" applyBorder="1" applyAlignment="1" applyProtection="1">
      <alignment horizontal="center"/>
      <protection hidden="1"/>
    </xf>
    <xf numFmtId="0" fontId="43" fillId="0" borderId="0" xfId="0" applyFont="1" applyAlignment="1" applyProtection="1">
      <alignment horizontal="left"/>
      <protection hidden="1"/>
    </xf>
    <xf numFmtId="0" fontId="16" fillId="14" borderId="10" xfId="3" applyNumberFormat="1" applyFont="1" applyFill="1" applyBorder="1" applyAlignment="1" applyProtection="1">
      <alignment horizontal="center" vertical="center" wrapText="1" readingOrder="1"/>
      <protection locked="0" hidden="1"/>
    </xf>
    <xf numFmtId="0" fontId="16" fillId="14" borderId="11" xfId="3" applyNumberFormat="1" applyFont="1" applyFill="1" applyBorder="1" applyAlignment="1" applyProtection="1">
      <alignment horizontal="center" vertical="center" wrapText="1" readingOrder="1"/>
      <protection locked="0" hidden="1"/>
    </xf>
    <xf numFmtId="0" fontId="16" fillId="14" borderId="12" xfId="3" applyNumberFormat="1" applyFont="1" applyFill="1" applyBorder="1" applyAlignment="1" applyProtection="1">
      <alignment horizontal="center" vertical="center" wrapText="1" readingOrder="1"/>
      <protection locked="0" hidden="1"/>
    </xf>
    <xf numFmtId="0" fontId="16" fillId="14" borderId="13" xfId="3" applyNumberFormat="1" applyFont="1" applyFill="1" applyBorder="1" applyAlignment="1" applyProtection="1">
      <alignment horizontal="center" vertical="center" wrapText="1" readingOrder="1"/>
      <protection locked="0" hidden="1"/>
    </xf>
    <xf numFmtId="0" fontId="16" fillId="14" borderId="14" xfId="3" applyNumberFormat="1" applyFont="1" applyFill="1" applyBorder="1" applyAlignment="1" applyProtection="1">
      <alignment horizontal="center" vertical="center" wrapText="1" readingOrder="1"/>
      <protection locked="0" hidden="1"/>
    </xf>
    <xf numFmtId="0" fontId="16" fillId="14" borderId="15" xfId="3" applyNumberFormat="1" applyFont="1" applyFill="1" applyBorder="1" applyAlignment="1" applyProtection="1">
      <alignment horizontal="center" vertical="center" wrapText="1" readingOrder="1"/>
      <protection locked="0" hidden="1"/>
    </xf>
    <xf numFmtId="0" fontId="0" fillId="13" borderId="2" xfId="9" applyFont="1" applyFill="1" applyBorder="1" applyAlignment="1" applyProtection="1">
      <alignment vertical="center"/>
      <protection hidden="1"/>
    </xf>
    <xf numFmtId="0" fontId="33" fillId="13" borderId="6" xfId="9" applyFill="1" applyBorder="1" applyAlignment="1" applyProtection="1">
      <alignment vertical="center"/>
      <protection hidden="1"/>
    </xf>
    <xf numFmtId="0" fontId="36" fillId="12" borderId="2" xfId="8" applyFont="1" applyFill="1" applyBorder="1" applyAlignment="1" applyProtection="1">
      <alignment horizontal="center"/>
      <protection hidden="1"/>
    </xf>
    <xf numFmtId="0" fontId="36" fillId="12" borderId="6" xfId="8" applyFont="1" applyFill="1" applyBorder="1" applyAlignment="1" applyProtection="1">
      <alignment horizontal="center"/>
      <protection hidden="1"/>
    </xf>
    <xf numFmtId="0" fontId="7" fillId="3" borderId="1" xfId="0" applyFont="1" applyFill="1" applyBorder="1" applyAlignment="1" applyProtection="1">
      <alignment vertical="center" wrapText="1"/>
      <protection hidden="1"/>
    </xf>
    <xf numFmtId="0" fontId="7" fillId="0" borderId="1" xfId="0" applyFont="1" applyBorder="1" applyAlignment="1" applyProtection="1">
      <alignment horizontal="left" vertical="center" wrapText="1"/>
      <protection hidden="1"/>
    </xf>
    <xf numFmtId="0" fontId="8" fillId="0" borderId="2" xfId="0" applyFont="1" applyBorder="1" applyAlignment="1" applyProtection="1">
      <alignment horizontal="left" vertical="top" wrapText="1"/>
      <protection hidden="1"/>
    </xf>
    <xf numFmtId="0" fontId="8" fillId="0" borderId="4" xfId="0" applyFont="1" applyBorder="1" applyAlignment="1" applyProtection="1">
      <alignment horizontal="left" vertical="top" wrapText="1"/>
      <protection hidden="1"/>
    </xf>
    <xf numFmtId="0" fontId="8" fillId="0" borderId="6" xfId="0" applyFont="1" applyBorder="1" applyAlignment="1" applyProtection="1">
      <alignment horizontal="left" vertical="top" wrapText="1"/>
      <protection hidden="1"/>
    </xf>
    <xf numFmtId="0" fontId="32" fillId="4" borderId="1" xfId="0" applyFont="1" applyFill="1" applyBorder="1" applyAlignment="1" applyProtection="1">
      <alignment horizontal="center" vertical="center" wrapText="1"/>
    </xf>
    <xf numFmtId="0" fontId="42" fillId="0" borderId="2" xfId="0" applyFont="1" applyFill="1" applyBorder="1" applyAlignment="1" applyProtection="1">
      <alignment horizontal="center" vertical="center" wrapText="1"/>
    </xf>
    <xf numFmtId="0" fontId="42" fillId="0" borderId="6"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32" fillId="4" borderId="3"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25" fillId="7" borderId="1" xfId="4" applyBorder="1" applyProtection="1">
      <alignment vertical="center"/>
    </xf>
    <xf numFmtId="0" fontId="17" fillId="0" borderId="0" xfId="0" quotePrefix="1" applyFont="1" applyAlignment="1">
      <alignment horizontal="left" vertical="top" wrapText="1"/>
    </xf>
    <xf numFmtId="0" fontId="38" fillId="0" borderId="0" xfId="0" applyFont="1" applyAlignment="1">
      <alignment horizontal="left" vertical="top"/>
    </xf>
    <xf numFmtId="0" fontId="38" fillId="0" borderId="0" xfId="0" applyFont="1" applyAlignment="1">
      <alignment horizontal="left" vertical="top" wrapText="1"/>
    </xf>
    <xf numFmtId="0" fontId="15" fillId="4" borderId="1" xfId="0" applyFont="1" applyFill="1" applyBorder="1" applyAlignment="1" applyProtection="1">
      <alignment horizontal="center" vertical="center" wrapText="1"/>
    </xf>
    <xf numFmtId="0" fontId="25" fillId="7" borderId="1" xfId="4">
      <alignment vertical="center"/>
    </xf>
    <xf numFmtId="4" fontId="24" fillId="0" borderId="1" xfId="5" applyFont="1" applyFill="1" applyBorder="1">
      <alignment horizontal="center" vertical="center" wrapText="1"/>
    </xf>
    <xf numFmtId="4" fontId="24" fillId="0" borderId="1" xfId="5" applyFont="1" applyFill="1" applyBorder="1" applyProtection="1">
      <alignment horizontal="center" vertical="center" wrapText="1"/>
      <protection locked="0"/>
    </xf>
    <xf numFmtId="0" fontId="24" fillId="0" borderId="1" xfId="6" applyFill="1" applyBorder="1" applyAlignment="1" applyProtection="1">
      <alignment horizontal="center" vertical="center" wrapText="1"/>
    </xf>
    <xf numFmtId="0" fontId="24" fillId="0" borderId="1" xfId="6" applyFill="1" applyBorder="1" applyAlignment="1" applyProtection="1">
      <alignment vertical="center"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575">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font>
        <color rgb="FFFF0000"/>
      </font>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574"/>
      <tableStyleElement type="headerRow" dxfId="573"/>
      <tableStyleElement type="totalRow" dxfId="572"/>
      <tableStyleElement type="lastColumn" dxfId="571"/>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esaComan/Downloads/BoQ%20Copceac%20ST.%20VODA_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esaComan/Downloads/MOSANA%20%20GIMNAZIU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sheetName val="TA"/>
      <sheetName val="TM"/>
      <sheetName val="TMS"/>
      <sheetName val="HV"/>
      <sheetName val="GCW"/>
      <sheetName val="EEF"/>
      <sheetName val="ATM"/>
      <sheetName val="BK"/>
      <sheetName val="SIP"/>
      <sheetName val="FSS"/>
      <sheetName val="Commiss"/>
      <sheetName val="Maintenance"/>
      <sheetName val="Boiler"/>
    </sheetNames>
    <sheetDataSet>
      <sheetData sheetId="0"/>
      <sheetData sheetId="1">
        <row r="5">
          <cell r="D5" t="str">
            <v>Unit of Measure</v>
          </cell>
          <cell r="E5" t="str">
            <v>Quantity</v>
          </cell>
          <cell r="F5" t="str">
            <v>Unit Price
USD (wage inclusive)</v>
          </cell>
          <cell r="G5" t="str">
            <v>Total 
USD (col.5 x col.6)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sheetName val="TA"/>
      <sheetName val="TM"/>
      <sheetName val="TMS"/>
      <sheetName val="HV"/>
      <sheetName val="GCW"/>
      <sheetName val="EEF"/>
      <sheetName val="ATM"/>
      <sheetName val="BK"/>
      <sheetName val="SIP"/>
      <sheetName val="FSS"/>
      <sheetName val="Commiss"/>
      <sheetName val="Maintenance"/>
      <sheetName val="Boiler"/>
    </sheetNames>
    <sheetDataSet>
      <sheetData sheetId="0">
        <row r="17">
          <cell r="B17" t="str">
            <v>Service and Maintenance works for 3-years of operation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Table1" displayName="Table1" ref="A6:G49" totalsRowCount="1" headerRowDxfId="547" dataDxfId="545" totalsRowDxfId="543" headerRowBorderDxfId="546" tableBorderDxfId="544" headerRowCellStyle="1.Style Font">
  <tableColumns count="7">
    <tableColumn id="1" name="1" totalsRowLabel="Total VAT 0 rate" totalsRowDxfId="542"/>
    <tableColumn id="2" name="2" totalsRowDxfId="541"/>
    <tableColumn id="3" name="3" totalsRowDxfId="540"/>
    <tableColumn id="4" name="4" totalsRowDxfId="539"/>
    <tableColumn id="5" name="5" totalsRowDxfId="538" dataCellStyle="2.Number Style"/>
    <tableColumn id="6" name="6" totalsRowDxfId="537" dataCellStyle="2.Number Style"/>
    <tableColumn id="7" name="7" totalsRowFunction="custom" dataDxfId="536" totalsRowDxfId="535"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46" dataDxfId="44" totalsRowDxfId="42" headerRowBorderDxfId="45" tableBorderDxfId="43" headerRowCellStyle="1.Style Font">
  <tableColumns count="7">
    <tableColumn id="1" name="1" totalsRowLabel="Total VAT 0 rate" dataDxfId="41" totalsRowDxfId="40"/>
    <tableColumn id="2" name="2" dataDxfId="39" totalsRowDxfId="38"/>
    <tableColumn id="3" name="3" dataDxfId="37" totalsRowDxfId="36"/>
    <tableColumn id="4" name="4" dataDxfId="35" totalsRowDxfId="34"/>
    <tableColumn id="5" name="5" dataDxfId="33" totalsRowDxfId="32" dataCellStyle="2.Number Style"/>
    <tableColumn id="6" name="6" dataDxfId="31" totalsRowDxfId="30" dataCellStyle="2.Number Style"/>
    <tableColumn id="7" name="7" totalsRowFunction="custom" dataDxfId="29" totalsRowDxfId="28"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93" totalsRowCount="1" headerRowDxfId="521" dataDxfId="519" totalsRowDxfId="517" headerRowBorderDxfId="520" tableBorderDxfId="518" headerRowCellStyle="1.Style Font">
  <tableColumns count="7">
    <tableColumn id="1" name="1" totalsRowLabel="Total VAT 0 rate" dataDxfId="516" totalsRowDxfId="515"/>
    <tableColumn id="2" name="2" dataDxfId="514" totalsRowDxfId="513"/>
    <tableColumn id="3" name="3" dataDxfId="512" totalsRowDxfId="511"/>
    <tableColumn id="4" name="4" dataDxfId="510" totalsRowDxfId="509"/>
    <tableColumn id="5" name="5" dataDxfId="508" totalsRowDxfId="507" dataCellStyle="2.Number Style"/>
    <tableColumn id="6" name="6" dataDxfId="506" totalsRowDxfId="505" dataCellStyle="2.Number Style"/>
    <tableColumn id="7" name="7" totalsRowFunction="custom" dataDxfId="504" totalsRowDxfId="503"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210" totalsRowCount="1" headerRowDxfId="495" dataDxfId="493" totalsRowDxfId="491" headerRowBorderDxfId="494" tableBorderDxfId="492" headerRowCellStyle="1.Style Font">
  <tableColumns count="7">
    <tableColumn id="1" name="1" totalsRowLabel="Total VAT 0 rate" dataDxfId="490" totalsRowDxfId="489"/>
    <tableColumn id="2" name="2" dataDxfId="488" totalsRowDxfId="487"/>
    <tableColumn id="3" name="3" dataDxfId="486" totalsRowDxfId="485"/>
    <tableColumn id="4" name="4" dataDxfId="484" totalsRowDxfId="483"/>
    <tableColumn id="5" name="5" dataDxfId="482" totalsRowDxfId="481" dataCellStyle="2.Number Style"/>
    <tableColumn id="6" name="6" dataDxfId="480" totalsRowDxfId="479" dataCellStyle="2.Number Style"/>
    <tableColumn id="7" name="7" totalsRowFunction="custom" dataDxfId="478" totalsRowDxfId="477"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158" totalsRowCount="1" headerRowDxfId="457" dataDxfId="455" totalsRowDxfId="453" headerRowBorderDxfId="456" tableBorderDxfId="454" headerRowCellStyle="1.Style Font">
  <tableColumns count="7">
    <tableColumn id="1" name="1" totalsRowLabel="Total VAT 0 rate" dataDxfId="452" totalsRowDxfId="451"/>
    <tableColumn id="2" name="2" dataDxfId="450" totalsRowDxfId="449"/>
    <tableColumn id="3" name="3" dataDxfId="448" totalsRowDxfId="447"/>
    <tableColumn id="4" name="4" dataDxfId="446" totalsRowDxfId="445"/>
    <tableColumn id="5" name="5" dataDxfId="444" totalsRowDxfId="443" dataCellStyle="2.Number Style"/>
    <tableColumn id="6" name="6" dataDxfId="442" totalsRowDxfId="441" dataCellStyle="2.Number Style"/>
    <tableColumn id="7" name="7" totalsRowFunction="custom" dataDxfId="440" totalsRowDxfId="439"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149" totalsRowCount="1" headerRowDxfId="296" dataDxfId="294" totalsRowDxfId="292" headerRowBorderDxfId="295" tableBorderDxfId="293" headerRowCellStyle="1.Style Font">
  <tableColumns count="7">
    <tableColumn id="1" name="1" totalsRowLabel="Total VAT 0 rate" dataDxfId="291" totalsRowDxfId="290"/>
    <tableColumn id="2" name="2" dataDxfId="289" totalsRowDxfId="288"/>
    <tableColumn id="3" name="3" dataDxfId="287" totalsRowDxfId="286"/>
    <tableColumn id="4" name="4" dataDxfId="285" totalsRowDxfId="284"/>
    <tableColumn id="5" name="5" dataDxfId="283" totalsRowDxfId="282" dataCellStyle="2.Number Style"/>
    <tableColumn id="6" name="6" dataDxfId="281" totalsRowDxfId="280" dataCellStyle="2.Number Style"/>
    <tableColumn id="7" name="7" totalsRowFunction="custom" dataDxfId="279" totalsRowDxfId="278"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95" totalsRowCount="1" headerRowDxfId="231" dataDxfId="229" totalsRowDxfId="227" headerRowBorderDxfId="230" tableBorderDxfId="228" headerRowCellStyle="1.Style Font">
  <tableColumns count="7">
    <tableColumn id="1" name="1" totalsRowLabel="Total VAT 0 rate" dataDxfId="226" totalsRowDxfId="225"/>
    <tableColumn id="2" name="2" dataDxfId="224" totalsRowDxfId="223"/>
    <tableColumn id="3" name="3" dataDxfId="222" totalsRowDxfId="221"/>
    <tableColumn id="4" name="4" dataDxfId="220" totalsRowDxfId="219"/>
    <tableColumn id="5" name="5" dataDxfId="218" totalsRowDxfId="217" dataCellStyle="2.Number Style"/>
    <tableColumn id="6" name="6" dataDxfId="216" totalsRowDxfId="215" dataCellStyle="2.Number Style"/>
    <tableColumn id="7" name="7" totalsRowFunction="custom" dataDxfId="214" totalsRowDxfId="213"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62" totalsRowCount="1" headerRowDxfId="169" dataDxfId="167" totalsRowDxfId="165" headerRowBorderDxfId="168" tableBorderDxfId="166" headerRowCellStyle="1.Style Font">
  <tableColumns count="7">
    <tableColumn id="1" name="1" totalsRowLabel="Total VAT 0 rate" dataDxfId="164" totalsRowDxfId="163"/>
    <tableColumn id="2" name="2" dataDxfId="162" totalsRowDxfId="161"/>
    <tableColumn id="3" name="3" dataDxfId="160" totalsRowDxfId="159"/>
    <tableColumn id="4" name="4" dataDxfId="158" totalsRowDxfId="157"/>
    <tableColumn id="5" name="5" dataDxfId="156" totalsRowDxfId="155" dataCellStyle="2.Number Style"/>
    <tableColumn id="6" name="6" dataDxfId="154" totalsRowDxfId="153" dataCellStyle="2.Number Style"/>
    <tableColumn id="7" name="7" totalsRowFunction="custom" dataDxfId="152" totalsRowDxfId="151"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83" totalsRowCount="1" headerRowDxfId="119" dataDxfId="117" totalsRowDxfId="115" headerRowBorderDxfId="118" tableBorderDxfId="116" headerRowCellStyle="1.Style Font">
  <tableColumns count="7">
    <tableColumn id="1" name="1" totalsRowLabel="Total VAT 0 rate" dataDxfId="114" totalsRowDxfId="113"/>
    <tableColumn id="2" name="2" dataDxfId="112" totalsRowDxfId="111"/>
    <tableColumn id="3" name="3" dataDxfId="110" totalsRowDxfId="109"/>
    <tableColumn id="4" name="4" dataDxfId="108" totalsRowDxfId="107"/>
    <tableColumn id="5" name="5" dataDxfId="106" totalsRowDxfId="105" dataCellStyle="2.Number Style"/>
    <tableColumn id="6" name="6" dataDxfId="104" totalsRowDxfId="103" dataCellStyle="2.Number Style"/>
    <tableColumn id="7" name="7" totalsRowFunction="custom" dataDxfId="102" totalsRowDxfId="101"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27" totalsRowCount="1" headerRowDxfId="72" dataDxfId="70" totalsRowDxfId="68" headerRowBorderDxfId="71" tableBorderDxfId="69" headerRowCellStyle="1.Style Font">
  <tableColumns count="7">
    <tableColumn id="1" name="1" totalsRowLabel="Total VAT 0 rate" dataDxfId="67" totalsRowDxfId="66"/>
    <tableColumn id="2" name="2" dataDxfId="65" totalsRowDxfId="64"/>
    <tableColumn id="3" name="3" dataDxfId="63" totalsRowDxfId="62"/>
    <tableColumn id="4" name="4" dataDxfId="61" totalsRowDxfId="60"/>
    <tableColumn id="5" name="5" dataDxfId="59" totalsRowDxfId="58" dataCellStyle="2.Number Style"/>
    <tableColumn id="6" name="6" dataDxfId="57" totalsRowDxfId="56" dataCellStyle="2.Number Style"/>
    <tableColumn id="7" name="7" totalsRowFunction="custom" dataDxfId="55" totalsRowDxfId="54"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8"/>
  <sheetViews>
    <sheetView view="pageBreakPreview" zoomScale="115" zoomScaleSheetLayoutView="115" workbookViewId="0">
      <selection activeCell="E22" sqref="E22"/>
    </sheetView>
  </sheetViews>
  <sheetFormatPr defaultColWidth="8.85546875" defaultRowHeight="15" x14ac:dyDescent="0.25"/>
  <cols>
    <col min="1" max="1" width="9.42578125" customWidth="1"/>
    <col min="2" max="2" width="7.7109375" customWidth="1"/>
    <col min="3" max="3" width="46.85546875" customWidth="1"/>
    <col min="4" max="4" width="10.42578125" customWidth="1"/>
    <col min="5" max="5" width="18" customWidth="1"/>
  </cols>
  <sheetData>
    <row r="1" spans="1:7" x14ac:dyDescent="0.25">
      <c r="A1" s="57" t="s">
        <v>11</v>
      </c>
      <c r="B1" s="58" t="s">
        <v>12</v>
      </c>
      <c r="C1" s="57"/>
      <c r="D1" s="59"/>
      <c r="E1" s="59"/>
    </row>
    <row r="2" spans="1:7" ht="30" customHeight="1" x14ac:dyDescent="0.25">
      <c r="A2" s="60" t="s">
        <v>1</v>
      </c>
      <c r="B2" s="61" t="s">
        <v>13</v>
      </c>
      <c r="C2" s="150" t="s">
        <v>740</v>
      </c>
      <c r="D2" s="151"/>
      <c r="E2" s="152"/>
      <c r="F2" s="3"/>
      <c r="G2" s="3"/>
    </row>
    <row r="3" spans="1:7" ht="74.25" customHeight="1" x14ac:dyDescent="0.25">
      <c r="A3" s="60" t="s">
        <v>2</v>
      </c>
      <c r="B3" s="61" t="s">
        <v>14</v>
      </c>
      <c r="C3" s="153"/>
      <c r="D3" s="154"/>
      <c r="E3" s="155"/>
      <c r="F3" s="4"/>
      <c r="G3" s="4"/>
    </row>
    <row r="4" spans="1:7" ht="45" customHeight="1" x14ac:dyDescent="0.25">
      <c r="A4" s="161" t="s">
        <v>741</v>
      </c>
      <c r="B4" s="161"/>
      <c r="C4" s="161"/>
      <c r="D4" s="161"/>
      <c r="E4" s="62" t="s">
        <v>240</v>
      </c>
    </row>
    <row r="5" spans="1:7" ht="16.5" customHeight="1" x14ac:dyDescent="0.25">
      <c r="A5" s="160" t="s">
        <v>241</v>
      </c>
      <c r="B5" s="160"/>
      <c r="C5" s="160"/>
      <c r="D5" s="160"/>
      <c r="E5" s="63"/>
    </row>
    <row r="6" spans="1:7" ht="15.6" customHeight="1" x14ac:dyDescent="0.25">
      <c r="A6" s="64">
        <v>1</v>
      </c>
      <c r="B6" s="137" t="s">
        <v>242</v>
      </c>
      <c r="C6" s="137"/>
      <c r="D6" s="137"/>
      <c r="E6" s="65">
        <f>LOOKUP(2,1/(1-ISBLANK(TA!G:G)),TA!G:G)</f>
        <v>0</v>
      </c>
    </row>
    <row r="7" spans="1:7" ht="15.6" customHeight="1" x14ac:dyDescent="0.25">
      <c r="A7" s="64">
        <v>2</v>
      </c>
      <c r="B7" s="139" t="s">
        <v>243</v>
      </c>
      <c r="C7" s="140"/>
      <c r="D7" s="141"/>
      <c r="E7" s="65">
        <f>LOOKUP(2,1/(1-ISBLANK(TM!G:G)),TM!G:G)</f>
        <v>0</v>
      </c>
    </row>
    <row r="8" spans="1:7" ht="15.6" customHeight="1" x14ac:dyDescent="0.25">
      <c r="A8" s="64">
        <v>3</v>
      </c>
      <c r="B8" s="139" t="s">
        <v>742</v>
      </c>
      <c r="C8" s="140"/>
      <c r="D8" s="141"/>
      <c r="E8" s="65">
        <f>LOOKUP(2,1/(1-ISBLANK(TMS!G:G)),TMS!G:G)</f>
        <v>0</v>
      </c>
    </row>
    <row r="9" spans="1:7" ht="15.6" customHeight="1" x14ac:dyDescent="0.25">
      <c r="A9" s="64">
        <v>4</v>
      </c>
      <c r="B9" s="139" t="s">
        <v>244</v>
      </c>
      <c r="C9" s="140"/>
      <c r="D9" s="141"/>
      <c r="E9" s="65">
        <f>LOOKUP(2,1/(1-ISBLANK(HV!G:G)),HV!G:G)</f>
        <v>0</v>
      </c>
    </row>
    <row r="10" spans="1:7" ht="15.6" customHeight="1" x14ac:dyDescent="0.25">
      <c r="A10" s="64">
        <v>5</v>
      </c>
      <c r="B10" s="139" t="s">
        <v>245</v>
      </c>
      <c r="C10" s="140"/>
      <c r="D10" s="141"/>
      <c r="E10" s="65">
        <f>LOOKUP(2,1/(1-ISBLANK(GCW!G:G)),GCW!G:G)</f>
        <v>0</v>
      </c>
    </row>
    <row r="11" spans="1:7" ht="15.6" customHeight="1" x14ac:dyDescent="0.25">
      <c r="A11" s="64">
        <v>6</v>
      </c>
      <c r="B11" s="139" t="s">
        <v>246</v>
      </c>
      <c r="C11" s="140"/>
      <c r="D11" s="141"/>
      <c r="E11" s="65">
        <f>LOOKUP(2,1/(1-ISBLANK(EEF!G:G)),EEF!G:G)</f>
        <v>0</v>
      </c>
    </row>
    <row r="12" spans="1:7" ht="15.6" customHeight="1" x14ac:dyDescent="0.25">
      <c r="A12" s="64">
        <v>7</v>
      </c>
      <c r="B12" s="139" t="s">
        <v>743</v>
      </c>
      <c r="C12" s="140"/>
      <c r="D12" s="141"/>
      <c r="E12" s="65">
        <f>LOOKUP(2,1/(1-ISBLANK(ATM!G:G)),ATM!G:G)</f>
        <v>0</v>
      </c>
    </row>
    <row r="13" spans="1:7" ht="15.6" customHeight="1" x14ac:dyDescent="0.25">
      <c r="A13" s="64">
        <v>8</v>
      </c>
      <c r="B13" s="139" t="s">
        <v>247</v>
      </c>
      <c r="C13" s="140"/>
      <c r="D13" s="141"/>
      <c r="E13" s="65">
        <f>LOOKUP(2,1/(1-ISBLANK(BK!G:G)),BK!G:G)</f>
        <v>0</v>
      </c>
    </row>
    <row r="14" spans="1:7" ht="15.6" customHeight="1" x14ac:dyDescent="0.25">
      <c r="A14" s="64">
        <v>9</v>
      </c>
      <c r="B14" s="139" t="s">
        <v>248</v>
      </c>
      <c r="C14" s="140"/>
      <c r="D14" s="141"/>
      <c r="E14" s="65">
        <f>LOOKUP(2,1/(1-ISBLANK(SIP!G:G)),SIP!G:G)</f>
        <v>0</v>
      </c>
    </row>
    <row r="15" spans="1:7" ht="15.6" customHeight="1" x14ac:dyDescent="0.25">
      <c r="A15" s="64">
        <v>10</v>
      </c>
      <c r="B15" s="162" t="s">
        <v>249</v>
      </c>
      <c r="C15" s="163"/>
      <c r="D15" s="164"/>
      <c r="E15" s="65">
        <f>LOOKUP(2,1/(1-ISBLANK(FSS!G:G)),FSS!G:G)</f>
        <v>0</v>
      </c>
    </row>
    <row r="16" spans="1:7" ht="15.6" customHeight="1" x14ac:dyDescent="0.25">
      <c r="A16" s="64">
        <v>11</v>
      </c>
      <c r="B16" s="139" t="s">
        <v>250</v>
      </c>
      <c r="C16" s="140"/>
      <c r="D16" s="141"/>
      <c r="E16" s="65">
        <f>Commiss!G11</f>
        <v>0</v>
      </c>
    </row>
    <row r="17" spans="1:5" ht="15.6" customHeight="1" x14ac:dyDescent="0.25">
      <c r="A17" s="64">
        <v>12</v>
      </c>
      <c r="B17" s="139" t="s">
        <v>251</v>
      </c>
      <c r="C17" s="140"/>
      <c r="D17" s="141"/>
      <c r="E17" s="65">
        <f>Maintenance!G11</f>
        <v>0</v>
      </c>
    </row>
    <row r="18" spans="1:5" ht="31.5" customHeight="1" x14ac:dyDescent="0.25">
      <c r="A18" s="66"/>
      <c r="B18" s="138" t="s">
        <v>252</v>
      </c>
      <c r="C18" s="138"/>
      <c r="D18" s="138"/>
      <c r="E18" s="67">
        <f>SUM(E6:E17)</f>
        <v>0</v>
      </c>
    </row>
    <row r="19" spans="1:5" x14ac:dyDescent="0.25">
      <c r="A19" s="59"/>
      <c r="B19" s="59"/>
      <c r="C19" s="59"/>
      <c r="D19" s="59"/>
      <c r="E19" s="59"/>
    </row>
    <row r="20" spans="1:5" x14ac:dyDescent="0.25">
      <c r="A20" s="59"/>
      <c r="B20" s="59"/>
      <c r="C20" s="59"/>
      <c r="D20" s="59"/>
      <c r="E20" s="59"/>
    </row>
    <row r="21" spans="1:5" x14ac:dyDescent="0.25">
      <c r="A21" s="68" t="s">
        <v>3</v>
      </c>
      <c r="B21" s="158" t="s">
        <v>4</v>
      </c>
      <c r="C21" s="159"/>
      <c r="D21" s="68" t="s">
        <v>5</v>
      </c>
      <c r="E21" s="68" t="s">
        <v>6</v>
      </c>
    </row>
    <row r="22" spans="1:5" x14ac:dyDescent="0.25">
      <c r="A22" s="69">
        <v>1</v>
      </c>
      <c r="B22" s="142" t="s">
        <v>253</v>
      </c>
      <c r="C22" s="143"/>
      <c r="D22" s="69" t="s">
        <v>7</v>
      </c>
      <c r="E22" s="20">
        <v>952.12</v>
      </c>
    </row>
    <row r="23" spans="1:5" x14ac:dyDescent="0.25">
      <c r="A23" s="69">
        <v>2</v>
      </c>
      <c r="B23" s="142" t="s">
        <v>254</v>
      </c>
      <c r="C23" s="143"/>
      <c r="D23" s="69" t="s">
        <v>255</v>
      </c>
      <c r="E23" s="76">
        <f>Boiler!D11</f>
        <v>0</v>
      </c>
    </row>
    <row r="24" spans="1:5" x14ac:dyDescent="0.25">
      <c r="A24" s="69">
        <v>3</v>
      </c>
      <c r="B24" s="142" t="s">
        <v>256</v>
      </c>
      <c r="C24" s="143"/>
      <c r="D24" s="69" t="s">
        <v>7</v>
      </c>
      <c r="E24" s="77" t="str">
        <f>IFERROR(E22/E23,"")</f>
        <v/>
      </c>
    </row>
    <row r="25" spans="1:5" x14ac:dyDescent="0.25">
      <c r="A25" s="69">
        <v>4</v>
      </c>
      <c r="B25" s="142" t="s">
        <v>744</v>
      </c>
      <c r="C25" s="143"/>
      <c r="D25" s="69" t="s">
        <v>257</v>
      </c>
      <c r="E25" s="78">
        <v>15000</v>
      </c>
    </row>
    <row r="26" spans="1:5" x14ac:dyDescent="0.25">
      <c r="A26" s="69">
        <v>5</v>
      </c>
      <c r="B26" s="142" t="s">
        <v>744</v>
      </c>
      <c r="C26" s="143"/>
      <c r="D26" s="69" t="s">
        <v>258</v>
      </c>
      <c r="E26" s="79">
        <f>E25*0.277778/1000</f>
        <v>4.1666699999999999</v>
      </c>
    </row>
    <row r="27" spans="1:5" x14ac:dyDescent="0.25">
      <c r="A27" s="69">
        <v>6</v>
      </c>
      <c r="B27" s="142" t="s">
        <v>259</v>
      </c>
      <c r="C27" s="143"/>
      <c r="D27" s="69" t="s">
        <v>260</v>
      </c>
      <c r="E27" s="79" t="str">
        <f>IFERROR(E24/E26,"")</f>
        <v/>
      </c>
    </row>
    <row r="28" spans="1:5" x14ac:dyDescent="0.25">
      <c r="A28" s="69">
        <v>7</v>
      </c>
      <c r="B28" s="142" t="s">
        <v>261</v>
      </c>
      <c r="C28" s="143"/>
      <c r="D28" s="69" t="s">
        <v>262</v>
      </c>
      <c r="E28" s="77">
        <v>110</v>
      </c>
    </row>
    <row r="29" spans="1:5" x14ac:dyDescent="0.25">
      <c r="A29" s="70">
        <v>8</v>
      </c>
      <c r="B29" s="156" t="s">
        <v>263</v>
      </c>
      <c r="C29" s="157"/>
      <c r="D29" s="70" t="s">
        <v>8</v>
      </c>
      <c r="E29" s="80" t="str">
        <f>IFERROR(E28*E27,"")</f>
        <v/>
      </c>
    </row>
    <row r="30" spans="1:5" x14ac:dyDescent="0.25">
      <c r="A30" s="69">
        <v>9</v>
      </c>
      <c r="B30" s="142" t="s">
        <v>264</v>
      </c>
      <c r="C30" s="143"/>
      <c r="D30" s="69" t="s">
        <v>255</v>
      </c>
      <c r="E30" s="81">
        <v>0.1</v>
      </c>
    </row>
    <row r="31" spans="1:5" x14ac:dyDescent="0.25">
      <c r="A31" s="69">
        <v>10</v>
      </c>
      <c r="B31" s="142" t="s">
        <v>265</v>
      </c>
      <c r="C31" s="143"/>
      <c r="D31" s="69" t="s">
        <v>266</v>
      </c>
      <c r="E31" s="82">
        <v>10</v>
      </c>
    </row>
    <row r="32" spans="1:5" x14ac:dyDescent="0.25">
      <c r="A32" s="70">
        <v>11</v>
      </c>
      <c r="B32" s="144" t="s">
        <v>745</v>
      </c>
      <c r="C32" s="145"/>
      <c r="D32" s="71" t="s">
        <v>8</v>
      </c>
      <c r="E32" s="83" t="str">
        <f>IFERROR(PV(E30,E31,E29)*(-1),"")</f>
        <v/>
      </c>
    </row>
    <row r="33" spans="1:5" ht="15.75" x14ac:dyDescent="0.25">
      <c r="A33" s="146" t="s">
        <v>267</v>
      </c>
      <c r="B33" s="147"/>
      <c r="C33" s="148"/>
      <c r="D33" s="72" t="s">
        <v>8</v>
      </c>
      <c r="E33" s="84" t="str">
        <f>IFERROR(E18+E32,"")</f>
        <v/>
      </c>
    </row>
    <row r="34" spans="1:5" x14ac:dyDescent="0.25">
      <c r="A34" s="59"/>
      <c r="B34" s="59"/>
      <c r="C34" s="59"/>
      <c r="D34" s="59"/>
      <c r="E34" s="59"/>
    </row>
    <row r="35" spans="1:5" ht="30" customHeight="1" x14ac:dyDescent="0.25">
      <c r="A35" s="149" t="s">
        <v>268</v>
      </c>
      <c r="B35" s="149"/>
      <c r="C35" s="73"/>
      <c r="D35" s="74" t="s">
        <v>269</v>
      </c>
      <c r="E35" s="75"/>
    </row>
    <row r="36" spans="1:5" x14ac:dyDescent="0.25">
      <c r="A36" s="59"/>
      <c r="B36" s="59"/>
      <c r="C36" s="59"/>
      <c r="D36" s="59"/>
      <c r="E36" s="59"/>
    </row>
    <row r="37" spans="1:5" ht="14.45" customHeight="1" x14ac:dyDescent="0.25">
      <c r="A37" s="136" t="s">
        <v>270</v>
      </c>
      <c r="B37" s="136"/>
      <c r="C37" s="136"/>
      <c r="D37" s="136"/>
      <c r="E37" s="136"/>
    </row>
    <row r="38" spans="1:5" x14ac:dyDescent="0.25">
      <c r="A38" s="136"/>
      <c r="B38" s="136"/>
      <c r="C38" s="136"/>
      <c r="D38" s="136"/>
      <c r="E38" s="136"/>
    </row>
  </sheetData>
  <mergeCells count="31">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s>
  <phoneticPr fontId="20" type="noConversion"/>
  <conditionalFormatting sqref="A1:E4 A18:E21 A6:A17 E5:E17 A33:E34 A22:A32 E22:E32 A39:E1048576">
    <cfRule type="expression" dxfId="570" priority="18">
      <formula>CELL("PROTECT",A1)=0</formula>
    </cfRule>
  </conditionalFormatting>
  <conditionalFormatting sqref="A1:E4 A18:E21 A6:A17 E5:E17 A33:E33 A22:A32 E22:E32">
    <cfRule type="expression" dxfId="569" priority="22">
      <formula>CELL("PROTECT",A1)=0</formula>
    </cfRule>
  </conditionalFormatting>
  <conditionalFormatting sqref="A5:D5">
    <cfRule type="expression" dxfId="568" priority="13">
      <formula>CELL("PROTECT",A5)=0</formula>
    </cfRule>
  </conditionalFormatting>
  <conditionalFormatting sqref="A5:D5">
    <cfRule type="expression" dxfId="567" priority="14">
      <formula>CELL("PROTECT",A5)=0</formula>
    </cfRule>
  </conditionalFormatting>
  <conditionalFormatting sqref="B16:D17 B15 B6:D14">
    <cfRule type="expression" dxfId="566" priority="11">
      <formula>CELL("PROTECT",B6)=0</formula>
    </cfRule>
  </conditionalFormatting>
  <conditionalFormatting sqref="B6:D17">
    <cfRule type="expression" dxfId="565" priority="12">
      <formula>CELL("PROTECT",B6)=0</formula>
    </cfRule>
  </conditionalFormatting>
  <conditionalFormatting sqref="B29:D29 D22:D28 D30:D32">
    <cfRule type="expression" dxfId="564" priority="9">
      <formula>CELL("PROTECT",B22)=0</formula>
    </cfRule>
  </conditionalFormatting>
  <conditionalFormatting sqref="B29:D29 D22:D28 D30:D32">
    <cfRule type="expression" dxfId="563" priority="10">
      <formula>CELL("PROTECT",B22)=0</formula>
    </cfRule>
  </conditionalFormatting>
  <conditionalFormatting sqref="B22:C28">
    <cfRule type="expression" dxfId="562" priority="8">
      <formula>CELL("PROTECT",B22)=0</formula>
    </cfRule>
  </conditionalFormatting>
  <conditionalFormatting sqref="B22:C28">
    <cfRule type="expression" dxfId="561" priority="7">
      <formula>CELL("PROTECT",B22)=0</formula>
    </cfRule>
  </conditionalFormatting>
  <conditionalFormatting sqref="B32:C32">
    <cfRule type="expression" dxfId="560" priority="5">
      <formula>CELL("PROTECT",B32)=0</formula>
    </cfRule>
  </conditionalFormatting>
  <conditionalFormatting sqref="B32:C32">
    <cfRule type="expression" dxfId="559" priority="6">
      <formula>CELL("PROTECT",B32)=0</formula>
    </cfRule>
  </conditionalFormatting>
  <conditionalFormatting sqref="B30:C31">
    <cfRule type="expression" dxfId="558" priority="4">
      <formula>CELL("PROTECT",B30)=0</formula>
    </cfRule>
  </conditionalFormatting>
  <conditionalFormatting sqref="B30:C31">
    <cfRule type="expression" dxfId="557" priority="3">
      <formula>CELL("PROTECT",B30)=0</formula>
    </cfRule>
  </conditionalFormatting>
  <conditionalFormatting sqref="A35:E38">
    <cfRule type="expression" dxfId="556" priority="1">
      <formula>CELL("PROTECT",A35)=0</formula>
    </cfRule>
  </conditionalFormatting>
  <conditionalFormatting sqref="C35">
    <cfRule type="containsBlanks" dxfId="555" priority="2">
      <formula>LEN(TRIM(C35))=0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7"/>
  <sheetViews>
    <sheetView view="pageBreakPreview" zoomScaleNormal="90" zoomScaleSheetLayoutView="100" zoomScalePageLayoutView="90" workbookViewId="0">
      <selection activeCell="C26" sqref="C26"/>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65" t="str">
        <f>SITE!C2</f>
        <v xml:space="preserve">Installation of solid biomass heating system and solar panels for hot water production in kindergarten Speranta of Lozova village, 
Straseni district
</v>
      </c>
      <c r="D2" s="165"/>
      <c r="E2" s="165"/>
      <c r="F2" s="165"/>
      <c r="G2" s="165"/>
    </row>
    <row r="3" spans="1:7" s="21" customFormat="1" ht="18.75" x14ac:dyDescent="0.3">
      <c r="A3" s="25" t="str">
        <f>SITE!A3</f>
        <v>Site:</v>
      </c>
      <c r="B3" s="26" t="str">
        <f>IF(SITE!B3=0,"",SITE!B3)</f>
        <v>y</v>
      </c>
      <c r="C3" s="165"/>
      <c r="D3" s="165"/>
      <c r="E3" s="165"/>
      <c r="F3" s="165"/>
      <c r="G3" s="165"/>
    </row>
    <row r="4" spans="1:7" s="21" customFormat="1" ht="18.75" x14ac:dyDescent="0.25">
      <c r="A4" s="168" t="s">
        <v>271</v>
      </c>
      <c r="B4" s="168"/>
      <c r="C4" s="28" t="str">
        <f>SITE!B14</f>
        <v xml:space="preserve">Anti fire system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98" t="s">
        <v>374</v>
      </c>
      <c r="D7" s="37"/>
      <c r="E7" s="43"/>
      <c r="F7" s="42"/>
      <c r="G7" s="86">
        <f>Table119[5]*Table119[6]</f>
        <v>0</v>
      </c>
    </row>
    <row r="8" spans="1:7" ht="30" x14ac:dyDescent="0.25">
      <c r="A8" s="37">
        <v>1</v>
      </c>
      <c r="B8" s="37" t="s">
        <v>231</v>
      </c>
      <c r="C8" s="98" t="s">
        <v>687</v>
      </c>
      <c r="D8" s="108" t="s">
        <v>315</v>
      </c>
      <c r="E8" s="43">
        <v>4</v>
      </c>
      <c r="F8" s="42"/>
      <c r="G8" s="88">
        <f>Table119[5]*Table119[6]</f>
        <v>0</v>
      </c>
    </row>
    <row r="9" spans="1:7" ht="30" x14ac:dyDescent="0.25">
      <c r="A9" s="92">
        <v>2</v>
      </c>
      <c r="B9" s="92" t="s">
        <v>232</v>
      </c>
      <c r="C9" s="98" t="s">
        <v>688</v>
      </c>
      <c r="D9" s="92" t="s">
        <v>315</v>
      </c>
      <c r="E9" s="94">
        <v>1</v>
      </c>
      <c r="F9" s="95"/>
      <c r="G9" s="96">
        <f>Table119[5]*Table119[6]</f>
        <v>0</v>
      </c>
    </row>
    <row r="10" spans="1:7" ht="30" x14ac:dyDescent="0.25">
      <c r="A10" s="92">
        <v>3</v>
      </c>
      <c r="B10" s="92" t="s">
        <v>233</v>
      </c>
      <c r="C10" s="98" t="s">
        <v>689</v>
      </c>
      <c r="D10" s="92" t="s">
        <v>315</v>
      </c>
      <c r="E10" s="94">
        <v>1</v>
      </c>
      <c r="F10" s="95"/>
      <c r="G10" s="97">
        <f>Table119[5]*Table119[6]</f>
        <v>0</v>
      </c>
    </row>
    <row r="11" spans="1:7" x14ac:dyDescent="0.25">
      <c r="A11" s="92">
        <v>4</v>
      </c>
      <c r="B11" s="92" t="s">
        <v>234</v>
      </c>
      <c r="C11" s="98" t="s">
        <v>690</v>
      </c>
      <c r="D11" s="92" t="s">
        <v>315</v>
      </c>
      <c r="E11" s="94">
        <v>1</v>
      </c>
      <c r="F11" s="95"/>
      <c r="G11" s="97">
        <f>Table119[5]*Table119[6]</f>
        <v>0</v>
      </c>
    </row>
    <row r="12" spans="1:7" x14ac:dyDescent="0.25">
      <c r="A12" s="92">
        <v>5</v>
      </c>
      <c r="B12" s="92" t="s">
        <v>188</v>
      </c>
      <c r="C12" s="98" t="s">
        <v>691</v>
      </c>
      <c r="D12" s="92" t="s">
        <v>315</v>
      </c>
      <c r="E12" s="94">
        <v>1</v>
      </c>
      <c r="F12" s="95"/>
      <c r="G12" s="97">
        <f>Table119[5]*Table119[6]</f>
        <v>0</v>
      </c>
    </row>
    <row r="13" spans="1:7" ht="30" x14ac:dyDescent="0.25">
      <c r="A13" s="92">
        <v>6</v>
      </c>
      <c r="B13" s="92" t="s">
        <v>99</v>
      </c>
      <c r="C13" s="98" t="s">
        <v>692</v>
      </c>
      <c r="D13" s="92" t="s">
        <v>100</v>
      </c>
      <c r="E13" s="94">
        <v>0.3</v>
      </c>
      <c r="F13" s="95"/>
      <c r="G13" s="97">
        <f>Table119[5]*Table119[6]</f>
        <v>0</v>
      </c>
    </row>
    <row r="14" spans="1:7" ht="30" x14ac:dyDescent="0.25">
      <c r="A14" s="92">
        <v>7</v>
      </c>
      <c r="B14" s="92" t="s">
        <v>99</v>
      </c>
      <c r="C14" s="98" t="s">
        <v>693</v>
      </c>
      <c r="D14" s="92" t="s">
        <v>100</v>
      </c>
      <c r="E14" s="94">
        <v>0.06</v>
      </c>
      <c r="F14" s="95"/>
      <c r="G14" s="97">
        <f>Table119[5]*Table119[6]</f>
        <v>0</v>
      </c>
    </row>
    <row r="15" spans="1:7" x14ac:dyDescent="0.25">
      <c r="A15" s="92">
        <v>8</v>
      </c>
      <c r="B15" s="92" t="s">
        <v>235</v>
      </c>
      <c r="C15" s="98" t="s">
        <v>694</v>
      </c>
      <c r="D15" s="92" t="s">
        <v>315</v>
      </c>
      <c r="E15" s="94">
        <v>1</v>
      </c>
      <c r="F15" s="95"/>
      <c r="G15" s="97">
        <f>Table119[5]*Table119[6]</f>
        <v>0</v>
      </c>
    </row>
    <row r="16" spans="1:7" x14ac:dyDescent="0.25">
      <c r="A16" s="92">
        <v>9</v>
      </c>
      <c r="B16" s="92" t="s">
        <v>234</v>
      </c>
      <c r="C16" s="98" t="s">
        <v>695</v>
      </c>
      <c r="D16" s="92" t="s">
        <v>315</v>
      </c>
      <c r="E16" s="94">
        <v>2</v>
      </c>
      <c r="F16" s="95"/>
      <c r="G16" s="97">
        <f>Table119[5]*Table119[6]</f>
        <v>0</v>
      </c>
    </row>
    <row r="17" spans="1:7" ht="30" x14ac:dyDescent="0.25">
      <c r="A17" s="92">
        <v>10</v>
      </c>
      <c r="B17" s="92" t="s">
        <v>185</v>
      </c>
      <c r="C17" s="98" t="s">
        <v>696</v>
      </c>
      <c r="D17" s="92" t="s">
        <v>31</v>
      </c>
      <c r="E17" s="94">
        <v>36</v>
      </c>
      <c r="F17" s="95"/>
      <c r="G17" s="97">
        <f>Table119[5]*Table119[6]</f>
        <v>0</v>
      </c>
    </row>
    <row r="18" spans="1:7" x14ac:dyDescent="0.25">
      <c r="A18" s="92"/>
      <c r="B18" s="92"/>
      <c r="C18" s="103" t="s">
        <v>300</v>
      </c>
      <c r="D18" s="92"/>
      <c r="E18" s="94"/>
      <c r="F18" s="95"/>
      <c r="G18" s="97">
        <f>Table119[5]*Table119[6]</f>
        <v>0</v>
      </c>
    </row>
    <row r="19" spans="1:7" x14ac:dyDescent="0.25">
      <c r="A19" s="92">
        <v>11</v>
      </c>
      <c r="B19" s="92"/>
      <c r="C19" s="98" t="s">
        <v>697</v>
      </c>
      <c r="D19" s="92" t="s">
        <v>315</v>
      </c>
      <c r="E19" s="94">
        <v>4</v>
      </c>
      <c r="F19" s="95"/>
      <c r="G19" s="97">
        <f>Table119[5]*Table119[6]</f>
        <v>0</v>
      </c>
    </row>
    <row r="20" spans="1:7" x14ac:dyDescent="0.25">
      <c r="A20" s="92">
        <v>12</v>
      </c>
      <c r="B20" s="92"/>
      <c r="C20" s="98" t="s">
        <v>698</v>
      </c>
      <c r="D20" s="92" t="s">
        <v>315</v>
      </c>
      <c r="E20" s="94">
        <v>1</v>
      </c>
      <c r="F20" s="95"/>
      <c r="G20" s="97">
        <f>Table119[5]*Table119[6]</f>
        <v>0</v>
      </c>
    </row>
    <row r="21" spans="1:7" x14ac:dyDescent="0.25">
      <c r="A21" s="92">
        <v>13</v>
      </c>
      <c r="B21" s="92"/>
      <c r="C21" s="98" t="s">
        <v>699</v>
      </c>
      <c r="D21" s="92" t="s">
        <v>315</v>
      </c>
      <c r="E21" s="94">
        <v>1</v>
      </c>
      <c r="F21" s="95"/>
      <c r="G21" s="97">
        <f>Table119[5]*Table119[6]</f>
        <v>0</v>
      </c>
    </row>
    <row r="22" spans="1:7" x14ac:dyDescent="0.25">
      <c r="A22" s="92">
        <v>14</v>
      </c>
      <c r="B22" s="92"/>
      <c r="C22" s="98" t="s">
        <v>700</v>
      </c>
      <c r="D22" s="92" t="s">
        <v>315</v>
      </c>
      <c r="E22" s="94">
        <v>1</v>
      </c>
      <c r="F22" s="95"/>
      <c r="G22" s="97">
        <f>Table119[5]*Table119[6]</f>
        <v>0</v>
      </c>
    </row>
    <row r="23" spans="1:7" x14ac:dyDescent="0.25">
      <c r="A23" s="92">
        <v>15</v>
      </c>
      <c r="B23" s="92"/>
      <c r="C23" s="98" t="s">
        <v>701</v>
      </c>
      <c r="D23" s="92" t="s">
        <v>315</v>
      </c>
      <c r="E23" s="94">
        <v>1</v>
      </c>
      <c r="F23" s="95"/>
      <c r="G23" s="97">
        <f>Table119[5]*Table119[6]</f>
        <v>0</v>
      </c>
    </row>
    <row r="24" spans="1:7" x14ac:dyDescent="0.25">
      <c r="A24" s="92">
        <v>16</v>
      </c>
      <c r="B24" s="92"/>
      <c r="C24" s="98" t="s">
        <v>702</v>
      </c>
      <c r="D24" s="92" t="s">
        <v>315</v>
      </c>
      <c r="E24" s="94">
        <v>1</v>
      </c>
      <c r="F24" s="95"/>
      <c r="G24" s="97">
        <f>Table119[5]*Table119[6]</f>
        <v>0</v>
      </c>
    </row>
    <row r="25" spans="1:7" x14ac:dyDescent="0.25">
      <c r="A25" s="92" t="s">
        <v>239</v>
      </c>
      <c r="B25" s="92"/>
      <c r="C25" s="103" t="s">
        <v>703</v>
      </c>
      <c r="D25" s="110" t="s">
        <v>315</v>
      </c>
      <c r="E25" s="94">
        <v>2</v>
      </c>
      <c r="F25" s="95"/>
      <c r="G25" s="97">
        <f>Table119[5]*Table119[6]</f>
        <v>0</v>
      </c>
    </row>
    <row r="26" spans="1:7" ht="45" x14ac:dyDescent="0.25">
      <c r="A26" s="92">
        <v>17</v>
      </c>
      <c r="B26" s="92"/>
      <c r="C26" s="114" t="s">
        <v>804</v>
      </c>
      <c r="D26" s="92" t="s">
        <v>315</v>
      </c>
      <c r="E26" s="94">
        <v>1</v>
      </c>
      <c r="F26" s="95"/>
      <c r="G26" s="97">
        <f>Table119[5]*Table119[6]</f>
        <v>0</v>
      </c>
    </row>
    <row r="27" spans="1:7" x14ac:dyDescent="0.25">
      <c r="A27" s="100" t="s">
        <v>309</v>
      </c>
      <c r="B27" s="101"/>
      <c r="C27" s="101"/>
      <c r="D27" s="101"/>
      <c r="E27" s="102"/>
      <c r="F27" s="102"/>
      <c r="G27" s="102">
        <f>SUBTOTAL(9,Table119[7])</f>
        <v>0</v>
      </c>
    </row>
  </sheetData>
  <mergeCells count="2">
    <mergeCell ref="C2:G3"/>
    <mergeCell ref="A4:B4"/>
  </mergeCells>
  <phoneticPr fontId="20" type="noConversion"/>
  <conditionalFormatting sqref="A7:G7 A18:G18 A8:B17 D8:G17 A25:G25 A19:B24 D19:G24 A27:G27 A26:B26 D26:G26">
    <cfRule type="expression" dxfId="100" priority="31">
      <formula>CELL("PROTECT",A7)=0</formula>
    </cfRule>
    <cfRule type="expression" dxfId="99" priority="32">
      <formula>$C7="Subtotal"</formula>
    </cfRule>
    <cfRule type="expression" priority="33" stopIfTrue="1">
      <formula>OR($C7="Subtotal",$A7="Total TVA Cota 0")</formula>
    </cfRule>
    <cfRule type="expression" dxfId="98" priority="35">
      <formula>$E7=""</formula>
    </cfRule>
  </conditionalFormatting>
  <conditionalFormatting sqref="G7:G27">
    <cfRule type="expression" dxfId="97" priority="29">
      <formula>AND($C7="Subtotal",$G7="")</formula>
    </cfRule>
    <cfRule type="expression" dxfId="96" priority="30">
      <formula>AND($C7="Subtotal",_xlfn.FORMULATEXT($G7)="=[5]*[6]")</formula>
    </cfRule>
    <cfRule type="expression" dxfId="95" priority="34">
      <formula>AND($C7&lt;&gt;"Subtotal",_xlfn.FORMULATEXT($G7)&lt;&gt;"=[5]*[6]")</formula>
    </cfRule>
  </conditionalFormatting>
  <conditionalFormatting sqref="E7:G27">
    <cfRule type="notContainsBlanks" priority="36" stopIfTrue="1">
      <formula>LEN(TRIM(E7))&gt;0</formula>
    </cfRule>
    <cfRule type="expression" dxfId="94" priority="37">
      <formula>$E7&lt;&gt;""</formula>
    </cfRule>
  </conditionalFormatting>
  <conditionalFormatting sqref="C8:C10">
    <cfRule type="expression" dxfId="93" priority="25">
      <formula>CELL("PROTECT",C8)=0</formula>
    </cfRule>
    <cfRule type="expression" dxfId="92" priority="26">
      <formula>$C8="Subtotal"</formula>
    </cfRule>
    <cfRule type="expression" priority="27" stopIfTrue="1">
      <formula>OR($C8="Subtotal",$A8="Total TVA Cota 0")</formula>
    </cfRule>
    <cfRule type="expression" dxfId="91" priority="28">
      <formula>$E8=""</formula>
    </cfRule>
  </conditionalFormatting>
  <conditionalFormatting sqref="C11:C12">
    <cfRule type="expression" dxfId="90" priority="21">
      <formula>CELL("PROTECT",C11)=0</formula>
    </cfRule>
    <cfRule type="expression" dxfId="89" priority="22">
      <formula>$C11="Subtotal"</formula>
    </cfRule>
    <cfRule type="expression" priority="23" stopIfTrue="1">
      <formula>OR($C11="Subtotal",$A11="Total TVA Cota 0")</formula>
    </cfRule>
    <cfRule type="expression" dxfId="88" priority="24">
      <formula>$E11=""</formula>
    </cfRule>
  </conditionalFormatting>
  <conditionalFormatting sqref="C13:C14">
    <cfRule type="expression" dxfId="87" priority="17">
      <formula>CELL("PROTECT",C13)=0</formula>
    </cfRule>
    <cfRule type="expression" dxfId="86" priority="18">
      <formula>$C13="Subtotal"</formula>
    </cfRule>
    <cfRule type="expression" priority="19" stopIfTrue="1">
      <formula>OR($C13="Subtotal",$A13="Total TVA Cota 0")</formula>
    </cfRule>
    <cfRule type="expression" dxfId="85" priority="20">
      <formula>$E13=""</formula>
    </cfRule>
  </conditionalFormatting>
  <conditionalFormatting sqref="C15:C17">
    <cfRule type="expression" dxfId="84" priority="13">
      <formula>CELL("PROTECT",C15)=0</formula>
    </cfRule>
    <cfRule type="expression" dxfId="83" priority="14">
      <formula>$C15="Subtotal"</formula>
    </cfRule>
    <cfRule type="expression" priority="15" stopIfTrue="1">
      <formula>OR($C15="Subtotal",$A15="Total TVA Cota 0")</formula>
    </cfRule>
    <cfRule type="expression" dxfId="82" priority="16">
      <formula>$E15=""</formula>
    </cfRule>
  </conditionalFormatting>
  <conditionalFormatting sqref="C19:C22">
    <cfRule type="expression" dxfId="81" priority="9">
      <formula>CELL("PROTECT",C19)=0</formula>
    </cfRule>
    <cfRule type="expression" dxfId="80" priority="10">
      <formula>$C19="Subtotal"</formula>
    </cfRule>
    <cfRule type="expression" priority="11" stopIfTrue="1">
      <formula>OR($C19="Subtotal",$A19="Total TVA Cota 0")</formula>
    </cfRule>
    <cfRule type="expression" dxfId="79" priority="12">
      <formula>$E19=""</formula>
    </cfRule>
  </conditionalFormatting>
  <conditionalFormatting sqref="C23:C24">
    <cfRule type="expression" dxfId="78" priority="5">
      <formula>CELL("PROTECT",C23)=0</formula>
    </cfRule>
    <cfRule type="expression" dxfId="77" priority="6">
      <formula>$C23="Subtotal"</formula>
    </cfRule>
    <cfRule type="expression" priority="7" stopIfTrue="1">
      <formula>OR($C23="Subtotal",$A23="Total TVA Cota 0")</formula>
    </cfRule>
    <cfRule type="expression" dxfId="76" priority="8">
      <formula>$E23=""</formula>
    </cfRule>
  </conditionalFormatting>
  <conditionalFormatting sqref="C26">
    <cfRule type="expression" dxfId="75" priority="1">
      <formula>CELL("PROTECT",C26)=0</formula>
    </cfRule>
    <cfRule type="expression" dxfId="74" priority="2">
      <formula>$C26="Subtotal"</formula>
    </cfRule>
    <cfRule type="expression" priority="3" stopIfTrue="1">
      <formula>OR($C26="Subtotal",$A26="Total TVA Cota 0")</formula>
    </cfRule>
    <cfRule type="expression" dxfId="73" priority="4">
      <formula>$E26=""</formula>
    </cfRule>
  </conditionalFormatting>
  <dataValidations count="1">
    <dataValidation type="decimal" operator="greaterThan" allowBlank="1" showInputMessage="1" showErrorMessage="1" sqref="F7:F2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4" sqref="A4:B4"/>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65" t="str">
        <f>SITE!C2</f>
        <v xml:space="preserve">Installation of solid biomass heating system and solar panels for hot water production in kindergarten Speranta of Lozova village, 
Straseni district
</v>
      </c>
      <c r="D2" s="165"/>
      <c r="E2" s="165"/>
      <c r="F2" s="165"/>
      <c r="G2" s="165"/>
    </row>
    <row r="3" spans="1:7" s="21" customFormat="1" ht="18.75" x14ac:dyDescent="0.3">
      <c r="A3" s="25" t="str">
        <f>SITE!A3</f>
        <v>Site:</v>
      </c>
      <c r="B3" s="26" t="str">
        <f>IF(SITE!B3=0,"",SITE!B3)</f>
        <v>y</v>
      </c>
      <c r="C3" s="165"/>
      <c r="D3" s="165"/>
      <c r="E3" s="165"/>
      <c r="F3" s="165"/>
      <c r="G3" s="165"/>
    </row>
    <row r="4" spans="1:7" s="21" customFormat="1" ht="18.75" x14ac:dyDescent="0.25">
      <c r="A4" s="168" t="s">
        <v>271</v>
      </c>
      <c r="B4" s="168"/>
      <c r="C4" s="28" t="str">
        <f>SITE!B15</f>
        <v xml:space="preserve">Fuel system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38"/>
      <c r="D7" s="37"/>
      <c r="E7" s="43"/>
      <c r="F7" s="42"/>
      <c r="G7" s="86">
        <f>Table1193[5]*Table1193[6]</f>
        <v>0</v>
      </c>
    </row>
    <row r="8" spans="1:7" x14ac:dyDescent="0.25">
      <c r="A8" s="37"/>
      <c r="B8" s="37"/>
      <c r="C8" s="38"/>
      <c r="D8" s="37"/>
      <c r="E8" s="43"/>
      <c r="F8" s="42"/>
      <c r="G8" s="88">
        <f>Table1193[5]*Table1193[6]</f>
        <v>0</v>
      </c>
    </row>
    <row r="9" spans="1:7" x14ac:dyDescent="0.25">
      <c r="A9" s="39" t="s">
        <v>309</v>
      </c>
      <c r="B9" s="40"/>
      <c r="C9" s="40"/>
      <c r="D9" s="40"/>
      <c r="E9" s="41"/>
      <c r="F9" s="41"/>
      <c r="G9" s="86">
        <f>SUBTOTAL(9,Table1193[7])</f>
        <v>0</v>
      </c>
    </row>
  </sheetData>
  <mergeCells count="2">
    <mergeCell ref="C2:G3"/>
    <mergeCell ref="A4:B4"/>
  </mergeCells>
  <conditionalFormatting sqref="G7:G9">
    <cfRule type="expression" dxfId="53" priority="1">
      <formula>AND($C7="Subtotal",$G7="")</formula>
    </cfRule>
    <cfRule type="expression" dxfId="52" priority="2">
      <formula>AND($C7="Subtotal",_xlfn.FORMULATEXT($G7)="=[5]*[6]")</formula>
    </cfRule>
    <cfRule type="expression" dxfId="51" priority="6">
      <formula>AND($C7&lt;&gt;"Subtotal",_xlfn.FORMULATEXT($G7)&lt;&gt;"=[5]*[6]")</formula>
    </cfRule>
  </conditionalFormatting>
  <conditionalFormatting sqref="A7:G9">
    <cfRule type="expression" dxfId="50" priority="3">
      <formula>CELL("PROTECT",A7)=0</formula>
    </cfRule>
    <cfRule type="expression" dxfId="49" priority="4">
      <formula>$C7="Subtotal"</formula>
    </cfRule>
    <cfRule type="expression" priority="5" stopIfTrue="1">
      <formula>OR($C7="Subtotal",$A7="Total TVA Cota 0")</formula>
    </cfRule>
    <cfRule type="expression" dxfId="48" priority="7">
      <formula>$E7=""</formula>
    </cfRule>
  </conditionalFormatting>
  <conditionalFormatting sqref="E7:G9">
    <cfRule type="notContainsBlanks" priority="8" stopIfTrue="1">
      <formula>LEN(TRIM(E7))&gt;0</formula>
    </cfRule>
    <cfRule type="expression" dxfId="47"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3"/>
  <sheetViews>
    <sheetView view="pageBreakPreview" zoomScaleNormal="90" zoomScaleSheetLayoutView="100" zoomScalePageLayoutView="90" workbookViewId="0">
      <selection activeCell="H15" sqref="H15"/>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1" t="str">
        <f>"- "&amp;SITE!C35&amp;" - bid for Lot: ["&amp;SITE!B2&amp;"] Site: ["&amp;SITE!B3&amp;"] - ref.: "&amp;SITE!B1</f>
        <v>-  - bid for Lot: [x] Site: [y] - ref.: ITB</v>
      </c>
      <c r="B1" s="31"/>
      <c r="C1" s="2"/>
    </row>
    <row r="2" spans="1:7" ht="18.75" x14ac:dyDescent="0.3">
      <c r="A2" s="25" t="str">
        <f>SITE!A2</f>
        <v>Lot:</v>
      </c>
      <c r="B2" s="26" t="str">
        <f>IF(SITE!B2=0,"",SITE!B2)</f>
        <v>x</v>
      </c>
      <c r="C2" s="165" t="str">
        <f>SITE!C2</f>
        <v xml:space="preserve">Installation of solid biomass heating system and solar panels for hot water production in kindergarten Speranta of Lozova village, 
Straseni district
</v>
      </c>
      <c r="D2" s="165"/>
      <c r="E2" s="165"/>
      <c r="F2" s="165"/>
      <c r="G2" s="165"/>
    </row>
    <row r="3" spans="1:7" ht="18.75" x14ac:dyDescent="0.3">
      <c r="A3" s="25" t="str">
        <f>SITE!A3</f>
        <v>Site:</v>
      </c>
      <c r="B3" s="26" t="str">
        <f>IF(SITE!B3=0,"",SITE!B3)</f>
        <v>y</v>
      </c>
      <c r="C3" s="165"/>
      <c r="D3" s="165"/>
      <c r="E3" s="165"/>
      <c r="F3" s="165"/>
      <c r="G3" s="165"/>
    </row>
    <row r="4" spans="1:7" ht="18.75" x14ac:dyDescent="0.25">
      <c r="A4" s="172" t="str">
        <f>SITE!B16</f>
        <v xml:space="preserve">Commissioning </v>
      </c>
      <c r="B4" s="172"/>
      <c r="C4" s="172"/>
      <c r="D4" s="172"/>
      <c r="E4" s="172"/>
      <c r="F4" s="172"/>
      <c r="G4" s="172"/>
    </row>
    <row r="5" spans="1:7" ht="47.25" x14ac:dyDescent="0.25">
      <c r="A5" s="5" t="s">
        <v>0</v>
      </c>
      <c r="B5" s="5" t="s">
        <v>9</v>
      </c>
      <c r="C5" s="5" t="s">
        <v>704</v>
      </c>
      <c r="D5" s="7" t="str">
        <f>[1]TA!D5</f>
        <v>Unit of Measure</v>
      </c>
      <c r="E5" s="7" t="str">
        <f>[1]TA!E5</f>
        <v>Quantity</v>
      </c>
      <c r="F5" s="7" t="str">
        <f>[1]TA!F5</f>
        <v>Unit Price
USD (wage inclusive)</v>
      </c>
      <c r="G5" s="7" t="str">
        <f>[1]TA!G5</f>
        <v>Total 
USD (col.5 x col.6)</v>
      </c>
    </row>
    <row r="6" spans="1:7" ht="15.75" x14ac:dyDescent="0.25">
      <c r="A6" s="5">
        <v>1</v>
      </c>
      <c r="B6" s="5">
        <v>2</v>
      </c>
      <c r="C6" s="5">
        <v>3</v>
      </c>
      <c r="D6" s="5">
        <v>4</v>
      </c>
      <c r="E6" s="5">
        <v>5</v>
      </c>
      <c r="F6" s="5">
        <v>6</v>
      </c>
      <c r="G6" s="5">
        <v>7</v>
      </c>
    </row>
    <row r="7" spans="1:7" ht="15.75" x14ac:dyDescent="0.25">
      <c r="A7" s="50">
        <v>1</v>
      </c>
      <c r="B7" s="51"/>
      <c r="C7" s="52" t="s">
        <v>705</v>
      </c>
      <c r="D7" s="53" t="s">
        <v>706</v>
      </c>
      <c r="E7" s="54">
        <v>1</v>
      </c>
      <c r="F7" s="23"/>
      <c r="G7" s="17">
        <f t="shared" ref="G7:G10" si="0">$E7*F7</f>
        <v>0</v>
      </c>
    </row>
    <row r="8" spans="1:7" ht="15.75" x14ac:dyDescent="0.25">
      <c r="A8" s="47">
        <v>2</v>
      </c>
      <c r="B8" s="47"/>
      <c r="C8" s="55" t="s">
        <v>707</v>
      </c>
      <c r="D8" s="56" t="s">
        <v>23</v>
      </c>
      <c r="E8" s="54">
        <v>1</v>
      </c>
      <c r="F8" s="23"/>
      <c r="G8" s="17">
        <f t="shared" si="0"/>
        <v>0</v>
      </c>
    </row>
    <row r="9" spans="1:7" ht="15.75" x14ac:dyDescent="0.25">
      <c r="A9" s="47">
        <v>3</v>
      </c>
      <c r="B9" s="47"/>
      <c r="C9" s="55" t="s">
        <v>708</v>
      </c>
      <c r="D9" s="56" t="s">
        <v>23</v>
      </c>
      <c r="E9" s="54">
        <v>1</v>
      </c>
      <c r="F9" s="23"/>
      <c r="G9" s="17">
        <f t="shared" si="0"/>
        <v>0</v>
      </c>
    </row>
    <row r="10" spans="1:7" ht="16.5" thickBot="1" x14ac:dyDescent="0.3">
      <c r="A10" s="47">
        <v>4</v>
      </c>
      <c r="B10" s="47"/>
      <c r="C10" s="55" t="s">
        <v>709</v>
      </c>
      <c r="D10" s="56" t="s">
        <v>710</v>
      </c>
      <c r="E10" s="54">
        <v>1</v>
      </c>
      <c r="F10" s="23"/>
      <c r="G10" s="17">
        <f t="shared" si="0"/>
        <v>0</v>
      </c>
    </row>
    <row r="11" spans="1:7" ht="20.25" thickTop="1" thickBot="1" x14ac:dyDescent="0.3">
      <c r="A11" s="13" t="s">
        <v>711</v>
      </c>
      <c r="B11" s="13"/>
      <c r="C11" s="13"/>
      <c r="D11" s="13"/>
      <c r="E11" s="13"/>
      <c r="F11" s="13"/>
      <c r="G11" s="1">
        <f>SUM(G7:G10)</f>
        <v>0</v>
      </c>
    </row>
    <row r="13" spans="1:7" x14ac:dyDescent="0.25">
      <c r="A13" s="12" t="s">
        <v>800</v>
      </c>
    </row>
  </sheetData>
  <mergeCells count="2">
    <mergeCell ref="C2:G3"/>
    <mergeCell ref="A4:G4"/>
  </mergeCells>
  <phoneticPr fontId="20" type="noConversion"/>
  <conditionalFormatting sqref="F7:F10">
    <cfRule type="containsBlanks" dxfId="27" priority="17">
      <formula>LEN(TRIM(F7))=0</formula>
    </cfRule>
  </conditionalFormatting>
  <conditionalFormatting sqref="A4:G4 C1:G3 F7:G10 A6:G6">
    <cfRule type="expression" dxfId="26" priority="16">
      <formula>CELL("PROTECT",A1)=0</formula>
    </cfRule>
  </conditionalFormatting>
  <conditionalFormatting sqref="E7:E10">
    <cfRule type="containsBlanks" dxfId="25" priority="10">
      <formula>LEN(TRIM(E7))=0</formula>
    </cfRule>
  </conditionalFormatting>
  <conditionalFormatting sqref="A7:B10 E7:E10">
    <cfRule type="expression" dxfId="24" priority="9">
      <formula>CELL("PROTECT",A7)=0</formula>
    </cfRule>
  </conditionalFormatting>
  <conditionalFormatting sqref="A5:B5">
    <cfRule type="expression" dxfId="23" priority="8">
      <formula>CELL("PROTECT",A5)=0</formula>
    </cfRule>
  </conditionalFormatting>
  <conditionalFormatting sqref="C5">
    <cfRule type="expression" dxfId="22" priority="7">
      <formula>CELL("PROTECT",C5)=0</formula>
    </cfRule>
  </conditionalFormatting>
  <conditionalFormatting sqref="C7:C10">
    <cfRule type="containsBlanks" dxfId="21" priority="6">
      <formula>LEN(TRIM(C7))=0</formula>
    </cfRule>
  </conditionalFormatting>
  <conditionalFormatting sqref="C7:C10">
    <cfRule type="expression" dxfId="20" priority="5">
      <formula>CELL("PROTECT",C7)=0</formula>
    </cfRule>
  </conditionalFormatting>
  <conditionalFormatting sqref="D7:D10">
    <cfRule type="containsBlanks" dxfId="19" priority="4">
      <formula>LEN(TRIM(D7))=0</formula>
    </cfRule>
  </conditionalFormatting>
  <conditionalFormatting sqref="D7:D10">
    <cfRule type="expression" dxfId="18" priority="3">
      <formula>CELL("PROTECT",D7)=0</formula>
    </cfRule>
  </conditionalFormatting>
  <conditionalFormatting sqref="A11:G12 F13:G13">
    <cfRule type="expression" dxfId="17" priority="2">
      <formula>CELL("PROTECT",A11)=0</formula>
    </cfRule>
  </conditionalFormatting>
  <conditionalFormatting sqref="A13:E13">
    <cfRule type="expression" dxfId="16" priority="1">
      <formula>CELL("PROTECT",A13)=0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
  <sheetViews>
    <sheetView view="pageBreakPreview" zoomScaleNormal="90" zoomScaleSheetLayoutView="100" zoomScalePageLayoutView="90" workbookViewId="0">
      <selection activeCell="E19" sqref="E19"/>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1" t="str">
        <f>"- "&amp;SITE!C35&amp;" - bid for Lot: ["&amp;SITE!B2&amp;"] Site: ["&amp;SITE!B3&amp;"] - ref.: "&amp;SITE!B1</f>
        <v>-  - bid for Lot: [x] Site: [y] - ref.: ITB</v>
      </c>
      <c r="B1" s="31"/>
      <c r="C1" s="2"/>
    </row>
    <row r="2" spans="1:7" ht="18.75" x14ac:dyDescent="0.3">
      <c r="A2" s="25" t="str">
        <f>SITE!A2</f>
        <v>Lot:</v>
      </c>
      <c r="B2" s="26" t="str">
        <f>IF(SITE!B2=0,"",SITE!B2)</f>
        <v>x</v>
      </c>
      <c r="C2" s="165" t="str">
        <f>SITE!C2</f>
        <v xml:space="preserve">Installation of solid biomass heating system and solar panels for hot water production in kindergarten Speranta of Lozova village, 
Straseni district
</v>
      </c>
      <c r="D2" s="165"/>
      <c r="E2" s="165"/>
      <c r="F2" s="165"/>
      <c r="G2" s="165"/>
    </row>
    <row r="3" spans="1:7" ht="18.75" x14ac:dyDescent="0.3">
      <c r="A3" s="25" t="str">
        <f>SITE!A3</f>
        <v>Site:</v>
      </c>
      <c r="B3" s="26" t="str">
        <f>IF(SITE!B3=0,"",SITE!B3)</f>
        <v>y</v>
      </c>
      <c r="C3" s="169"/>
      <c r="D3" s="169"/>
      <c r="E3" s="169"/>
      <c r="F3" s="169"/>
      <c r="G3" s="169"/>
    </row>
    <row r="4" spans="1:7" ht="18.75" x14ac:dyDescent="0.25">
      <c r="A4" s="9" t="str">
        <f>[2]SITE!B17</f>
        <v>Service and Maintenance works for 3-years of operation</v>
      </c>
      <c r="B4" s="10"/>
      <c r="C4" s="10"/>
      <c r="D4" s="10"/>
      <c r="E4" s="10"/>
      <c r="F4" s="10"/>
      <c r="G4" s="11"/>
    </row>
    <row r="5" spans="1:7" ht="47.25" x14ac:dyDescent="0.25">
      <c r="A5" s="8" t="s">
        <v>0</v>
      </c>
      <c r="B5" s="8" t="s">
        <v>9</v>
      </c>
      <c r="C5" s="8" t="s">
        <v>712</v>
      </c>
      <c r="D5" s="8" t="s">
        <v>713</v>
      </c>
      <c r="E5" s="8" t="s">
        <v>714</v>
      </c>
      <c r="F5" s="7" t="str">
        <f>[1]TA!F5</f>
        <v>Unit Price
USD (wage inclusive)</v>
      </c>
      <c r="G5" s="7" t="str">
        <f>[1]TA!G5</f>
        <v>Total 
USD (col.5 x col.6)</v>
      </c>
    </row>
    <row r="6" spans="1:7" ht="15.75" x14ac:dyDescent="0.25">
      <c r="A6" s="5">
        <v>1</v>
      </c>
      <c r="B6" s="5">
        <v>2</v>
      </c>
      <c r="C6" s="5">
        <v>3</v>
      </c>
      <c r="D6" s="5">
        <v>4</v>
      </c>
      <c r="E6" s="5">
        <v>5</v>
      </c>
      <c r="F6" s="5">
        <v>6</v>
      </c>
      <c r="G6" s="5">
        <v>7</v>
      </c>
    </row>
    <row r="7" spans="1:7" ht="31.5" x14ac:dyDescent="0.25">
      <c r="A7" s="6">
        <v>1</v>
      </c>
      <c r="B7" s="6"/>
      <c r="C7" s="6" t="s">
        <v>715</v>
      </c>
      <c r="D7" s="48" t="s">
        <v>716</v>
      </c>
      <c r="E7" s="49">
        <v>3</v>
      </c>
      <c r="F7" s="19"/>
      <c r="G7" s="18">
        <f>$E7*F7</f>
        <v>0</v>
      </c>
    </row>
    <row r="8" spans="1:7" ht="15.75" x14ac:dyDescent="0.25">
      <c r="A8" s="6">
        <v>2</v>
      </c>
      <c r="B8" s="6"/>
      <c r="C8" s="6" t="s">
        <v>717</v>
      </c>
      <c r="D8" s="48" t="s">
        <v>716</v>
      </c>
      <c r="E8" s="49">
        <v>3</v>
      </c>
      <c r="F8" s="19"/>
      <c r="G8" s="18">
        <f t="shared" ref="G8:G10" si="0">$E8*F8</f>
        <v>0</v>
      </c>
    </row>
    <row r="9" spans="1:7" ht="15.75" x14ac:dyDescent="0.25">
      <c r="A9" s="6">
        <v>3</v>
      </c>
      <c r="B9" s="6"/>
      <c r="C9" s="6" t="s">
        <v>718</v>
      </c>
      <c r="D9" s="48" t="s">
        <v>719</v>
      </c>
      <c r="E9" s="49">
        <v>3</v>
      </c>
      <c r="F9" s="19"/>
      <c r="G9" s="18">
        <f t="shared" si="0"/>
        <v>0</v>
      </c>
    </row>
    <row r="10" spans="1:7" ht="16.5" thickBot="1" x14ac:dyDescent="0.3">
      <c r="A10" s="6">
        <v>4</v>
      </c>
      <c r="B10" s="6"/>
      <c r="C10" s="6" t="s">
        <v>720</v>
      </c>
      <c r="D10" s="48" t="s">
        <v>24</v>
      </c>
      <c r="E10" s="49">
        <v>1</v>
      </c>
      <c r="F10" s="19"/>
      <c r="G10" s="18">
        <f t="shared" si="0"/>
        <v>0</v>
      </c>
    </row>
    <row r="11" spans="1:7" ht="20.25" thickTop="1" thickBot="1" x14ac:dyDescent="0.3">
      <c r="A11" s="13" t="s">
        <v>721</v>
      </c>
      <c r="B11" s="13"/>
      <c r="C11" s="13"/>
      <c r="D11" s="13"/>
      <c r="E11" s="1"/>
      <c r="F11" s="1"/>
      <c r="G11" s="1">
        <f>SUM(G7:G10)</f>
        <v>0</v>
      </c>
    </row>
    <row r="12" spans="1:7" ht="15.75" thickTop="1" x14ac:dyDescent="0.25"/>
    <row r="13" spans="1:7" ht="15" customHeight="1" x14ac:dyDescent="0.25">
      <c r="A13" s="173" t="s">
        <v>10</v>
      </c>
      <c r="B13" s="173"/>
      <c r="C13" s="173"/>
      <c r="D13" s="173"/>
      <c r="E13" s="173"/>
      <c r="F13" s="173"/>
      <c r="G13" s="173"/>
    </row>
    <row r="14" spans="1:7" x14ac:dyDescent="0.25">
      <c r="A14" s="173"/>
      <c r="B14" s="173"/>
      <c r="C14" s="173"/>
      <c r="D14" s="173"/>
      <c r="E14" s="173"/>
      <c r="F14" s="173"/>
      <c r="G14" s="173"/>
    </row>
  </sheetData>
  <mergeCells count="2">
    <mergeCell ref="C2:G3"/>
    <mergeCell ref="A13:G14"/>
  </mergeCells>
  <phoneticPr fontId="20" type="noConversion"/>
  <conditionalFormatting sqref="C1:G3">
    <cfRule type="expression" dxfId="15" priority="15">
      <formula>CELL("PROTECT",C1)=0</formula>
    </cfRule>
  </conditionalFormatting>
  <conditionalFormatting sqref="F7:F10">
    <cfRule type="containsBlanks" dxfId="14" priority="7">
      <formula>LEN(TRIM(F7))=0</formula>
    </cfRule>
  </conditionalFormatting>
  <conditionalFormatting sqref="A4:G4 F7:G10 A11:G14 A6:G6 A5:B5">
    <cfRule type="expression" dxfId="13" priority="6">
      <formula>CELL("PROTECT",A4)=0</formula>
    </cfRule>
  </conditionalFormatting>
  <conditionalFormatting sqref="E7:E10">
    <cfRule type="containsBlanks" dxfId="12" priority="5">
      <formula>LEN(TRIM(E7))=0</formula>
    </cfRule>
  </conditionalFormatting>
  <conditionalFormatting sqref="A7:B10 E7:E10">
    <cfRule type="expression" dxfId="11" priority="4">
      <formula>CELL("PROTECT",A7)=0</formula>
    </cfRule>
  </conditionalFormatting>
  <conditionalFormatting sqref="C7:D10">
    <cfRule type="containsBlanks" dxfId="10" priority="3">
      <formula>LEN(TRIM(C7))=0</formula>
    </cfRule>
  </conditionalFormatting>
  <conditionalFormatting sqref="C7:D10">
    <cfRule type="expression" dxfId="9" priority="2">
      <formula>CELL("PROTECT",C7)=0</formula>
    </cfRule>
  </conditionalFormatting>
  <conditionalFormatting sqref="C5:E5">
    <cfRule type="expression" dxfId="8" priority="1">
      <formula>CELL("PROTECT",C5)=0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G27"/>
  <sheetViews>
    <sheetView tabSelected="1" view="pageBreakPreview" zoomScaleSheetLayoutView="100" workbookViewId="0">
      <selection activeCell="C19" sqref="C19"/>
    </sheetView>
  </sheetViews>
  <sheetFormatPr defaultColWidth="8.85546875" defaultRowHeight="15" x14ac:dyDescent="0.25"/>
  <cols>
    <col min="1" max="1" width="9.42578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1" t="str">
        <f>"- "&amp;SITE!C35&amp;" - bid for Lot: ["&amp;SITE!B2&amp;"] Site: ["&amp;SITE!B3&amp;"] - ref.: "&amp;SITE!B1</f>
        <v>-  - bid for Lot: [x] Site: [y] - ref.: ITB</v>
      </c>
      <c r="B1" s="31"/>
      <c r="C1" s="2"/>
    </row>
    <row r="2" spans="1:7" ht="18.75" x14ac:dyDescent="0.3">
      <c r="A2" s="25" t="str">
        <f>SITE!A2</f>
        <v>Lot:</v>
      </c>
      <c r="B2" s="26" t="str">
        <f>IF(SITE!B2=0,"",SITE!B2)</f>
        <v>x</v>
      </c>
      <c r="C2" s="176" t="str">
        <f>SITE!C2</f>
        <v xml:space="preserve">Installation of solid biomass heating system and solar panels for hot water production in kindergarten Speranta of Lozova village, 
Straseni district
</v>
      </c>
      <c r="D2" s="176"/>
      <c r="E2" s="176"/>
      <c r="F2" s="176"/>
      <c r="G2" s="176"/>
    </row>
    <row r="3" spans="1:7" ht="18.75" x14ac:dyDescent="0.3">
      <c r="A3" s="25" t="str">
        <f>SITE!A3</f>
        <v>Site:</v>
      </c>
      <c r="B3" s="26" t="str">
        <f>IF(SITE!B3=0,"",SITE!B3)</f>
        <v>y</v>
      </c>
      <c r="C3" s="176"/>
      <c r="D3" s="176"/>
      <c r="E3" s="176"/>
      <c r="F3" s="176"/>
      <c r="G3" s="176"/>
    </row>
    <row r="4" spans="1:7" ht="18.75" x14ac:dyDescent="0.25">
      <c r="A4" s="177" t="s">
        <v>722</v>
      </c>
      <c r="B4" s="177"/>
      <c r="C4" s="177"/>
      <c r="D4" s="177"/>
      <c r="E4" s="177"/>
      <c r="F4" s="177"/>
      <c r="G4" s="177"/>
    </row>
    <row r="5" spans="1:7" ht="31.5" x14ac:dyDescent="0.25">
      <c r="A5" s="7" t="s">
        <v>3</v>
      </c>
      <c r="B5" s="7" t="s">
        <v>9</v>
      </c>
      <c r="C5" s="7" t="s">
        <v>723</v>
      </c>
      <c r="D5" s="7" t="s">
        <v>724</v>
      </c>
      <c r="E5" s="7" t="s">
        <v>725</v>
      </c>
      <c r="F5" s="7" t="s">
        <v>726</v>
      </c>
      <c r="G5" s="7" t="s">
        <v>22</v>
      </c>
    </row>
    <row r="6" spans="1:7" ht="15.75" x14ac:dyDescent="0.25">
      <c r="A6" s="7">
        <v>1</v>
      </c>
      <c r="B6" s="7">
        <v>2</v>
      </c>
      <c r="C6" s="7">
        <v>3</v>
      </c>
      <c r="D6" s="7">
        <v>4</v>
      </c>
      <c r="E6" s="7">
        <v>5</v>
      </c>
      <c r="F6" s="7">
        <v>6</v>
      </c>
      <c r="G6" s="7">
        <v>7</v>
      </c>
    </row>
    <row r="7" spans="1:7" ht="15.75" x14ac:dyDescent="0.25">
      <c r="A7" s="180">
        <v>1</v>
      </c>
      <c r="B7" s="181" t="s">
        <v>727</v>
      </c>
      <c r="C7" s="35" t="s">
        <v>728</v>
      </c>
      <c r="D7" s="14"/>
      <c r="E7" s="178">
        <v>2</v>
      </c>
      <c r="F7" s="179">
        <v>1</v>
      </c>
      <c r="G7" s="178">
        <f>E7*F7</f>
        <v>2</v>
      </c>
    </row>
    <row r="8" spans="1:7" ht="45" x14ac:dyDescent="0.25">
      <c r="A8" s="180"/>
      <c r="B8" s="181"/>
      <c r="C8" s="85" t="s">
        <v>807</v>
      </c>
      <c r="D8" s="14"/>
      <c r="E8" s="178"/>
      <c r="F8" s="179"/>
      <c r="G8" s="178"/>
    </row>
    <row r="9" spans="1:7" ht="15.75" x14ac:dyDescent="0.25">
      <c r="A9" s="180"/>
      <c r="B9" s="181"/>
      <c r="C9" s="35" t="s">
        <v>729</v>
      </c>
      <c r="D9" s="14"/>
      <c r="E9" s="178"/>
      <c r="F9" s="179"/>
      <c r="G9" s="178"/>
    </row>
    <row r="10" spans="1:7" ht="15.75" x14ac:dyDescent="0.25">
      <c r="A10" s="180"/>
      <c r="B10" s="181"/>
      <c r="C10" s="36" t="s">
        <v>805</v>
      </c>
      <c r="D10" s="14"/>
      <c r="E10" s="178"/>
      <c r="F10" s="179"/>
      <c r="G10" s="178"/>
    </row>
    <row r="11" spans="1:7" ht="15.75" x14ac:dyDescent="0.25">
      <c r="A11" s="180"/>
      <c r="B11" s="181"/>
      <c r="C11" s="15" t="s">
        <v>730</v>
      </c>
      <c r="D11" s="16"/>
      <c r="E11" s="178"/>
      <c r="F11" s="179"/>
      <c r="G11" s="178"/>
    </row>
    <row r="12" spans="1:7" ht="15.75" x14ac:dyDescent="0.25">
      <c r="A12" s="180"/>
      <c r="B12" s="181"/>
      <c r="C12" s="15" t="s">
        <v>731</v>
      </c>
      <c r="D12" s="14"/>
      <c r="E12" s="178"/>
      <c r="F12" s="179"/>
      <c r="G12" s="178"/>
    </row>
    <row r="13" spans="1:7" ht="31.5" x14ac:dyDescent="0.25">
      <c r="A13" s="180"/>
      <c r="B13" s="181"/>
      <c r="C13" s="15" t="s">
        <v>801</v>
      </c>
      <c r="D13" s="14"/>
      <c r="E13" s="178"/>
      <c r="F13" s="179"/>
      <c r="G13" s="178"/>
    </row>
    <row r="14" spans="1:7" ht="15.75" x14ac:dyDescent="0.25">
      <c r="A14" s="180"/>
      <c r="B14" s="181"/>
      <c r="C14" s="36" t="s">
        <v>732</v>
      </c>
      <c r="D14" s="14"/>
      <c r="E14" s="178"/>
      <c r="F14" s="179"/>
      <c r="G14" s="178"/>
    </row>
    <row r="15" spans="1:7" ht="15.75" x14ac:dyDescent="0.25">
      <c r="A15" s="180"/>
      <c r="B15" s="181"/>
      <c r="C15" s="15" t="s">
        <v>733</v>
      </c>
      <c r="D15" s="14"/>
      <c r="E15" s="178"/>
      <c r="F15" s="179"/>
      <c r="G15" s="178"/>
    </row>
    <row r="16" spans="1:7" ht="15.75" x14ac:dyDescent="0.25">
      <c r="A16" s="180"/>
      <c r="B16" s="181"/>
      <c r="C16" s="15" t="s">
        <v>734</v>
      </c>
      <c r="D16" s="14"/>
      <c r="E16" s="178"/>
      <c r="F16" s="179"/>
      <c r="G16" s="178"/>
    </row>
    <row r="17" spans="1:7" ht="31.5" x14ac:dyDescent="0.25">
      <c r="A17" s="180"/>
      <c r="B17" s="181"/>
      <c r="C17" s="15" t="s">
        <v>735</v>
      </c>
      <c r="D17" s="14"/>
      <c r="E17" s="178"/>
      <c r="F17" s="179"/>
      <c r="G17" s="178"/>
    </row>
    <row r="18" spans="1:7" ht="15.75" x14ac:dyDescent="0.25">
      <c r="A18" s="180"/>
      <c r="B18" s="181"/>
      <c r="C18" s="15" t="s">
        <v>806</v>
      </c>
      <c r="D18" s="14"/>
      <c r="E18" s="178"/>
      <c r="F18" s="179"/>
      <c r="G18" s="178"/>
    </row>
    <row r="19" spans="1:7" ht="15.75" x14ac:dyDescent="0.25">
      <c r="A19" s="180"/>
      <c r="B19" s="181"/>
      <c r="C19" s="36" t="s">
        <v>1042</v>
      </c>
      <c r="D19" s="14"/>
      <c r="E19" s="178"/>
      <c r="F19" s="179"/>
      <c r="G19" s="178"/>
    </row>
    <row r="20" spans="1:7" ht="48" thickBot="1" x14ac:dyDescent="0.3">
      <c r="A20" s="180"/>
      <c r="B20" s="181"/>
      <c r="C20" s="36" t="s">
        <v>736</v>
      </c>
      <c r="D20" s="14"/>
      <c r="E20" s="178"/>
      <c r="F20" s="179"/>
      <c r="G20" s="178"/>
    </row>
    <row r="21" spans="1:7" ht="19.5" customHeight="1" thickTop="1" thickBot="1" x14ac:dyDescent="0.3">
      <c r="A21" s="13" t="s">
        <v>721</v>
      </c>
      <c r="B21" s="13"/>
      <c r="C21" s="13"/>
      <c r="D21" s="13"/>
      <c r="E21" s="1"/>
      <c r="F21" s="1"/>
      <c r="G21" s="1">
        <f>SUM(G7:G20)</f>
        <v>2</v>
      </c>
    </row>
    <row r="22" spans="1:7" ht="16.5" thickTop="1" x14ac:dyDescent="0.25">
      <c r="A22" s="111"/>
      <c r="B22" s="111"/>
      <c r="C22" s="111"/>
      <c r="D22" s="111"/>
      <c r="E22" s="111"/>
      <c r="F22" s="111"/>
      <c r="G22" s="111"/>
    </row>
    <row r="23" spans="1:7" x14ac:dyDescent="0.25">
      <c r="A23" s="174" t="s">
        <v>737</v>
      </c>
      <c r="B23" s="174"/>
      <c r="C23" s="174"/>
      <c r="D23" s="174"/>
      <c r="E23" s="174"/>
      <c r="F23" s="174"/>
      <c r="G23" s="174"/>
    </row>
    <row r="24" spans="1:7" x14ac:dyDescent="0.25">
      <c r="A24" s="174" t="s">
        <v>802</v>
      </c>
      <c r="B24" s="174"/>
      <c r="C24" s="174"/>
      <c r="D24" s="174"/>
      <c r="E24" s="174"/>
      <c r="F24" s="174"/>
      <c r="G24" s="174"/>
    </row>
    <row r="25" spans="1:7" ht="31.5" customHeight="1" x14ac:dyDescent="0.25">
      <c r="A25" s="175" t="s">
        <v>803</v>
      </c>
      <c r="B25" s="175"/>
      <c r="C25" s="175"/>
      <c r="D25" s="175"/>
      <c r="E25" s="175"/>
      <c r="F25" s="175"/>
      <c r="G25" s="175"/>
    </row>
    <row r="26" spans="1:7" x14ac:dyDescent="0.25">
      <c r="A26" s="174" t="s">
        <v>738</v>
      </c>
      <c r="B26" s="174"/>
      <c r="C26" s="174"/>
      <c r="D26" s="174"/>
      <c r="E26" s="174"/>
      <c r="F26" s="174"/>
      <c r="G26" s="174"/>
    </row>
    <row r="27" spans="1:7" x14ac:dyDescent="0.25">
      <c r="A27" s="174" t="s">
        <v>739</v>
      </c>
      <c r="B27" s="174"/>
      <c r="C27" s="174"/>
      <c r="D27" s="174"/>
      <c r="E27" s="174"/>
      <c r="F27" s="174"/>
      <c r="G27" s="174"/>
    </row>
  </sheetData>
  <sheetProtection formatRows="0"/>
  <mergeCells count="12">
    <mergeCell ref="C2:G3"/>
    <mergeCell ref="A4:G4"/>
    <mergeCell ref="E7:E20"/>
    <mergeCell ref="F7:F20"/>
    <mergeCell ref="G7:G20"/>
    <mergeCell ref="A7:A20"/>
    <mergeCell ref="B7:B20"/>
    <mergeCell ref="A27:G27"/>
    <mergeCell ref="A23:G23"/>
    <mergeCell ref="A24:G24"/>
    <mergeCell ref="A25:G25"/>
    <mergeCell ref="A26:G26"/>
  </mergeCells>
  <phoneticPr fontId="20" type="noConversion"/>
  <conditionalFormatting sqref="C1:G3">
    <cfRule type="expression" dxfId="7" priority="15">
      <formula>CELL("PROTECT",C1)=0</formula>
    </cfRule>
  </conditionalFormatting>
  <conditionalFormatting sqref="D7:D20 F7">
    <cfRule type="containsBlanks" dxfId="6" priority="7">
      <formula>LEN(TRIM(D7))=0</formula>
    </cfRule>
  </conditionalFormatting>
  <conditionalFormatting sqref="A6:G6 A21:G22 A7:B20 D7:G20">
    <cfRule type="expression" dxfId="5" priority="6">
      <formula>CELL("PROTECT",A6)=0</formula>
    </cfRule>
  </conditionalFormatting>
  <conditionalFormatting sqref="E7:E20">
    <cfRule type="containsBlanks" dxfId="4" priority="5">
      <formula>LEN(TRIM(E7))=0</formula>
    </cfRule>
  </conditionalFormatting>
  <conditionalFormatting sqref="A4:G5">
    <cfRule type="expression" dxfId="3" priority="4">
      <formula>CELL("PROTECT",A4)=0</formula>
    </cfRule>
  </conditionalFormatting>
  <conditionalFormatting sqref="C7:C20">
    <cfRule type="expression" dxfId="2" priority="3">
      <formula>CELL("PROTECT",C7)=0</formula>
    </cfRule>
  </conditionalFormatting>
  <conditionalFormatting sqref="A23:G26">
    <cfRule type="expression" dxfId="1" priority="2">
      <formula>CELL("PROTECT",A23)=0</formula>
    </cfRule>
  </conditionalFormatting>
  <conditionalFormatting sqref="A27:G27">
    <cfRule type="expression" dxfId="0"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65"/>
  <sheetViews>
    <sheetView view="pageBreakPreview" topLeftCell="A34" zoomScaleNormal="90" zoomScaleSheetLayoutView="100" zoomScalePageLayoutView="90" workbookViewId="0">
      <selection activeCell="C43" sqref="C43"/>
    </sheetView>
  </sheetViews>
  <sheetFormatPr defaultColWidth="8.85546875" defaultRowHeight="15" x14ac:dyDescent="0.25"/>
  <cols>
    <col min="1" max="1" width="9.42578125" style="45" customWidth="1"/>
    <col min="2" max="2" width="12.28515625" style="46" customWidth="1"/>
    <col min="3" max="3" width="70.7109375" style="46" customWidth="1"/>
    <col min="4" max="4" width="13.42578125" style="46" customWidth="1"/>
    <col min="5" max="5" width="12" style="46" customWidth="1"/>
    <col min="6" max="6" width="14.7109375" style="46" customWidth="1"/>
    <col min="7" max="7" width="18.28515625" style="46"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65" t="str">
        <f>SITE!C2</f>
        <v xml:space="preserve">Installation of solid biomass heating system and solar panels for hot water production in kindergarten Speranta of Lozova village, 
Straseni district
</v>
      </c>
      <c r="D2" s="165"/>
      <c r="E2" s="165"/>
      <c r="F2" s="165"/>
      <c r="G2" s="165"/>
    </row>
    <row r="3" spans="1:7" s="21" customFormat="1" ht="18.75" x14ac:dyDescent="0.3">
      <c r="A3" s="25" t="str">
        <f>SITE!A3</f>
        <v>Site:</v>
      </c>
      <c r="B3" s="26" t="str">
        <f>IF(SITE!B3=0,"",SITE!B3)</f>
        <v>y</v>
      </c>
      <c r="C3" s="165"/>
      <c r="D3" s="165"/>
      <c r="E3" s="165"/>
      <c r="F3" s="165"/>
      <c r="G3" s="165"/>
    </row>
    <row r="4" spans="1:7" s="21" customFormat="1" ht="18.75" x14ac:dyDescent="0.25">
      <c r="A4" s="166" t="s">
        <v>271</v>
      </c>
      <c r="B4" s="167"/>
      <c r="C4" s="28" t="str">
        <f>SITE!B6</f>
        <v>Territory development</v>
      </c>
      <c r="D4" s="29"/>
      <c r="E4" s="29"/>
      <c r="F4" s="29"/>
      <c r="G4" s="30"/>
    </row>
    <row r="5" spans="1:7" s="21" customFormat="1" ht="47.25" x14ac:dyDescent="0.25">
      <c r="A5" s="7" t="s">
        <v>272</v>
      </c>
      <c r="B5" s="7" t="s">
        <v>273</v>
      </c>
      <c r="C5" s="7" t="s">
        <v>274</v>
      </c>
      <c r="D5" s="7" t="s">
        <v>275</v>
      </c>
      <c r="E5" s="7" t="s">
        <v>276</v>
      </c>
      <c r="F5" s="8" t="s">
        <v>277</v>
      </c>
      <c r="G5" s="5" t="s">
        <v>278</v>
      </c>
    </row>
    <row r="6" spans="1:7" s="21" customFormat="1" ht="15.75" x14ac:dyDescent="0.25">
      <c r="A6" s="8" t="s">
        <v>15</v>
      </c>
      <c r="B6" s="8" t="s">
        <v>16</v>
      </c>
      <c r="C6" s="8" t="s">
        <v>17</v>
      </c>
      <c r="D6" s="8" t="s">
        <v>18</v>
      </c>
      <c r="E6" s="8" t="s">
        <v>19</v>
      </c>
      <c r="F6" s="8" t="s">
        <v>20</v>
      </c>
      <c r="G6" s="8" t="s">
        <v>21</v>
      </c>
    </row>
    <row r="7" spans="1:7" s="44" customFormat="1" x14ac:dyDescent="0.25">
      <c r="A7" s="37"/>
      <c r="B7" s="37"/>
      <c r="C7" s="98" t="s">
        <v>279</v>
      </c>
      <c r="D7" s="37"/>
      <c r="E7" s="43"/>
      <c r="F7" s="42"/>
      <c r="G7" s="86">
        <f>Table1[5]*Table1[6]</f>
        <v>0</v>
      </c>
    </row>
    <row r="8" spans="1:7" s="44" customFormat="1" x14ac:dyDescent="0.25">
      <c r="A8" s="37"/>
      <c r="B8" s="37"/>
      <c r="C8" s="98" t="s">
        <v>280</v>
      </c>
      <c r="D8" s="37"/>
      <c r="E8" s="43"/>
      <c r="F8" s="42"/>
      <c r="G8" s="86">
        <f>Table1[5]*Table1[6]</f>
        <v>0</v>
      </c>
    </row>
    <row r="9" spans="1:7" ht="45" x14ac:dyDescent="0.25">
      <c r="A9" s="45">
        <v>1</v>
      </c>
      <c r="B9" s="46" t="s">
        <v>25</v>
      </c>
      <c r="C9" s="99" t="s">
        <v>310</v>
      </c>
      <c r="D9" s="46" t="s">
        <v>26</v>
      </c>
      <c r="E9" s="89">
        <v>5.4</v>
      </c>
      <c r="F9" s="89"/>
      <c r="G9" s="91">
        <f>Table1[5]*Table1[6]</f>
        <v>0</v>
      </c>
    </row>
    <row r="10" spans="1:7" ht="45" x14ac:dyDescent="0.25">
      <c r="A10" s="39">
        <v>2</v>
      </c>
      <c r="B10" s="40" t="s">
        <v>27</v>
      </c>
      <c r="C10" s="40" t="s">
        <v>311</v>
      </c>
      <c r="D10" s="40" t="s">
        <v>26</v>
      </c>
      <c r="E10" s="90">
        <v>5.4</v>
      </c>
      <c r="F10" s="90"/>
      <c r="G10" s="86">
        <f>Table1[5]*Table1[6]</f>
        <v>0</v>
      </c>
    </row>
    <row r="11" spans="1:7" ht="45" x14ac:dyDescent="0.25">
      <c r="A11" s="39">
        <v>3</v>
      </c>
      <c r="B11" s="40" t="s">
        <v>28</v>
      </c>
      <c r="C11" s="112" t="s">
        <v>746</v>
      </c>
      <c r="D11" s="40" t="s">
        <v>29</v>
      </c>
      <c r="E11" s="90">
        <v>54</v>
      </c>
      <c r="F11" s="90"/>
      <c r="G11" s="86">
        <f>Table1[5]*Table1[6]</f>
        <v>0</v>
      </c>
    </row>
    <row r="12" spans="1:7" ht="45" x14ac:dyDescent="0.25">
      <c r="A12" s="39">
        <v>4</v>
      </c>
      <c r="B12" s="40" t="s">
        <v>30</v>
      </c>
      <c r="C12" s="40" t="s">
        <v>281</v>
      </c>
      <c r="D12" s="40" t="s">
        <v>31</v>
      </c>
      <c r="E12" s="90">
        <v>29</v>
      </c>
      <c r="F12" s="90"/>
      <c r="G12" s="86">
        <f>Table1[5]*Table1[6]</f>
        <v>0</v>
      </c>
    </row>
    <row r="13" spans="1:7" x14ac:dyDescent="0.25">
      <c r="A13" s="39"/>
      <c r="B13" s="40"/>
      <c r="C13" s="40" t="s">
        <v>282</v>
      </c>
      <c r="D13" s="40"/>
      <c r="E13" s="90"/>
      <c r="F13" s="90"/>
      <c r="G13" s="86">
        <f>Table1[5]*Table1[6]</f>
        <v>0</v>
      </c>
    </row>
    <row r="14" spans="1:7" ht="60" x14ac:dyDescent="0.25">
      <c r="A14" s="39">
        <v>5</v>
      </c>
      <c r="B14" s="40" t="s">
        <v>312</v>
      </c>
      <c r="C14" s="40" t="s">
        <v>283</v>
      </c>
      <c r="D14" s="40" t="s">
        <v>31</v>
      </c>
      <c r="E14" s="90">
        <v>25.2</v>
      </c>
      <c r="F14" s="90"/>
      <c r="G14" s="86">
        <f>Table1[5]*Table1[6]</f>
        <v>0</v>
      </c>
    </row>
    <row r="15" spans="1:7" ht="60" x14ac:dyDescent="0.25">
      <c r="A15" s="39">
        <v>6</v>
      </c>
      <c r="B15" s="40" t="s">
        <v>32</v>
      </c>
      <c r="C15" s="101" t="s">
        <v>747</v>
      </c>
      <c r="D15" s="40" t="s">
        <v>26</v>
      </c>
      <c r="E15" s="90">
        <v>0.44</v>
      </c>
      <c r="F15" s="90"/>
      <c r="G15" s="86">
        <f>Table1[5]*Table1[6]</f>
        <v>0</v>
      </c>
    </row>
    <row r="16" spans="1:7" x14ac:dyDescent="0.25">
      <c r="A16" s="39"/>
      <c r="B16" s="40"/>
      <c r="C16" s="40" t="s">
        <v>284</v>
      </c>
      <c r="D16" s="40"/>
      <c r="E16" s="90"/>
      <c r="F16" s="90"/>
      <c r="G16" s="86">
        <f>Table1[5]*Table1[6]</f>
        <v>0</v>
      </c>
    </row>
    <row r="17" spans="1:7" ht="45" x14ac:dyDescent="0.25">
      <c r="A17" s="39">
        <v>7</v>
      </c>
      <c r="B17" s="40" t="s">
        <v>33</v>
      </c>
      <c r="C17" s="40" t="s">
        <v>285</v>
      </c>
      <c r="D17" s="40" t="s">
        <v>29</v>
      </c>
      <c r="E17" s="90">
        <v>1.8</v>
      </c>
      <c r="F17" s="90"/>
      <c r="G17" s="86">
        <f>Table1[5]*Table1[6]</f>
        <v>0</v>
      </c>
    </row>
    <row r="18" spans="1:7" x14ac:dyDescent="0.25">
      <c r="A18" s="39"/>
      <c r="B18" s="40"/>
      <c r="C18" s="40" t="s">
        <v>286</v>
      </c>
      <c r="D18" s="40"/>
      <c r="E18" s="90"/>
      <c r="F18" s="90"/>
      <c r="G18" s="86">
        <f>Table1[5]*Table1[6]</f>
        <v>0</v>
      </c>
    </row>
    <row r="19" spans="1:7" ht="42.6" customHeight="1" x14ac:dyDescent="0.25">
      <c r="A19" s="39">
        <v>8</v>
      </c>
      <c r="B19" s="40" t="s">
        <v>34</v>
      </c>
      <c r="C19" s="40" t="s">
        <v>287</v>
      </c>
      <c r="D19" s="40" t="s">
        <v>26</v>
      </c>
      <c r="E19" s="90">
        <v>4.2</v>
      </c>
      <c r="F19" s="90"/>
      <c r="G19" s="86">
        <f>Table1[5]*Table1[6]</f>
        <v>0</v>
      </c>
    </row>
    <row r="20" spans="1:7" ht="33.950000000000003" customHeight="1" x14ac:dyDescent="0.25">
      <c r="A20" s="39">
        <v>9</v>
      </c>
      <c r="B20" s="40" t="s">
        <v>35</v>
      </c>
      <c r="C20" s="40" t="s">
        <v>288</v>
      </c>
      <c r="D20" s="40" t="s">
        <v>26</v>
      </c>
      <c r="E20" s="90">
        <v>2.35</v>
      </c>
      <c r="F20" s="90"/>
      <c r="G20" s="86">
        <f>Table1[5]*Table1[6]</f>
        <v>0</v>
      </c>
    </row>
    <row r="21" spans="1:7" ht="45" x14ac:dyDescent="0.25">
      <c r="A21" s="39">
        <v>10</v>
      </c>
      <c r="B21" s="40" t="s">
        <v>36</v>
      </c>
      <c r="C21" s="40" t="s">
        <v>289</v>
      </c>
      <c r="D21" s="40" t="s">
        <v>26</v>
      </c>
      <c r="E21" s="90">
        <v>2.35</v>
      </c>
      <c r="F21" s="90"/>
      <c r="G21" s="86">
        <f>Table1[5]*Table1[6]</f>
        <v>0</v>
      </c>
    </row>
    <row r="22" spans="1:7" ht="18" customHeight="1" x14ac:dyDescent="0.25">
      <c r="A22" s="39">
        <v>11</v>
      </c>
      <c r="B22" s="40" t="s">
        <v>291</v>
      </c>
      <c r="C22" s="40" t="s">
        <v>290</v>
      </c>
      <c r="D22" s="40" t="s">
        <v>37</v>
      </c>
      <c r="E22" s="90">
        <v>817.76</v>
      </c>
      <c r="F22" s="90"/>
      <c r="G22" s="86">
        <f>Table1[5]*Table1[6]</f>
        <v>0</v>
      </c>
    </row>
    <row r="23" spans="1:7" ht="15" customHeight="1" x14ac:dyDescent="0.25">
      <c r="A23" s="39">
        <v>12</v>
      </c>
      <c r="B23" s="40" t="s">
        <v>38</v>
      </c>
      <c r="C23" s="40" t="s">
        <v>292</v>
      </c>
      <c r="D23" s="40" t="s">
        <v>39</v>
      </c>
      <c r="E23" s="90">
        <v>0.82</v>
      </c>
      <c r="F23" s="90"/>
      <c r="G23" s="86">
        <f>Table1[5]*Table1[6]</f>
        <v>0</v>
      </c>
    </row>
    <row r="24" spans="1:7" ht="30" x14ac:dyDescent="0.25">
      <c r="A24" s="39">
        <v>13</v>
      </c>
      <c r="B24" s="40" t="s">
        <v>40</v>
      </c>
      <c r="C24" s="40" t="s">
        <v>294</v>
      </c>
      <c r="D24" s="40" t="s">
        <v>39</v>
      </c>
      <c r="E24" s="90">
        <v>0.82</v>
      </c>
      <c r="F24" s="90"/>
      <c r="G24" s="86">
        <f>Table1[5]*Table1[6]</f>
        <v>0</v>
      </c>
    </row>
    <row r="25" spans="1:7" ht="60" x14ac:dyDescent="0.25">
      <c r="A25" s="39">
        <v>14</v>
      </c>
      <c r="B25" s="40" t="s">
        <v>32</v>
      </c>
      <c r="C25" s="101" t="s">
        <v>747</v>
      </c>
      <c r="D25" s="40" t="s">
        <v>26</v>
      </c>
      <c r="E25" s="90">
        <v>2.73</v>
      </c>
      <c r="F25" s="90"/>
      <c r="G25" s="86">
        <f>Table1[5]*Table1[6]</f>
        <v>0</v>
      </c>
    </row>
    <row r="26" spans="1:7" x14ac:dyDescent="0.25">
      <c r="A26" s="39">
        <v>15</v>
      </c>
      <c r="B26" s="40" t="s">
        <v>41</v>
      </c>
      <c r="C26" s="40" t="s">
        <v>295</v>
      </c>
      <c r="D26" s="40" t="s">
        <v>26</v>
      </c>
      <c r="E26" s="90">
        <v>0.26</v>
      </c>
      <c r="F26" s="90"/>
      <c r="G26" s="86">
        <f>Table1[5]*Table1[6]</f>
        <v>0</v>
      </c>
    </row>
    <row r="27" spans="1:7" ht="45" x14ac:dyDescent="0.25">
      <c r="A27" s="39">
        <v>16</v>
      </c>
      <c r="B27" s="40" t="s">
        <v>42</v>
      </c>
      <c r="C27" s="40" t="s">
        <v>296</v>
      </c>
      <c r="D27" s="40" t="s">
        <v>29</v>
      </c>
      <c r="E27" s="90">
        <v>16.64</v>
      </c>
      <c r="F27" s="90"/>
      <c r="G27" s="86">
        <f>Table1[5]*Table1[6]</f>
        <v>0</v>
      </c>
    </row>
    <row r="28" spans="1:7" x14ac:dyDescent="0.25">
      <c r="A28" s="39"/>
      <c r="B28" s="40"/>
      <c r="C28" s="40" t="s">
        <v>297</v>
      </c>
      <c r="D28" s="40"/>
      <c r="E28" s="90"/>
      <c r="F28" s="90"/>
      <c r="G28" s="86">
        <f>Table1[5]*Table1[6]</f>
        <v>0</v>
      </c>
    </row>
    <row r="29" spans="1:7" ht="30" x14ac:dyDescent="0.25">
      <c r="A29" s="39">
        <v>17</v>
      </c>
      <c r="B29" s="40" t="s">
        <v>291</v>
      </c>
      <c r="C29" s="40" t="s">
        <v>290</v>
      </c>
      <c r="D29" s="40" t="s">
        <v>37</v>
      </c>
      <c r="E29" s="90">
        <v>27.95</v>
      </c>
      <c r="F29" s="90"/>
      <c r="G29" s="86">
        <f>Table1[5]*Table1[6]</f>
        <v>0</v>
      </c>
    </row>
    <row r="30" spans="1:7" ht="18.95" customHeight="1" x14ac:dyDescent="0.25">
      <c r="A30" s="39">
        <v>18</v>
      </c>
      <c r="B30" s="40" t="s">
        <v>38</v>
      </c>
      <c r="C30" s="40" t="s">
        <v>292</v>
      </c>
      <c r="D30" s="40" t="s">
        <v>39</v>
      </c>
      <c r="E30" s="90">
        <v>0.03</v>
      </c>
      <c r="F30" s="90"/>
      <c r="G30" s="86">
        <f>Table1[5]*Table1[6]</f>
        <v>0</v>
      </c>
    </row>
    <row r="31" spans="1:7" ht="30" x14ac:dyDescent="0.25">
      <c r="A31" s="39">
        <v>19</v>
      </c>
      <c r="B31" s="40" t="s">
        <v>40</v>
      </c>
      <c r="C31" s="40" t="s">
        <v>294</v>
      </c>
      <c r="D31" s="40" t="s">
        <v>39</v>
      </c>
      <c r="E31" s="90">
        <v>0.03</v>
      </c>
      <c r="F31" s="90"/>
      <c r="G31" s="86">
        <f>Table1[5]*Table1[6]</f>
        <v>0</v>
      </c>
    </row>
    <row r="32" spans="1:7" x14ac:dyDescent="0.25">
      <c r="A32" s="39"/>
      <c r="B32" s="40"/>
      <c r="C32" s="40" t="s">
        <v>298</v>
      </c>
      <c r="D32" s="40"/>
      <c r="E32" s="90"/>
      <c r="F32" s="90"/>
      <c r="G32" s="86">
        <f>Table1[5]*Table1[6]</f>
        <v>0</v>
      </c>
    </row>
    <row r="33" spans="1:7" ht="45" x14ac:dyDescent="0.25">
      <c r="A33" s="39">
        <v>23</v>
      </c>
      <c r="B33" s="40" t="s">
        <v>43</v>
      </c>
      <c r="C33" s="40" t="s">
        <v>299</v>
      </c>
      <c r="D33" s="40" t="s">
        <v>37</v>
      </c>
      <c r="E33" s="90">
        <v>336</v>
      </c>
      <c r="F33" s="90"/>
      <c r="G33" s="86">
        <f>Table1[5]*Table1[6]</f>
        <v>0</v>
      </c>
    </row>
    <row r="34" spans="1:7" ht="17.100000000000001" customHeight="1" x14ac:dyDescent="0.25">
      <c r="A34" s="39">
        <v>24</v>
      </c>
      <c r="B34" s="40" t="s">
        <v>38</v>
      </c>
      <c r="C34" s="40" t="s">
        <v>293</v>
      </c>
      <c r="D34" s="40" t="s">
        <v>39</v>
      </c>
      <c r="E34" s="90">
        <v>0.33600000000000002</v>
      </c>
      <c r="F34" s="90"/>
      <c r="G34" s="86">
        <f>Table1[5]*Table1[6]</f>
        <v>0</v>
      </c>
    </row>
    <row r="35" spans="1:7" ht="30" x14ac:dyDescent="0.25">
      <c r="A35" s="39">
        <v>25</v>
      </c>
      <c r="B35" s="40" t="s">
        <v>40</v>
      </c>
      <c r="C35" s="40" t="s">
        <v>294</v>
      </c>
      <c r="D35" s="40" t="s">
        <v>39</v>
      </c>
      <c r="E35" s="90">
        <v>0.33600000000000002</v>
      </c>
      <c r="F35" s="90"/>
      <c r="G35" s="86">
        <f>Table1[5]*Table1[6]</f>
        <v>0</v>
      </c>
    </row>
    <row r="36" spans="1:7" x14ac:dyDescent="0.25">
      <c r="A36" s="39"/>
      <c r="B36" s="40"/>
      <c r="C36" s="40" t="s">
        <v>300</v>
      </c>
      <c r="D36" s="40"/>
      <c r="E36" s="90"/>
      <c r="F36" s="90"/>
      <c r="G36" s="86">
        <f>Table1[5]*Table1[6]</f>
        <v>0</v>
      </c>
    </row>
    <row r="37" spans="1:7" x14ac:dyDescent="0.25">
      <c r="A37" s="39">
        <v>26</v>
      </c>
      <c r="B37" s="40"/>
      <c r="C37" s="40" t="s">
        <v>301</v>
      </c>
      <c r="D37" s="40" t="s">
        <v>237</v>
      </c>
      <c r="E37" s="90">
        <v>1</v>
      </c>
      <c r="F37" s="90"/>
      <c r="G37" s="86">
        <f>Table1[5]*Table1[6]</f>
        <v>0</v>
      </c>
    </row>
    <row r="38" spans="1:7" x14ac:dyDescent="0.25">
      <c r="A38" s="39"/>
      <c r="B38" s="40"/>
      <c r="C38" s="40" t="s">
        <v>313</v>
      </c>
      <c r="D38" s="40"/>
      <c r="E38" s="90"/>
      <c r="F38" s="90"/>
      <c r="G38" s="86">
        <f>Table1[5]*Table1[6]</f>
        <v>0</v>
      </c>
    </row>
    <row r="39" spans="1:7" ht="59.45" customHeight="1" x14ac:dyDescent="0.25">
      <c r="A39" s="39">
        <v>27</v>
      </c>
      <c r="B39" s="40" t="s">
        <v>34</v>
      </c>
      <c r="C39" s="40" t="s">
        <v>302</v>
      </c>
      <c r="D39" s="40" t="s">
        <v>26</v>
      </c>
      <c r="E39" s="90">
        <v>11</v>
      </c>
      <c r="F39" s="90"/>
      <c r="G39" s="86">
        <f>Table1[5]*Table1[6]</f>
        <v>0</v>
      </c>
    </row>
    <row r="40" spans="1:7" ht="60" x14ac:dyDescent="0.25">
      <c r="A40" s="39">
        <v>28</v>
      </c>
      <c r="B40" s="40" t="s">
        <v>45</v>
      </c>
      <c r="C40" s="40" t="s">
        <v>303</v>
      </c>
      <c r="D40" s="40" t="s">
        <v>39</v>
      </c>
      <c r="E40" s="90">
        <v>13.2</v>
      </c>
      <c r="F40" s="90"/>
      <c r="G40" s="86">
        <f>Table1[5]*Table1[6]</f>
        <v>0</v>
      </c>
    </row>
    <row r="41" spans="1:7" x14ac:dyDescent="0.25">
      <c r="A41" s="39"/>
      <c r="B41" s="40"/>
      <c r="C41" s="40" t="s">
        <v>304</v>
      </c>
      <c r="D41" s="40"/>
      <c r="E41" s="90"/>
      <c r="F41" s="90"/>
      <c r="G41" s="86">
        <f>Table1[5]*Table1[6]</f>
        <v>0</v>
      </c>
    </row>
    <row r="42" spans="1:7" ht="56.1" customHeight="1" x14ac:dyDescent="0.25">
      <c r="A42" s="39">
        <v>29</v>
      </c>
      <c r="B42" s="40" t="s">
        <v>46</v>
      </c>
      <c r="C42" s="40" t="s">
        <v>302</v>
      </c>
      <c r="D42" s="40" t="s">
        <v>26</v>
      </c>
      <c r="E42" s="90">
        <v>16</v>
      </c>
      <c r="F42" s="90"/>
      <c r="G42" s="86">
        <f>Table1[5]*Table1[6]</f>
        <v>0</v>
      </c>
    </row>
    <row r="43" spans="1:7" ht="45" customHeight="1" x14ac:dyDescent="0.25">
      <c r="A43" s="39">
        <v>30</v>
      </c>
      <c r="B43" s="40" t="s">
        <v>45</v>
      </c>
      <c r="C43" s="40" t="s">
        <v>303</v>
      </c>
      <c r="D43" s="40" t="s">
        <v>39</v>
      </c>
      <c r="E43" s="90">
        <v>25.6</v>
      </c>
      <c r="F43" s="90"/>
      <c r="G43" s="86">
        <f>Table1[5]*Table1[6]</f>
        <v>0</v>
      </c>
    </row>
    <row r="44" spans="1:7" ht="33.6" customHeight="1" x14ac:dyDescent="0.25">
      <c r="A44" s="39">
        <v>31</v>
      </c>
      <c r="B44" s="40" t="s">
        <v>47</v>
      </c>
      <c r="C44" s="40" t="s">
        <v>305</v>
      </c>
      <c r="D44" s="40" t="s">
        <v>48</v>
      </c>
      <c r="E44" s="90">
        <v>0.16</v>
      </c>
      <c r="F44" s="90"/>
      <c r="G44" s="86">
        <f>Table1[5]*Table1[6]</f>
        <v>0</v>
      </c>
    </row>
    <row r="45" spans="1:7" x14ac:dyDescent="0.25">
      <c r="A45" s="39"/>
      <c r="B45" s="40"/>
      <c r="C45" s="40" t="s">
        <v>306</v>
      </c>
      <c r="D45" s="40"/>
      <c r="E45" s="90"/>
      <c r="F45" s="90"/>
      <c r="G45" s="86">
        <f>Table1[5]*Table1[6]</f>
        <v>0</v>
      </c>
    </row>
    <row r="46" spans="1:7" x14ac:dyDescent="0.25">
      <c r="A46" s="39">
        <v>32</v>
      </c>
      <c r="B46" s="40" t="s">
        <v>49</v>
      </c>
      <c r="C46" s="40" t="s">
        <v>314</v>
      </c>
      <c r="D46" s="40" t="s">
        <v>26</v>
      </c>
      <c r="E46" s="90">
        <v>0.9</v>
      </c>
      <c r="F46" s="90"/>
      <c r="G46" s="86">
        <f>Table1[5]*Table1[6]</f>
        <v>0</v>
      </c>
    </row>
    <row r="47" spans="1:7" ht="30" x14ac:dyDescent="0.25">
      <c r="A47" s="39">
        <v>33</v>
      </c>
      <c r="B47" s="40" t="s">
        <v>50</v>
      </c>
      <c r="C47" s="40" t="s">
        <v>307</v>
      </c>
      <c r="D47" s="40" t="s">
        <v>39</v>
      </c>
      <c r="E47" s="90">
        <v>2.16</v>
      </c>
      <c r="F47" s="90"/>
      <c r="G47" s="86">
        <f>Table1[5]*Table1[6]</f>
        <v>0</v>
      </c>
    </row>
    <row r="48" spans="1:7" x14ac:dyDescent="0.25">
      <c r="A48" s="39">
        <v>34</v>
      </c>
      <c r="B48" s="40" t="s">
        <v>51</v>
      </c>
      <c r="C48" s="40" t="s">
        <v>308</v>
      </c>
      <c r="D48" s="40" t="s">
        <v>39</v>
      </c>
      <c r="E48" s="90">
        <v>2.16</v>
      </c>
      <c r="F48" s="90"/>
      <c r="G48" s="86">
        <f>Table1[5]*Table1[6]</f>
        <v>0</v>
      </c>
    </row>
    <row r="49" spans="1:7" x14ac:dyDescent="0.25">
      <c r="A49" s="100" t="s">
        <v>309</v>
      </c>
      <c r="B49" s="101"/>
      <c r="C49" s="101"/>
      <c r="D49" s="101"/>
      <c r="E49" s="102"/>
      <c r="F49" s="102"/>
      <c r="G49" s="102">
        <f>SUBTOTAL(9,Table1[7])</f>
        <v>0</v>
      </c>
    </row>
    <row r="50" spans="1:7" x14ac:dyDescent="0.25">
      <c r="A50" s="32"/>
      <c r="B50" s="33"/>
      <c r="C50" s="33"/>
      <c r="D50" s="33"/>
      <c r="E50" s="33"/>
      <c r="F50" s="33"/>
      <c r="G50" s="33"/>
    </row>
    <row r="51" spans="1:7" x14ac:dyDescent="0.25">
      <c r="A51" s="32"/>
      <c r="B51" s="33"/>
      <c r="C51" s="33"/>
      <c r="D51" s="33"/>
      <c r="E51" s="33"/>
      <c r="F51" s="33"/>
      <c r="G51" s="33"/>
    </row>
    <row r="52" spans="1:7" x14ac:dyDescent="0.25">
      <c r="A52" s="32"/>
      <c r="B52" s="33"/>
      <c r="C52" s="33"/>
      <c r="D52" s="33"/>
      <c r="E52" s="33"/>
      <c r="F52" s="33"/>
      <c r="G52" s="33"/>
    </row>
    <row r="53" spans="1:7" x14ac:dyDescent="0.25">
      <c r="A53" s="32"/>
      <c r="B53" s="33"/>
      <c r="C53" s="33"/>
      <c r="D53" s="33"/>
      <c r="E53" s="33"/>
      <c r="F53" s="33"/>
      <c r="G53" s="33"/>
    </row>
    <row r="54" spans="1:7" x14ac:dyDescent="0.25">
      <c r="A54" s="32"/>
      <c r="B54" s="33"/>
      <c r="C54" s="33"/>
      <c r="D54" s="33"/>
      <c r="E54" s="33"/>
      <c r="F54" s="33"/>
      <c r="G54" s="33"/>
    </row>
    <row r="55" spans="1:7" x14ac:dyDescent="0.25">
      <c r="A55" s="32"/>
      <c r="B55" s="33"/>
      <c r="C55" s="33"/>
      <c r="D55" s="33"/>
      <c r="E55" s="33"/>
      <c r="F55" s="33"/>
      <c r="G55" s="33"/>
    </row>
    <row r="56" spans="1:7" x14ac:dyDescent="0.25">
      <c r="A56" s="32"/>
      <c r="B56" s="33"/>
      <c r="C56" s="33"/>
      <c r="D56" s="33"/>
      <c r="E56" s="33"/>
      <c r="F56" s="33"/>
      <c r="G56" s="33"/>
    </row>
    <row r="57" spans="1:7" x14ac:dyDescent="0.25">
      <c r="A57" s="32"/>
      <c r="B57" s="33"/>
      <c r="C57" s="33"/>
      <c r="D57" s="33"/>
      <c r="E57" s="33"/>
      <c r="F57" s="33"/>
      <c r="G57" s="33"/>
    </row>
    <row r="58" spans="1:7" x14ac:dyDescent="0.25">
      <c r="A58" s="32"/>
      <c r="B58" s="33"/>
      <c r="C58" s="33"/>
      <c r="D58" s="33"/>
      <c r="E58" s="33"/>
      <c r="F58" s="33"/>
      <c r="G58" s="33"/>
    </row>
    <row r="59" spans="1:7" x14ac:dyDescent="0.25">
      <c r="A59" s="32"/>
      <c r="B59" s="33"/>
      <c r="C59" s="33"/>
      <c r="D59" s="33"/>
      <c r="E59" s="33"/>
      <c r="F59" s="33"/>
      <c r="G59" s="33"/>
    </row>
    <row r="60" spans="1:7" x14ac:dyDescent="0.25">
      <c r="A60" s="32"/>
      <c r="B60" s="33"/>
      <c r="C60" s="33"/>
      <c r="D60" s="33"/>
      <c r="E60" s="33"/>
      <c r="F60" s="33"/>
      <c r="G60" s="33"/>
    </row>
    <row r="61" spans="1:7" x14ac:dyDescent="0.25">
      <c r="A61" s="32"/>
      <c r="B61" s="33"/>
      <c r="C61" s="33"/>
      <c r="D61" s="33"/>
      <c r="E61" s="33"/>
      <c r="F61" s="33"/>
      <c r="G61" s="33"/>
    </row>
    <row r="62" spans="1:7" x14ac:dyDescent="0.25">
      <c r="A62" s="32"/>
      <c r="B62" s="33"/>
      <c r="C62" s="33"/>
      <c r="D62" s="33"/>
      <c r="E62" s="33"/>
      <c r="F62" s="33"/>
      <c r="G62" s="33"/>
    </row>
    <row r="63" spans="1:7" x14ac:dyDescent="0.25">
      <c r="A63" s="32"/>
      <c r="B63" s="33"/>
      <c r="C63" s="33"/>
      <c r="D63" s="33"/>
      <c r="E63" s="33"/>
      <c r="F63" s="33"/>
      <c r="G63" s="33"/>
    </row>
    <row r="64" spans="1:7" x14ac:dyDescent="0.25">
      <c r="A64" s="32"/>
      <c r="B64" s="33"/>
      <c r="C64" s="33"/>
      <c r="D64" s="33"/>
      <c r="E64" s="33"/>
      <c r="F64" s="33"/>
      <c r="G64" s="33"/>
    </row>
    <row r="65" spans="1:7" x14ac:dyDescent="0.25">
      <c r="A65" s="32"/>
      <c r="B65" s="33"/>
      <c r="C65" s="33"/>
      <c r="D65" s="33"/>
      <c r="E65" s="33"/>
      <c r="F65" s="33"/>
      <c r="G65" s="33"/>
    </row>
  </sheetData>
  <mergeCells count="2">
    <mergeCell ref="C2:G3"/>
    <mergeCell ref="A4:B4"/>
  </mergeCells>
  <phoneticPr fontId="20" type="noConversion"/>
  <conditionalFormatting sqref="E7:G49">
    <cfRule type="notContainsBlanks" priority="8" stopIfTrue="1">
      <formula>LEN(TRIM(E7))&gt;0</formula>
    </cfRule>
    <cfRule type="expression" dxfId="554" priority="9">
      <formula>$E7&lt;&gt;""</formula>
    </cfRule>
  </conditionalFormatting>
  <conditionalFormatting sqref="G7:G49">
    <cfRule type="expression" dxfId="553" priority="1">
      <formula>AND($C7="Subtotal",$G7="")</formula>
    </cfRule>
    <cfRule type="expression" dxfId="552" priority="2">
      <formula>AND($C7="Subtotal",_xlfn.FORMULATEXT($G7)="=[5]*[6]")</formula>
    </cfRule>
    <cfRule type="expression" dxfId="551" priority="6">
      <formula>AND($C7&lt;&gt;"Subtotal",_xlfn.FORMULATEXT($G7)&lt;&gt;"=[5]*[6]")</formula>
    </cfRule>
  </conditionalFormatting>
  <conditionalFormatting sqref="A7:G49">
    <cfRule type="expression" dxfId="550" priority="3">
      <formula>CELL("PROTECT",A7)=0</formula>
    </cfRule>
    <cfRule type="expression" dxfId="549" priority="4">
      <formula>$C7="Subtotal"</formula>
    </cfRule>
    <cfRule type="expression" priority="5" stopIfTrue="1">
      <formula>OR($C7="Subtotal",$A7="Total TVA Cota 0")</formula>
    </cfRule>
    <cfRule type="expression" dxfId="548" priority="7">
      <formula>$E7=""</formula>
    </cfRule>
  </conditionalFormatting>
  <dataValidations disablePrompts="1" count="1">
    <dataValidation type="decimal" operator="greaterThan" allowBlank="1" showInputMessage="1" showErrorMessage="1" sqref="F7:F4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3"/>
  <sheetViews>
    <sheetView view="pageBreakPreview" topLeftCell="A61" zoomScaleNormal="90" zoomScaleSheetLayoutView="100" zoomScalePageLayoutView="90" workbookViewId="0">
      <selection activeCell="C78" sqref="C78"/>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65" t="str">
        <f>SITE!C2</f>
        <v xml:space="preserve">Installation of solid biomass heating system and solar panels for hot water production in kindergarten Speranta of Lozova village, 
Straseni district
</v>
      </c>
      <c r="D2" s="165"/>
      <c r="E2" s="165"/>
      <c r="F2" s="165"/>
      <c r="G2" s="165"/>
    </row>
    <row r="3" spans="1:7" s="21" customFormat="1" ht="18.75" x14ac:dyDescent="0.3">
      <c r="A3" s="25" t="str">
        <f>SITE!A3</f>
        <v>Site:</v>
      </c>
      <c r="B3" s="26" t="str">
        <f>IF(SITE!B3=0,"",SITE!B3)</f>
        <v>y</v>
      </c>
      <c r="C3" s="165"/>
      <c r="D3" s="165"/>
      <c r="E3" s="165"/>
      <c r="F3" s="165"/>
      <c r="G3" s="165"/>
    </row>
    <row r="4" spans="1:7" s="21" customFormat="1" ht="18.75" x14ac:dyDescent="0.25">
      <c r="A4" s="168" t="s">
        <v>271</v>
      </c>
      <c r="B4" s="168"/>
      <c r="C4" s="28" t="str">
        <f>SITE!B7</f>
        <v>Thermomecanics</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98" t="s">
        <v>374</v>
      </c>
      <c r="D7" s="37"/>
      <c r="E7" s="43"/>
      <c r="F7" s="42"/>
      <c r="G7" s="86">
        <f>Table112[5]*Table112[6]</f>
        <v>0</v>
      </c>
    </row>
    <row r="8" spans="1:7" ht="30" x14ac:dyDescent="0.25">
      <c r="A8" s="37">
        <v>1</v>
      </c>
      <c r="B8" s="37" t="s">
        <v>52</v>
      </c>
      <c r="C8" s="98" t="s">
        <v>316</v>
      </c>
      <c r="D8" s="37" t="s">
        <v>315</v>
      </c>
      <c r="E8" s="43">
        <v>2</v>
      </c>
      <c r="F8" s="42"/>
      <c r="G8" s="87">
        <f>Table112[5]*Table112[6]</f>
        <v>0</v>
      </c>
    </row>
    <row r="9" spans="1:7" ht="30" x14ac:dyDescent="0.25">
      <c r="A9" s="92">
        <v>2</v>
      </c>
      <c r="B9" s="92" t="s">
        <v>53</v>
      </c>
      <c r="C9" s="103" t="s">
        <v>317</v>
      </c>
      <c r="D9" s="92" t="s">
        <v>315</v>
      </c>
      <c r="E9" s="94">
        <v>4</v>
      </c>
      <c r="F9" s="95"/>
      <c r="G9" s="96">
        <f>Table112[5]*Table112[6]</f>
        <v>0</v>
      </c>
    </row>
    <row r="10" spans="1:7" x14ac:dyDescent="0.25">
      <c r="A10" s="92">
        <v>3</v>
      </c>
      <c r="B10" s="92" t="s">
        <v>54</v>
      </c>
      <c r="C10" s="103" t="s">
        <v>318</v>
      </c>
      <c r="D10" s="92" t="s">
        <v>315</v>
      </c>
      <c r="E10" s="94">
        <v>1</v>
      </c>
      <c r="F10" s="95"/>
      <c r="G10" s="97">
        <f>Table112[5]*Table112[6]</f>
        <v>0</v>
      </c>
    </row>
    <row r="11" spans="1:7" ht="30" x14ac:dyDescent="0.25">
      <c r="A11" s="92">
        <v>4</v>
      </c>
      <c r="B11" s="92" t="s">
        <v>55</v>
      </c>
      <c r="C11" s="103" t="s">
        <v>319</v>
      </c>
      <c r="D11" s="92" t="s">
        <v>315</v>
      </c>
      <c r="E11" s="94">
        <v>1</v>
      </c>
      <c r="F11" s="95"/>
      <c r="G11" s="97">
        <f>Table112[5]*Table112[6]</f>
        <v>0</v>
      </c>
    </row>
    <row r="12" spans="1:7" ht="30" x14ac:dyDescent="0.25">
      <c r="A12" s="92">
        <v>5</v>
      </c>
      <c r="B12" s="92" t="s">
        <v>53</v>
      </c>
      <c r="C12" s="93" t="s">
        <v>317</v>
      </c>
      <c r="D12" s="92" t="s">
        <v>315</v>
      </c>
      <c r="E12" s="94">
        <v>1</v>
      </c>
      <c r="F12" s="95"/>
      <c r="G12" s="97">
        <f>Table112[5]*Table112[6]</f>
        <v>0</v>
      </c>
    </row>
    <row r="13" spans="1:7" x14ac:dyDescent="0.25">
      <c r="A13" s="92">
        <v>6</v>
      </c>
      <c r="B13" s="92" t="s">
        <v>56</v>
      </c>
      <c r="C13" s="103" t="s">
        <v>320</v>
      </c>
      <c r="D13" s="92" t="s">
        <v>315</v>
      </c>
      <c r="E13" s="94">
        <v>1</v>
      </c>
      <c r="F13" s="95"/>
      <c r="G13" s="97">
        <f>Table112[5]*Table112[6]</f>
        <v>0</v>
      </c>
    </row>
    <row r="14" spans="1:7" ht="30" x14ac:dyDescent="0.25">
      <c r="A14" s="92">
        <v>7</v>
      </c>
      <c r="B14" s="92" t="s">
        <v>53</v>
      </c>
      <c r="C14" s="93" t="s">
        <v>317</v>
      </c>
      <c r="D14" s="92" t="s">
        <v>315</v>
      </c>
      <c r="E14" s="94">
        <v>2</v>
      </c>
      <c r="F14" s="95"/>
      <c r="G14" s="97">
        <f>Table112[5]*Table112[6]</f>
        <v>0</v>
      </c>
    </row>
    <row r="15" spans="1:7" ht="30" x14ac:dyDescent="0.25">
      <c r="A15" s="92">
        <v>8</v>
      </c>
      <c r="B15" s="92" t="s">
        <v>57</v>
      </c>
      <c r="C15" s="103" t="s">
        <v>321</v>
      </c>
      <c r="D15" s="92" t="s">
        <v>315</v>
      </c>
      <c r="E15" s="94">
        <v>1</v>
      </c>
      <c r="F15" s="95"/>
      <c r="G15" s="97">
        <f>Table112[5]*Table112[6]</f>
        <v>0</v>
      </c>
    </row>
    <row r="16" spans="1:7" ht="30" x14ac:dyDescent="0.25">
      <c r="A16" s="92">
        <v>9</v>
      </c>
      <c r="B16" s="92" t="s">
        <v>55</v>
      </c>
      <c r="C16" s="103" t="s">
        <v>322</v>
      </c>
      <c r="D16" s="92" t="s">
        <v>315</v>
      </c>
      <c r="E16" s="94">
        <v>2</v>
      </c>
      <c r="F16" s="95"/>
      <c r="G16" s="97">
        <f>Table112[5]*Table112[6]</f>
        <v>0</v>
      </c>
    </row>
    <row r="17" spans="1:7" x14ac:dyDescent="0.25">
      <c r="A17" s="92">
        <v>10</v>
      </c>
      <c r="B17" s="92" t="s">
        <v>58</v>
      </c>
      <c r="C17" s="103" t="s">
        <v>323</v>
      </c>
      <c r="D17" s="92" t="s">
        <v>315</v>
      </c>
      <c r="E17" s="94">
        <v>1</v>
      </c>
      <c r="F17" s="95"/>
      <c r="G17" s="97">
        <f>Table112[5]*Table112[6]</f>
        <v>0</v>
      </c>
    </row>
    <row r="18" spans="1:7" ht="30" x14ac:dyDescent="0.25">
      <c r="A18" s="92">
        <v>11</v>
      </c>
      <c r="B18" s="92" t="s">
        <v>59</v>
      </c>
      <c r="C18" s="103" t="s">
        <v>324</v>
      </c>
      <c r="D18" s="92" t="s">
        <v>315</v>
      </c>
      <c r="E18" s="94">
        <v>1</v>
      </c>
      <c r="F18" s="95"/>
      <c r="G18" s="97">
        <f>Table112[5]*Table112[6]</f>
        <v>0</v>
      </c>
    </row>
    <row r="19" spans="1:7" ht="30" x14ac:dyDescent="0.25">
      <c r="A19" s="92">
        <v>12</v>
      </c>
      <c r="B19" s="92" t="s">
        <v>60</v>
      </c>
      <c r="C19" s="103" t="s">
        <v>325</v>
      </c>
      <c r="D19" s="92" t="s">
        <v>315</v>
      </c>
      <c r="E19" s="94">
        <v>1</v>
      </c>
      <c r="F19" s="95"/>
      <c r="G19" s="97">
        <f>Table112[5]*Table112[6]</f>
        <v>0</v>
      </c>
    </row>
    <row r="20" spans="1:7" ht="30" x14ac:dyDescent="0.25">
      <c r="A20" s="92">
        <v>13</v>
      </c>
      <c r="B20" s="92" t="s">
        <v>61</v>
      </c>
      <c r="C20" s="103" t="s">
        <v>326</v>
      </c>
      <c r="D20" s="92" t="s">
        <v>315</v>
      </c>
      <c r="E20" s="94">
        <v>1</v>
      </c>
      <c r="F20" s="95"/>
      <c r="G20" s="97">
        <f>Table112[5]*Table112[6]</f>
        <v>0</v>
      </c>
    </row>
    <row r="21" spans="1:7" x14ac:dyDescent="0.25">
      <c r="A21" s="92"/>
      <c r="B21" s="92"/>
      <c r="C21" s="103" t="s">
        <v>327</v>
      </c>
      <c r="D21" s="92"/>
      <c r="E21" s="94"/>
      <c r="F21" s="95"/>
      <c r="G21" s="97">
        <f>Table112[5]*Table112[6]</f>
        <v>0</v>
      </c>
    </row>
    <row r="22" spans="1:7" ht="60" x14ac:dyDescent="0.25">
      <c r="A22" s="92">
        <v>14</v>
      </c>
      <c r="B22" s="92" t="s">
        <v>62</v>
      </c>
      <c r="C22" s="103" t="s">
        <v>328</v>
      </c>
      <c r="D22" s="92" t="s">
        <v>29</v>
      </c>
      <c r="E22" s="94">
        <v>21.67</v>
      </c>
      <c r="F22" s="95"/>
      <c r="G22" s="97">
        <f>Table112[5]*Table112[6]</f>
        <v>0</v>
      </c>
    </row>
    <row r="23" spans="1:7" ht="45" x14ac:dyDescent="0.25">
      <c r="A23" s="92">
        <v>15</v>
      </c>
      <c r="B23" s="92" t="s">
        <v>63</v>
      </c>
      <c r="C23" s="103" t="s">
        <v>329</v>
      </c>
      <c r="D23" s="92" t="s">
        <v>29</v>
      </c>
      <c r="E23" s="94">
        <v>23</v>
      </c>
      <c r="F23" s="95"/>
      <c r="G23" s="97">
        <f>Table112[5]*Table112[6]</f>
        <v>0</v>
      </c>
    </row>
    <row r="24" spans="1:7" ht="45" x14ac:dyDescent="0.25">
      <c r="A24" s="92">
        <v>16</v>
      </c>
      <c r="B24" s="92" t="s">
        <v>64</v>
      </c>
      <c r="C24" s="103" t="s">
        <v>748</v>
      </c>
      <c r="D24" s="92" t="s">
        <v>29</v>
      </c>
      <c r="E24" s="94">
        <v>23</v>
      </c>
      <c r="F24" s="95"/>
      <c r="G24" s="97">
        <f>Table112[5]*Table112[6]</f>
        <v>0</v>
      </c>
    </row>
    <row r="25" spans="1:7" ht="30" x14ac:dyDescent="0.25">
      <c r="A25" s="92">
        <v>17</v>
      </c>
      <c r="B25" s="92" t="s">
        <v>65</v>
      </c>
      <c r="C25" s="103" t="s">
        <v>330</v>
      </c>
      <c r="D25" s="92" t="s">
        <v>29</v>
      </c>
      <c r="E25" s="94">
        <v>1.212</v>
      </c>
      <c r="F25" s="95"/>
      <c r="G25" s="97">
        <f>Table112[5]*Table112[6]</f>
        <v>0</v>
      </c>
    </row>
    <row r="26" spans="1:7" ht="45" x14ac:dyDescent="0.25">
      <c r="A26" s="92">
        <v>18</v>
      </c>
      <c r="B26" s="92" t="s">
        <v>63</v>
      </c>
      <c r="C26" s="103" t="s">
        <v>329</v>
      </c>
      <c r="D26" s="92" t="s">
        <v>29</v>
      </c>
      <c r="E26" s="94">
        <v>39.29</v>
      </c>
      <c r="F26" s="95"/>
      <c r="G26" s="97">
        <f>Table112[5]*Table112[6]</f>
        <v>0</v>
      </c>
    </row>
    <row r="27" spans="1:7" ht="45" x14ac:dyDescent="0.25">
      <c r="A27" s="92">
        <v>19</v>
      </c>
      <c r="B27" s="92" t="s">
        <v>64</v>
      </c>
      <c r="C27" s="103" t="s">
        <v>748</v>
      </c>
      <c r="D27" s="92" t="s">
        <v>29</v>
      </c>
      <c r="E27" s="94">
        <v>39.29</v>
      </c>
      <c r="F27" s="95"/>
      <c r="G27" s="97">
        <f>Table112[5]*Table112[6]</f>
        <v>0</v>
      </c>
    </row>
    <row r="28" spans="1:7" ht="75" x14ac:dyDescent="0.25">
      <c r="A28" s="92">
        <v>20</v>
      </c>
      <c r="B28" s="92" t="s">
        <v>62</v>
      </c>
      <c r="C28" s="103" t="s">
        <v>331</v>
      </c>
      <c r="D28" s="92" t="s">
        <v>29</v>
      </c>
      <c r="E28" s="94">
        <v>21.93</v>
      </c>
      <c r="F28" s="95"/>
      <c r="G28" s="97">
        <f>Table112[5]*Table112[6]</f>
        <v>0</v>
      </c>
    </row>
    <row r="29" spans="1:7" ht="45" x14ac:dyDescent="0.25">
      <c r="A29" s="92">
        <v>21</v>
      </c>
      <c r="B29" s="92" t="s">
        <v>63</v>
      </c>
      <c r="C29" s="93" t="s">
        <v>329</v>
      </c>
      <c r="D29" s="92" t="s">
        <v>29</v>
      </c>
      <c r="E29" s="94">
        <v>24.71</v>
      </c>
      <c r="F29" s="95"/>
      <c r="G29" s="97">
        <f>Table112[5]*Table112[6]</f>
        <v>0</v>
      </c>
    </row>
    <row r="30" spans="1:7" ht="45" x14ac:dyDescent="0.25">
      <c r="A30" s="92">
        <v>22</v>
      </c>
      <c r="B30" s="92" t="s">
        <v>64</v>
      </c>
      <c r="C30" s="103" t="s">
        <v>748</v>
      </c>
      <c r="D30" s="92" t="s">
        <v>29</v>
      </c>
      <c r="E30" s="94">
        <v>24.71</v>
      </c>
      <c r="F30" s="95"/>
      <c r="G30" s="97">
        <f>Table112[5]*Table112[6]</f>
        <v>0</v>
      </c>
    </row>
    <row r="31" spans="1:7" ht="30" x14ac:dyDescent="0.25">
      <c r="A31" s="92">
        <v>23</v>
      </c>
      <c r="B31" s="92" t="s">
        <v>66</v>
      </c>
      <c r="C31" s="103" t="s">
        <v>332</v>
      </c>
      <c r="D31" s="92" t="s">
        <v>39</v>
      </c>
      <c r="E31" s="94">
        <v>0.47899999999999998</v>
      </c>
      <c r="F31" s="95"/>
      <c r="G31" s="97">
        <f>Table112[5]*Table112[6]</f>
        <v>0</v>
      </c>
    </row>
    <row r="32" spans="1:7" ht="30" x14ac:dyDescent="0.25">
      <c r="A32" s="92">
        <v>24</v>
      </c>
      <c r="B32" s="92" t="s">
        <v>67</v>
      </c>
      <c r="C32" s="104" t="s">
        <v>333</v>
      </c>
      <c r="D32" s="92" t="s">
        <v>315</v>
      </c>
      <c r="E32" s="94">
        <v>9</v>
      </c>
      <c r="F32" s="95"/>
      <c r="G32" s="97">
        <f>Table112[5]*Table112[6]</f>
        <v>0</v>
      </c>
    </row>
    <row r="33" spans="1:7" ht="30" x14ac:dyDescent="0.25">
      <c r="A33" s="92">
        <v>25</v>
      </c>
      <c r="B33" s="92" t="s">
        <v>67</v>
      </c>
      <c r="C33" s="98" t="s">
        <v>334</v>
      </c>
      <c r="D33" s="92" t="s">
        <v>315</v>
      </c>
      <c r="E33" s="94">
        <v>9</v>
      </c>
      <c r="F33" s="95"/>
      <c r="G33" s="97">
        <f>Table112[5]*Table112[6]</f>
        <v>0</v>
      </c>
    </row>
    <row r="34" spans="1:7" ht="30" x14ac:dyDescent="0.25">
      <c r="A34" s="92">
        <v>26</v>
      </c>
      <c r="B34" s="92" t="s">
        <v>67</v>
      </c>
      <c r="C34" s="98" t="s">
        <v>335</v>
      </c>
      <c r="D34" s="92" t="s">
        <v>315</v>
      </c>
      <c r="E34" s="94">
        <v>12</v>
      </c>
      <c r="F34" s="95"/>
      <c r="G34" s="97">
        <f>Table112[5]*Table112[6]</f>
        <v>0</v>
      </c>
    </row>
    <row r="35" spans="1:7" ht="30" x14ac:dyDescent="0.25">
      <c r="A35" s="92">
        <v>27</v>
      </c>
      <c r="B35" s="92" t="s">
        <v>67</v>
      </c>
      <c r="C35" s="98" t="s">
        <v>336</v>
      </c>
      <c r="D35" s="92" t="s">
        <v>315</v>
      </c>
      <c r="E35" s="94">
        <v>2</v>
      </c>
      <c r="F35" s="95"/>
      <c r="G35" s="97">
        <f>Table112[5]*Table112[6]</f>
        <v>0</v>
      </c>
    </row>
    <row r="36" spans="1:7" ht="30" x14ac:dyDescent="0.25">
      <c r="A36" s="92">
        <v>28</v>
      </c>
      <c r="B36" s="92" t="s">
        <v>68</v>
      </c>
      <c r="C36" s="103" t="s">
        <v>341</v>
      </c>
      <c r="D36" s="92" t="s">
        <v>315</v>
      </c>
      <c r="E36" s="94">
        <v>2</v>
      </c>
      <c r="F36" s="95"/>
      <c r="G36" s="97">
        <f>Table112[5]*Table112[6]</f>
        <v>0</v>
      </c>
    </row>
    <row r="37" spans="1:7" ht="30" x14ac:dyDescent="0.25">
      <c r="A37" s="92">
        <v>29</v>
      </c>
      <c r="B37" s="92" t="s">
        <v>68</v>
      </c>
      <c r="C37" s="103" t="s">
        <v>749</v>
      </c>
      <c r="D37" s="92" t="s">
        <v>315</v>
      </c>
      <c r="E37" s="94">
        <v>14</v>
      </c>
      <c r="F37" s="95"/>
      <c r="G37" s="97">
        <f>Table112[5]*Table112[6]</f>
        <v>0</v>
      </c>
    </row>
    <row r="38" spans="1:7" ht="30" x14ac:dyDescent="0.25">
      <c r="A38" s="92">
        <v>30</v>
      </c>
      <c r="B38" s="92" t="s">
        <v>68</v>
      </c>
      <c r="C38" s="103" t="s">
        <v>750</v>
      </c>
      <c r="D38" s="92" t="s">
        <v>315</v>
      </c>
      <c r="E38" s="94">
        <v>4</v>
      </c>
      <c r="F38" s="95"/>
      <c r="G38" s="97">
        <f>Table112[5]*Table112[6]</f>
        <v>0</v>
      </c>
    </row>
    <row r="39" spans="1:7" ht="30" x14ac:dyDescent="0.25">
      <c r="A39" s="92">
        <v>31</v>
      </c>
      <c r="B39" s="92" t="s">
        <v>69</v>
      </c>
      <c r="C39" s="103" t="s">
        <v>751</v>
      </c>
      <c r="D39" s="92" t="s">
        <v>315</v>
      </c>
      <c r="E39" s="94">
        <v>4</v>
      </c>
      <c r="F39" s="95"/>
      <c r="G39" s="97">
        <f>Table112[5]*Table112[6]</f>
        <v>0</v>
      </c>
    </row>
    <row r="40" spans="1:7" ht="30" x14ac:dyDescent="0.25">
      <c r="A40" s="92">
        <v>32</v>
      </c>
      <c r="B40" s="92" t="s">
        <v>69</v>
      </c>
      <c r="C40" s="103" t="s">
        <v>337</v>
      </c>
      <c r="D40" s="92" t="s">
        <v>315</v>
      </c>
      <c r="E40" s="94">
        <v>2</v>
      </c>
      <c r="F40" s="95"/>
      <c r="G40" s="97">
        <f>Table112[5]*Table112[6]</f>
        <v>0</v>
      </c>
    </row>
    <row r="41" spans="1:7" ht="30" x14ac:dyDescent="0.25">
      <c r="A41" s="92">
        <v>33</v>
      </c>
      <c r="B41" s="92" t="s">
        <v>70</v>
      </c>
      <c r="C41" s="93" t="s">
        <v>338</v>
      </c>
      <c r="D41" s="92" t="s">
        <v>315</v>
      </c>
      <c r="E41" s="94">
        <v>5</v>
      </c>
      <c r="F41" s="95"/>
      <c r="G41" s="97">
        <f>Table112[5]*Table112[6]</f>
        <v>0</v>
      </c>
    </row>
    <row r="42" spans="1:7" ht="30" x14ac:dyDescent="0.25">
      <c r="A42" s="92">
        <v>34</v>
      </c>
      <c r="B42" s="92" t="s">
        <v>70</v>
      </c>
      <c r="C42" s="103" t="s">
        <v>342</v>
      </c>
      <c r="D42" s="92" t="s">
        <v>315</v>
      </c>
      <c r="E42" s="94">
        <v>8</v>
      </c>
      <c r="F42" s="95"/>
      <c r="G42" s="97">
        <f>Table112[5]*Table112[6]</f>
        <v>0</v>
      </c>
    </row>
    <row r="43" spans="1:7" ht="30" x14ac:dyDescent="0.25">
      <c r="A43" s="92">
        <v>35</v>
      </c>
      <c r="B43" s="92" t="s">
        <v>68</v>
      </c>
      <c r="C43" s="103" t="s">
        <v>375</v>
      </c>
      <c r="D43" s="92" t="s">
        <v>315</v>
      </c>
      <c r="E43" s="94">
        <v>4</v>
      </c>
      <c r="F43" s="95"/>
      <c r="G43" s="97">
        <f>Table112[5]*Table112[6]</f>
        <v>0</v>
      </c>
    </row>
    <row r="44" spans="1:7" ht="30" x14ac:dyDescent="0.25">
      <c r="A44" s="92">
        <v>36</v>
      </c>
      <c r="B44" s="92" t="s">
        <v>69</v>
      </c>
      <c r="C44" s="93" t="s">
        <v>343</v>
      </c>
      <c r="D44" s="92" t="s">
        <v>315</v>
      </c>
      <c r="E44" s="94">
        <v>2</v>
      </c>
      <c r="F44" s="95"/>
      <c r="G44" s="97">
        <f>Table112[5]*Table112[6]</f>
        <v>0</v>
      </c>
    </row>
    <row r="45" spans="1:7" ht="30" x14ac:dyDescent="0.25">
      <c r="A45" s="92">
        <v>37</v>
      </c>
      <c r="B45" s="92" t="s">
        <v>69</v>
      </c>
      <c r="C45" s="93" t="s">
        <v>339</v>
      </c>
      <c r="D45" s="92" t="s">
        <v>315</v>
      </c>
      <c r="E45" s="94">
        <v>1</v>
      </c>
      <c r="F45" s="95"/>
      <c r="G45" s="97">
        <f>Table112[5]*Table112[6]</f>
        <v>0</v>
      </c>
    </row>
    <row r="46" spans="1:7" ht="30" x14ac:dyDescent="0.25">
      <c r="A46" s="92">
        <v>38</v>
      </c>
      <c r="B46" s="92" t="s">
        <v>70</v>
      </c>
      <c r="C46" s="103" t="s">
        <v>340</v>
      </c>
      <c r="D46" s="92" t="s">
        <v>315</v>
      </c>
      <c r="E46" s="94">
        <v>2</v>
      </c>
      <c r="F46" s="95"/>
      <c r="G46" s="97">
        <f>Table112[5]*Table112[6]</f>
        <v>0</v>
      </c>
    </row>
    <row r="47" spans="1:7" ht="30" x14ac:dyDescent="0.25">
      <c r="A47" s="92">
        <v>39</v>
      </c>
      <c r="B47" s="92" t="s">
        <v>71</v>
      </c>
      <c r="C47" s="103" t="s">
        <v>344</v>
      </c>
      <c r="D47" s="92" t="s">
        <v>315</v>
      </c>
      <c r="E47" s="94">
        <v>1</v>
      </c>
      <c r="F47" s="95"/>
      <c r="G47" s="97">
        <f>Table112[5]*Table112[6]</f>
        <v>0</v>
      </c>
    </row>
    <row r="48" spans="1:7" ht="30" x14ac:dyDescent="0.25">
      <c r="A48" s="92">
        <v>40</v>
      </c>
      <c r="B48" s="92" t="s">
        <v>70</v>
      </c>
      <c r="C48" s="93" t="s">
        <v>345</v>
      </c>
      <c r="D48" s="92" t="s">
        <v>315</v>
      </c>
      <c r="E48" s="94">
        <v>4</v>
      </c>
      <c r="F48" s="95"/>
      <c r="G48" s="97">
        <f>Table112[5]*Table112[6]</f>
        <v>0</v>
      </c>
    </row>
    <row r="49" spans="1:7" ht="30" x14ac:dyDescent="0.25">
      <c r="A49" s="92">
        <v>41</v>
      </c>
      <c r="B49" s="92" t="s">
        <v>70</v>
      </c>
      <c r="C49" s="93" t="s">
        <v>346</v>
      </c>
      <c r="D49" s="92" t="s">
        <v>315</v>
      </c>
      <c r="E49" s="94">
        <v>2</v>
      </c>
      <c r="F49" s="95"/>
      <c r="G49" s="97">
        <f>Table112[5]*Table112[6]</f>
        <v>0</v>
      </c>
    </row>
    <row r="50" spans="1:7" ht="45" x14ac:dyDescent="0.25">
      <c r="A50" s="92">
        <v>42</v>
      </c>
      <c r="B50" s="92" t="s">
        <v>72</v>
      </c>
      <c r="C50" s="103" t="s">
        <v>347</v>
      </c>
      <c r="D50" s="92" t="s">
        <v>315</v>
      </c>
      <c r="E50" s="94">
        <v>2</v>
      </c>
      <c r="F50" s="95"/>
      <c r="G50" s="97">
        <f>Table112[5]*Table112[6]</f>
        <v>0</v>
      </c>
    </row>
    <row r="51" spans="1:7" ht="45" x14ac:dyDescent="0.25">
      <c r="A51" s="92">
        <v>43</v>
      </c>
      <c r="B51" s="92" t="s">
        <v>72</v>
      </c>
      <c r="C51" s="103" t="s">
        <v>348</v>
      </c>
      <c r="D51" s="92" t="s">
        <v>315</v>
      </c>
      <c r="E51" s="94">
        <v>2</v>
      </c>
      <c r="F51" s="95"/>
      <c r="G51" s="97">
        <f>Table112[5]*Table112[6]</f>
        <v>0</v>
      </c>
    </row>
    <row r="52" spans="1:7" ht="45" x14ac:dyDescent="0.25">
      <c r="A52" s="92">
        <v>44</v>
      </c>
      <c r="B52" s="92" t="s">
        <v>73</v>
      </c>
      <c r="C52" s="103" t="s">
        <v>752</v>
      </c>
      <c r="D52" s="92" t="s">
        <v>31</v>
      </c>
      <c r="E52" s="94">
        <v>38</v>
      </c>
      <c r="F52" s="95"/>
      <c r="G52" s="97">
        <f>Table112[5]*Table112[6]</f>
        <v>0</v>
      </c>
    </row>
    <row r="53" spans="1:7" ht="45" x14ac:dyDescent="0.25">
      <c r="A53" s="92">
        <v>45</v>
      </c>
      <c r="B53" s="92" t="s">
        <v>74</v>
      </c>
      <c r="C53" s="103" t="s">
        <v>753</v>
      </c>
      <c r="D53" s="92" t="s">
        <v>31</v>
      </c>
      <c r="E53" s="94">
        <v>15</v>
      </c>
      <c r="F53" s="95"/>
      <c r="G53" s="97">
        <f>Table112[5]*Table112[6]</f>
        <v>0</v>
      </c>
    </row>
    <row r="54" spans="1:7" ht="45" x14ac:dyDescent="0.25">
      <c r="A54" s="92">
        <v>46</v>
      </c>
      <c r="B54" s="92" t="s">
        <v>75</v>
      </c>
      <c r="C54" s="103" t="s">
        <v>754</v>
      </c>
      <c r="D54" s="92" t="s">
        <v>31</v>
      </c>
      <c r="E54" s="94">
        <v>20</v>
      </c>
      <c r="F54" s="95"/>
      <c r="G54" s="97">
        <f>Table112[5]*Table112[6]</f>
        <v>0</v>
      </c>
    </row>
    <row r="55" spans="1:7" ht="45" x14ac:dyDescent="0.25">
      <c r="A55" s="92">
        <v>47</v>
      </c>
      <c r="B55" s="92" t="s">
        <v>76</v>
      </c>
      <c r="C55" s="103" t="s">
        <v>755</v>
      </c>
      <c r="D55" s="92" t="s">
        <v>31</v>
      </c>
      <c r="E55" s="94">
        <v>7</v>
      </c>
      <c r="F55" s="95"/>
      <c r="G55" s="97">
        <f>Table112[5]*Table112[6]</f>
        <v>0</v>
      </c>
    </row>
    <row r="56" spans="1:7" ht="45" x14ac:dyDescent="0.25">
      <c r="A56" s="92">
        <v>48</v>
      </c>
      <c r="B56" s="92" t="s">
        <v>77</v>
      </c>
      <c r="C56" s="103" t="s">
        <v>756</v>
      </c>
      <c r="D56" s="92" t="s">
        <v>31</v>
      </c>
      <c r="E56" s="94">
        <v>6</v>
      </c>
      <c r="F56" s="95"/>
      <c r="G56" s="97">
        <f>Table112[5]*Table112[6]</f>
        <v>0</v>
      </c>
    </row>
    <row r="57" spans="1:7" ht="45" x14ac:dyDescent="0.25">
      <c r="A57" s="92">
        <v>49</v>
      </c>
      <c r="B57" s="92" t="s">
        <v>77</v>
      </c>
      <c r="C57" s="103" t="s">
        <v>757</v>
      </c>
      <c r="D57" s="92" t="s">
        <v>31</v>
      </c>
      <c r="E57" s="94">
        <v>11</v>
      </c>
      <c r="F57" s="95"/>
      <c r="G57" s="97">
        <f>Table112[5]*Table112[6]</f>
        <v>0</v>
      </c>
    </row>
    <row r="58" spans="1:7" ht="45" x14ac:dyDescent="0.25">
      <c r="A58" s="92">
        <v>50</v>
      </c>
      <c r="B58" s="92" t="s">
        <v>78</v>
      </c>
      <c r="C58" s="103" t="s">
        <v>758</v>
      </c>
      <c r="D58" s="92" t="s">
        <v>31</v>
      </c>
      <c r="E58" s="94">
        <v>29</v>
      </c>
      <c r="F58" s="95"/>
      <c r="G58" s="97">
        <f>Table112[5]*Table112[6]</f>
        <v>0</v>
      </c>
    </row>
    <row r="59" spans="1:7" ht="45" x14ac:dyDescent="0.25">
      <c r="A59" s="92">
        <v>51</v>
      </c>
      <c r="B59" s="92" t="s">
        <v>79</v>
      </c>
      <c r="C59" s="103" t="s">
        <v>759</v>
      </c>
      <c r="D59" s="92" t="s">
        <v>31</v>
      </c>
      <c r="E59" s="94">
        <v>1</v>
      </c>
      <c r="F59" s="95"/>
      <c r="G59" s="97">
        <f>Table112[5]*Table112[6]</f>
        <v>0</v>
      </c>
    </row>
    <row r="60" spans="1:7" ht="45" x14ac:dyDescent="0.25">
      <c r="A60" s="92">
        <v>52</v>
      </c>
      <c r="B60" s="92" t="s">
        <v>80</v>
      </c>
      <c r="C60" s="103" t="s">
        <v>349</v>
      </c>
      <c r="D60" s="92" t="s">
        <v>31</v>
      </c>
      <c r="E60" s="94">
        <v>38</v>
      </c>
      <c r="F60" s="95"/>
      <c r="G60" s="97">
        <f>Table112[5]*Table112[6]</f>
        <v>0</v>
      </c>
    </row>
    <row r="61" spans="1:7" ht="45" x14ac:dyDescent="0.25">
      <c r="A61" s="92">
        <v>53</v>
      </c>
      <c r="B61" s="92" t="s">
        <v>81</v>
      </c>
      <c r="C61" s="93" t="s">
        <v>350</v>
      </c>
      <c r="D61" s="92" t="s">
        <v>31</v>
      </c>
      <c r="E61" s="94">
        <v>35</v>
      </c>
      <c r="F61" s="95"/>
      <c r="G61" s="97">
        <f>Table112[5]*Table112[6]</f>
        <v>0</v>
      </c>
    </row>
    <row r="62" spans="1:7" ht="45" x14ac:dyDescent="0.25">
      <c r="A62" s="92">
        <v>54</v>
      </c>
      <c r="B62" s="92" t="s">
        <v>82</v>
      </c>
      <c r="C62" s="93" t="s">
        <v>351</v>
      </c>
      <c r="D62" s="92" t="s">
        <v>31</v>
      </c>
      <c r="E62" s="94">
        <v>24</v>
      </c>
      <c r="F62" s="95"/>
      <c r="G62" s="97">
        <f>Table112[5]*Table112[6]</f>
        <v>0</v>
      </c>
    </row>
    <row r="63" spans="1:7" ht="45" x14ac:dyDescent="0.25">
      <c r="A63" s="92">
        <v>55</v>
      </c>
      <c r="B63" s="92" t="s">
        <v>83</v>
      </c>
      <c r="C63" s="103" t="s">
        <v>352</v>
      </c>
      <c r="D63" s="92" t="s">
        <v>31</v>
      </c>
      <c r="E63" s="94">
        <v>30</v>
      </c>
      <c r="F63" s="95"/>
      <c r="G63" s="97">
        <f>Table112[5]*Table112[6]</f>
        <v>0</v>
      </c>
    </row>
    <row r="64" spans="1:7" ht="45" x14ac:dyDescent="0.25">
      <c r="A64" s="92">
        <v>56</v>
      </c>
      <c r="B64" s="92" t="s">
        <v>84</v>
      </c>
      <c r="C64" s="103" t="s">
        <v>353</v>
      </c>
      <c r="D64" s="92" t="s">
        <v>31</v>
      </c>
      <c r="E64" s="94">
        <v>38</v>
      </c>
      <c r="F64" s="95"/>
      <c r="G64" s="97">
        <f>Table112[5]*Table112[6]</f>
        <v>0</v>
      </c>
    </row>
    <row r="65" spans="1:7" ht="45" x14ac:dyDescent="0.25">
      <c r="A65" s="92">
        <v>57</v>
      </c>
      <c r="B65" s="92" t="s">
        <v>85</v>
      </c>
      <c r="C65" s="93" t="s">
        <v>354</v>
      </c>
      <c r="D65" s="92" t="s">
        <v>31</v>
      </c>
      <c r="E65" s="94">
        <v>35</v>
      </c>
      <c r="F65" s="95"/>
      <c r="G65" s="97">
        <f>Table112[5]*Table112[6]</f>
        <v>0</v>
      </c>
    </row>
    <row r="66" spans="1:7" ht="45" x14ac:dyDescent="0.25">
      <c r="A66" s="92">
        <v>58</v>
      </c>
      <c r="B66" s="92" t="s">
        <v>86</v>
      </c>
      <c r="C66" s="93" t="s">
        <v>355</v>
      </c>
      <c r="D66" s="92" t="s">
        <v>31</v>
      </c>
      <c r="E66" s="94">
        <v>24</v>
      </c>
      <c r="F66" s="95"/>
      <c r="G66" s="97">
        <f>Table112[5]*Table112[6]</f>
        <v>0</v>
      </c>
    </row>
    <row r="67" spans="1:7" ht="45" x14ac:dyDescent="0.25">
      <c r="A67" s="92">
        <v>59</v>
      </c>
      <c r="B67" s="92" t="s">
        <v>87</v>
      </c>
      <c r="C67" s="93" t="s">
        <v>356</v>
      </c>
      <c r="D67" s="92" t="s">
        <v>31</v>
      </c>
      <c r="E67" s="94">
        <v>30</v>
      </c>
      <c r="F67" s="95"/>
      <c r="G67" s="97">
        <f>Table112[5]*Table112[6]</f>
        <v>0</v>
      </c>
    </row>
    <row r="68" spans="1:7" ht="30" x14ac:dyDescent="0.25">
      <c r="A68" s="92">
        <v>60</v>
      </c>
      <c r="B68" s="92" t="s">
        <v>88</v>
      </c>
      <c r="C68" s="103" t="s">
        <v>357</v>
      </c>
      <c r="D68" s="92" t="s">
        <v>37</v>
      </c>
      <c r="E68" s="94">
        <v>188.31</v>
      </c>
      <c r="F68" s="95"/>
      <c r="G68" s="97">
        <f>Table112[5]*Table112[6]</f>
        <v>0</v>
      </c>
    </row>
    <row r="69" spans="1:7" ht="30" x14ac:dyDescent="0.25">
      <c r="A69" s="92">
        <v>61</v>
      </c>
      <c r="B69" s="92" t="s">
        <v>89</v>
      </c>
      <c r="C69" s="103" t="s">
        <v>358</v>
      </c>
      <c r="D69" s="92" t="s">
        <v>31</v>
      </c>
      <c r="E69" s="94">
        <v>16</v>
      </c>
      <c r="F69" s="95"/>
      <c r="G69" s="97">
        <f>Table112[5]*Table112[6]</f>
        <v>0</v>
      </c>
    </row>
    <row r="70" spans="1:7" ht="45" x14ac:dyDescent="0.25">
      <c r="A70" s="92">
        <v>62</v>
      </c>
      <c r="B70" s="92"/>
      <c r="C70" s="103" t="s">
        <v>808</v>
      </c>
      <c r="D70" s="92"/>
      <c r="E70" s="94"/>
      <c r="F70" s="95"/>
      <c r="G70" s="97">
        <f>Table112[5]*Table112[6]</f>
        <v>0</v>
      </c>
    </row>
    <row r="71" spans="1:7" x14ac:dyDescent="0.25">
      <c r="A71" s="92">
        <v>63</v>
      </c>
      <c r="B71" s="92"/>
      <c r="C71" s="103" t="s">
        <v>359</v>
      </c>
      <c r="D71" s="92" t="s">
        <v>315</v>
      </c>
      <c r="E71" s="94">
        <v>1</v>
      </c>
      <c r="F71" s="95"/>
      <c r="G71" s="97">
        <f>Table112[5]*Table112[6]</f>
        <v>0</v>
      </c>
    </row>
    <row r="72" spans="1:7" x14ac:dyDescent="0.25">
      <c r="A72" s="92">
        <v>64</v>
      </c>
      <c r="B72" s="92"/>
      <c r="C72" s="103" t="s">
        <v>760</v>
      </c>
      <c r="D72" s="92" t="s">
        <v>315</v>
      </c>
      <c r="E72" s="94">
        <v>7</v>
      </c>
      <c r="F72" s="95"/>
      <c r="G72" s="97">
        <f>Table112[5]*Table112[6]</f>
        <v>0</v>
      </c>
    </row>
    <row r="73" spans="1:7" x14ac:dyDescent="0.25">
      <c r="A73" s="92">
        <v>65</v>
      </c>
      <c r="B73" s="92"/>
      <c r="C73" s="103" t="s">
        <v>360</v>
      </c>
      <c r="D73" s="92" t="s">
        <v>315</v>
      </c>
      <c r="E73" s="94">
        <v>14</v>
      </c>
      <c r="F73" s="95"/>
      <c r="G73" s="97">
        <f>Table112[5]*Table112[6]</f>
        <v>0</v>
      </c>
    </row>
    <row r="74" spans="1:7" x14ac:dyDescent="0.25">
      <c r="A74" s="92">
        <v>66</v>
      </c>
      <c r="B74" s="92"/>
      <c r="C74" s="103" t="s">
        <v>361</v>
      </c>
      <c r="D74" s="92" t="s">
        <v>315</v>
      </c>
      <c r="E74" s="94">
        <v>1</v>
      </c>
      <c r="F74" s="95"/>
      <c r="G74" s="97">
        <f>Table112[5]*Table112[6]</f>
        <v>0</v>
      </c>
    </row>
    <row r="75" spans="1:7" x14ac:dyDescent="0.25">
      <c r="A75" s="92">
        <v>67</v>
      </c>
      <c r="B75" s="92"/>
      <c r="C75" s="103" t="s">
        <v>362</v>
      </c>
      <c r="D75" s="92" t="s">
        <v>315</v>
      </c>
      <c r="E75" s="94">
        <v>1</v>
      </c>
      <c r="F75" s="95"/>
      <c r="G75" s="97">
        <f>Table112[5]*Table112[6]</f>
        <v>0</v>
      </c>
    </row>
    <row r="76" spans="1:7" x14ac:dyDescent="0.25">
      <c r="A76" s="92">
        <v>68</v>
      </c>
      <c r="B76" s="92"/>
      <c r="C76" s="103" t="s">
        <v>363</v>
      </c>
      <c r="D76" s="92" t="s">
        <v>315</v>
      </c>
      <c r="E76" s="94">
        <v>1</v>
      </c>
      <c r="F76" s="95"/>
      <c r="G76" s="97">
        <f>Table112[5]*Table112[6]</f>
        <v>0</v>
      </c>
    </row>
    <row r="77" spans="1:7" x14ac:dyDescent="0.25">
      <c r="A77" s="92"/>
      <c r="B77" s="92"/>
      <c r="C77" s="103" t="s">
        <v>364</v>
      </c>
      <c r="D77" s="92"/>
      <c r="E77" s="94"/>
      <c r="F77" s="95"/>
      <c r="G77" s="97">
        <f>Table112[5]*Table112[6]</f>
        <v>0</v>
      </c>
    </row>
    <row r="78" spans="1:7" ht="45" x14ac:dyDescent="0.25">
      <c r="A78" s="92">
        <v>69</v>
      </c>
      <c r="B78" s="92"/>
      <c r="C78" s="105" t="s">
        <v>809</v>
      </c>
      <c r="D78" s="92" t="s">
        <v>315</v>
      </c>
      <c r="E78" s="94">
        <v>2</v>
      </c>
      <c r="F78" s="95"/>
      <c r="G78" s="97">
        <f>Table112[5]*Table112[6]</f>
        <v>0</v>
      </c>
    </row>
    <row r="79" spans="1:7" ht="45" x14ac:dyDescent="0.25">
      <c r="A79" s="92">
        <v>70</v>
      </c>
      <c r="B79" s="92"/>
      <c r="C79" s="103" t="s">
        <v>365</v>
      </c>
      <c r="D79" s="92" t="s">
        <v>315</v>
      </c>
      <c r="E79" s="94">
        <v>2</v>
      </c>
      <c r="F79" s="95"/>
      <c r="G79" s="97">
        <f>Table112[5]*Table112[6]</f>
        <v>0</v>
      </c>
    </row>
    <row r="80" spans="1:7" ht="45" x14ac:dyDescent="0.25">
      <c r="A80" s="92">
        <v>71</v>
      </c>
      <c r="B80" s="92"/>
      <c r="C80" s="103" t="s">
        <v>366</v>
      </c>
      <c r="D80" s="92" t="s">
        <v>315</v>
      </c>
      <c r="E80" s="94">
        <v>2</v>
      </c>
      <c r="F80" s="95"/>
      <c r="G80" s="97">
        <f>Table112[5]*Table112[6]</f>
        <v>0</v>
      </c>
    </row>
    <row r="81" spans="1:7" x14ac:dyDescent="0.25">
      <c r="A81" s="92">
        <v>72</v>
      </c>
      <c r="B81" s="92"/>
      <c r="C81" s="103" t="s">
        <v>367</v>
      </c>
      <c r="D81" s="92" t="s">
        <v>315</v>
      </c>
      <c r="E81" s="94">
        <v>1</v>
      </c>
      <c r="F81" s="95"/>
      <c r="G81" s="97">
        <f>Table112[5]*Table112[6]</f>
        <v>0</v>
      </c>
    </row>
    <row r="82" spans="1:7" ht="30" x14ac:dyDescent="0.25">
      <c r="A82" s="92">
        <v>73</v>
      </c>
      <c r="B82" s="92"/>
      <c r="C82" s="93" t="s">
        <v>368</v>
      </c>
      <c r="D82" s="92" t="s">
        <v>315</v>
      </c>
      <c r="E82" s="94">
        <v>1</v>
      </c>
      <c r="F82" s="95"/>
      <c r="G82" s="97">
        <f>Table112[5]*Table112[6]</f>
        <v>0</v>
      </c>
    </row>
    <row r="83" spans="1:7" ht="45" x14ac:dyDescent="0.25">
      <c r="A83" s="92">
        <v>74</v>
      </c>
      <c r="B83" s="92"/>
      <c r="C83" s="103" t="s">
        <v>376</v>
      </c>
      <c r="D83" s="92" t="s">
        <v>315</v>
      </c>
      <c r="E83" s="94">
        <v>1</v>
      </c>
      <c r="F83" s="95"/>
      <c r="G83" s="97">
        <f>Table112[5]*Table112[6]</f>
        <v>0</v>
      </c>
    </row>
    <row r="84" spans="1:7" ht="30" x14ac:dyDescent="0.25">
      <c r="A84" s="92">
        <v>75</v>
      </c>
      <c r="B84" s="92"/>
      <c r="C84" s="103" t="s">
        <v>377</v>
      </c>
      <c r="D84" s="92" t="s">
        <v>315</v>
      </c>
      <c r="E84" s="94">
        <v>1</v>
      </c>
      <c r="F84" s="95"/>
      <c r="G84" s="97">
        <f>Table112[5]*Table112[6]</f>
        <v>0</v>
      </c>
    </row>
    <row r="85" spans="1:7" ht="45" x14ac:dyDescent="0.25">
      <c r="A85" s="92">
        <v>76</v>
      </c>
      <c r="B85" s="92"/>
      <c r="C85" s="103" t="s">
        <v>378</v>
      </c>
      <c r="D85" s="92" t="s">
        <v>315</v>
      </c>
      <c r="E85" s="94">
        <v>2</v>
      </c>
      <c r="F85" s="95"/>
      <c r="G85" s="97">
        <f>Table112[5]*Table112[6]</f>
        <v>0</v>
      </c>
    </row>
    <row r="86" spans="1:7" x14ac:dyDescent="0.25">
      <c r="A86" s="92">
        <v>77</v>
      </c>
      <c r="B86" s="92"/>
      <c r="C86" s="103" t="s">
        <v>761</v>
      </c>
      <c r="D86" s="92" t="s">
        <v>315</v>
      </c>
      <c r="E86" s="94">
        <v>1</v>
      </c>
      <c r="F86" s="95"/>
      <c r="G86" s="97">
        <f>Table112[5]*Table112[6]</f>
        <v>0</v>
      </c>
    </row>
    <row r="87" spans="1:7" ht="30" x14ac:dyDescent="0.25">
      <c r="A87" s="92">
        <v>78</v>
      </c>
      <c r="B87" s="92"/>
      <c r="C87" s="93" t="s">
        <v>369</v>
      </c>
      <c r="D87" s="92" t="s">
        <v>315</v>
      </c>
      <c r="E87" s="94">
        <v>2</v>
      </c>
      <c r="F87" s="95"/>
      <c r="G87" s="97">
        <f>Table112[5]*Table112[6]</f>
        <v>0</v>
      </c>
    </row>
    <row r="88" spans="1:7" x14ac:dyDescent="0.25">
      <c r="A88" s="92">
        <v>79</v>
      </c>
      <c r="B88" s="92"/>
      <c r="C88" s="103" t="s">
        <v>372</v>
      </c>
      <c r="D88" s="92" t="s">
        <v>315</v>
      </c>
      <c r="E88" s="94">
        <v>1</v>
      </c>
      <c r="F88" s="95"/>
      <c r="G88" s="97">
        <f>Table112[5]*Table112[6]</f>
        <v>0</v>
      </c>
    </row>
    <row r="89" spans="1:7" ht="30" x14ac:dyDescent="0.25">
      <c r="A89" s="92">
        <v>80</v>
      </c>
      <c r="B89" s="92"/>
      <c r="C89" s="93" t="s">
        <v>370</v>
      </c>
      <c r="D89" s="92" t="s">
        <v>315</v>
      </c>
      <c r="E89" s="94">
        <v>1</v>
      </c>
      <c r="F89" s="95"/>
      <c r="G89" s="97">
        <f>Table112[5]*Table112[6]</f>
        <v>0</v>
      </c>
    </row>
    <row r="90" spans="1:7" x14ac:dyDescent="0.25">
      <c r="A90" s="92">
        <v>81</v>
      </c>
      <c r="B90" s="92"/>
      <c r="C90" s="103" t="s">
        <v>379</v>
      </c>
      <c r="D90" s="92" t="s">
        <v>315</v>
      </c>
      <c r="E90" s="94">
        <v>1</v>
      </c>
      <c r="F90" s="95"/>
      <c r="G90" s="97">
        <f>Table112[5]*Table112[6]</f>
        <v>0</v>
      </c>
    </row>
    <row r="91" spans="1:7" ht="30" x14ac:dyDescent="0.25">
      <c r="A91" s="92">
        <v>82</v>
      </c>
      <c r="B91" s="92"/>
      <c r="C91" s="93" t="s">
        <v>371</v>
      </c>
      <c r="D91" s="92" t="s">
        <v>315</v>
      </c>
      <c r="E91" s="94">
        <v>1</v>
      </c>
      <c r="F91" s="95"/>
      <c r="G91" s="97">
        <f>Table112[5]*Table112[6]</f>
        <v>0</v>
      </c>
    </row>
    <row r="92" spans="1:7" x14ac:dyDescent="0.25">
      <c r="A92" s="92">
        <v>83</v>
      </c>
      <c r="B92" s="92"/>
      <c r="C92" s="103" t="s">
        <v>373</v>
      </c>
      <c r="D92" s="92" t="s">
        <v>315</v>
      </c>
      <c r="E92" s="94">
        <v>1</v>
      </c>
      <c r="F92" s="95"/>
      <c r="G92" s="97">
        <f>Table112[5]*Table112[6]</f>
        <v>0</v>
      </c>
    </row>
    <row r="93" spans="1:7" x14ac:dyDescent="0.25">
      <c r="A93" s="100" t="s">
        <v>309</v>
      </c>
      <c r="B93" s="101"/>
      <c r="C93" s="101"/>
      <c r="D93" s="101"/>
      <c r="E93" s="102"/>
      <c r="F93" s="102"/>
      <c r="G93" s="102">
        <f>SUBTOTAL(9,Table112[7])</f>
        <v>0</v>
      </c>
    </row>
  </sheetData>
  <mergeCells count="2">
    <mergeCell ref="C2:G3"/>
    <mergeCell ref="A4:B4"/>
  </mergeCells>
  <phoneticPr fontId="20" type="noConversion"/>
  <conditionalFormatting sqref="G7:G93">
    <cfRule type="expression" dxfId="534" priority="9">
      <formula>AND($C7="Subtotal",$G7="")</formula>
    </cfRule>
    <cfRule type="expression" dxfId="533" priority="10">
      <formula>AND($C7="Subtotal",_xlfn.FORMULATEXT($G7)="=[5]*[6]")</formula>
    </cfRule>
    <cfRule type="expression" dxfId="532" priority="14">
      <formula>AND($C7&lt;&gt;"Subtotal",_xlfn.FORMULATEXT($G7)&lt;&gt;"=[5]*[6]")</formula>
    </cfRule>
  </conditionalFormatting>
  <conditionalFormatting sqref="E7:G93">
    <cfRule type="notContainsBlanks" priority="16" stopIfTrue="1">
      <formula>LEN(TRIM(E7))&gt;0</formula>
    </cfRule>
    <cfRule type="expression" dxfId="531" priority="17">
      <formula>$E7&lt;&gt;""</formula>
    </cfRule>
  </conditionalFormatting>
  <conditionalFormatting sqref="A7:G32 A36:G36 A33:B35 D33:G35 A40:G93 A37:B39 D37:G39">
    <cfRule type="expression" dxfId="530" priority="11">
      <formula>CELL("PROTECT",A7)=0</formula>
    </cfRule>
    <cfRule type="expression" dxfId="529" priority="12">
      <formula>$C7="Subtotal"</formula>
    </cfRule>
    <cfRule type="expression" priority="13" stopIfTrue="1">
      <formula>OR($C7="Subtotal",$A7="Total TVA Cota 0")</formula>
    </cfRule>
    <cfRule type="expression" dxfId="528" priority="15">
      <formula>$E7=""</formula>
    </cfRule>
  </conditionalFormatting>
  <conditionalFormatting sqref="C33:C35">
    <cfRule type="expression" dxfId="527" priority="5">
      <formula>CELL("PROTECT",C33)=0</formula>
    </cfRule>
    <cfRule type="expression" dxfId="526" priority="6">
      <formula>$C33="Subtotal"</formula>
    </cfRule>
    <cfRule type="expression" priority="7" stopIfTrue="1">
      <formula>OR($C33="Subtotal",$A33="Total TVA Cota 0")</formula>
    </cfRule>
    <cfRule type="expression" dxfId="525" priority="8">
      <formula>$E33=""</formula>
    </cfRule>
  </conditionalFormatting>
  <conditionalFormatting sqref="C37:C39">
    <cfRule type="expression" dxfId="524" priority="1">
      <formula>CELL("PROTECT",C37)=0</formula>
    </cfRule>
    <cfRule type="expression" dxfId="523" priority="2">
      <formula>$C37="Subtotal"</formula>
    </cfRule>
    <cfRule type="expression" priority="3" stopIfTrue="1">
      <formula>OR($C37="Subtotal",$A37="Total TVA Cota 0")</formula>
    </cfRule>
    <cfRule type="expression" dxfId="522" priority="4">
      <formula>$E37=""</formula>
    </cfRule>
  </conditionalFormatting>
  <dataValidations count="1">
    <dataValidation type="decimal" operator="greaterThan" allowBlank="1" showInputMessage="1" showErrorMessage="1" sqref="F7:F9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10"/>
  <sheetViews>
    <sheetView view="pageBreakPreview" topLeftCell="A181" zoomScaleNormal="90" zoomScaleSheetLayoutView="100" zoomScalePageLayoutView="90" workbookViewId="0">
      <selection activeCell="C64" sqref="C64"/>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65" t="str">
        <f>SITE!C2</f>
        <v xml:space="preserve">Installation of solid biomass heating system and solar panels for hot water production in kindergarten Speranta of Lozova village, 
Straseni district
</v>
      </c>
      <c r="D2" s="165"/>
      <c r="E2" s="165"/>
      <c r="F2" s="165"/>
      <c r="G2" s="165"/>
    </row>
    <row r="3" spans="1:7" s="21" customFormat="1" ht="18.75" x14ac:dyDescent="0.3">
      <c r="A3" s="25" t="str">
        <f>SITE!A3</f>
        <v>Site:</v>
      </c>
      <c r="B3" s="26" t="str">
        <f>IF(SITE!B3=0,"",SITE!B3)</f>
        <v>y</v>
      </c>
      <c r="C3" s="165"/>
      <c r="D3" s="165"/>
      <c r="E3" s="165"/>
      <c r="F3" s="165"/>
      <c r="G3" s="165"/>
    </row>
    <row r="4" spans="1:7" s="21" customFormat="1" ht="18.75" x14ac:dyDescent="0.25">
      <c r="A4" s="168" t="s">
        <v>271</v>
      </c>
      <c r="B4" s="168"/>
      <c r="C4" s="28" t="str">
        <f>SITE!B8</f>
        <v xml:space="preserve">Solar hot water production system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103" t="s">
        <v>762</v>
      </c>
      <c r="D7" s="37"/>
      <c r="E7" s="43"/>
      <c r="F7" s="42"/>
      <c r="G7" s="86">
        <f>Table113[5]*Table113[6]</f>
        <v>0</v>
      </c>
    </row>
    <row r="8" spans="1:7" ht="30" x14ac:dyDescent="0.25">
      <c r="A8" s="37">
        <v>1</v>
      </c>
      <c r="B8" s="37" t="s">
        <v>90</v>
      </c>
      <c r="C8" s="98" t="s">
        <v>381</v>
      </c>
      <c r="D8" s="37" t="s">
        <v>315</v>
      </c>
      <c r="E8" s="43">
        <v>2</v>
      </c>
      <c r="F8" s="42"/>
      <c r="G8" s="87">
        <f>Table113[5]*Table113[6]</f>
        <v>0</v>
      </c>
    </row>
    <row r="9" spans="1:7" ht="30" x14ac:dyDescent="0.25">
      <c r="A9" s="92">
        <v>2</v>
      </c>
      <c r="B9" s="92" t="s">
        <v>91</v>
      </c>
      <c r="C9" s="103" t="s">
        <v>382</v>
      </c>
      <c r="D9" s="92" t="s">
        <v>315</v>
      </c>
      <c r="E9" s="94">
        <v>1</v>
      </c>
      <c r="F9" s="95"/>
      <c r="G9" s="96">
        <f>Table113[5]*Table113[6]</f>
        <v>0</v>
      </c>
    </row>
    <row r="10" spans="1:7" ht="30" x14ac:dyDescent="0.25">
      <c r="A10" s="92">
        <v>3</v>
      </c>
      <c r="B10" s="92" t="s">
        <v>53</v>
      </c>
      <c r="C10" s="103" t="s">
        <v>383</v>
      </c>
      <c r="D10" s="92" t="s">
        <v>315</v>
      </c>
      <c r="E10" s="94">
        <v>1</v>
      </c>
      <c r="F10" s="95"/>
      <c r="G10" s="97">
        <f>Table113[5]*Table113[6]</f>
        <v>0</v>
      </c>
    </row>
    <row r="11" spans="1:7" ht="30" x14ac:dyDescent="0.25">
      <c r="A11" s="92">
        <v>4</v>
      </c>
      <c r="B11" s="92" t="s">
        <v>54</v>
      </c>
      <c r="C11" s="103" t="s">
        <v>418</v>
      </c>
      <c r="D11" s="92" t="s">
        <v>315</v>
      </c>
      <c r="E11" s="94">
        <v>1</v>
      </c>
      <c r="F11" s="95"/>
      <c r="G11" s="97">
        <f>Table113[5]*Table113[6]</f>
        <v>0</v>
      </c>
    </row>
    <row r="12" spans="1:7" ht="30" x14ac:dyDescent="0.25">
      <c r="A12" s="92">
        <v>5</v>
      </c>
      <c r="B12" s="92" t="s">
        <v>91</v>
      </c>
      <c r="C12" s="103" t="s">
        <v>384</v>
      </c>
      <c r="D12" s="92" t="s">
        <v>315</v>
      </c>
      <c r="E12" s="94">
        <v>1</v>
      </c>
      <c r="F12" s="95"/>
      <c r="G12" s="97">
        <f>Table113[5]*Table113[6]</f>
        <v>0</v>
      </c>
    </row>
    <row r="13" spans="1:7" ht="30" x14ac:dyDescent="0.25">
      <c r="A13" s="92">
        <v>6</v>
      </c>
      <c r="B13" s="92" t="s">
        <v>59</v>
      </c>
      <c r="C13" s="103" t="s">
        <v>385</v>
      </c>
      <c r="D13" s="92" t="s">
        <v>315</v>
      </c>
      <c r="E13" s="94">
        <v>2</v>
      </c>
      <c r="F13" s="95"/>
      <c r="G13" s="97">
        <f>Table113[5]*Table113[6]</f>
        <v>0</v>
      </c>
    </row>
    <row r="14" spans="1:7" ht="30" x14ac:dyDescent="0.25">
      <c r="A14" s="92">
        <v>7</v>
      </c>
      <c r="B14" s="92" t="s">
        <v>70</v>
      </c>
      <c r="C14" s="103" t="s">
        <v>386</v>
      </c>
      <c r="D14" s="92" t="s">
        <v>315</v>
      </c>
      <c r="E14" s="94">
        <v>1</v>
      </c>
      <c r="F14" s="95"/>
      <c r="G14" s="97">
        <f>Table113[5]*Table113[6]</f>
        <v>0</v>
      </c>
    </row>
    <row r="15" spans="1:7" ht="30" x14ac:dyDescent="0.25">
      <c r="A15" s="92">
        <v>8</v>
      </c>
      <c r="B15" s="92" t="s">
        <v>53</v>
      </c>
      <c r="C15" s="103" t="s">
        <v>387</v>
      </c>
      <c r="D15" s="92" t="s">
        <v>315</v>
      </c>
      <c r="E15" s="94">
        <v>4</v>
      </c>
      <c r="F15" s="95"/>
      <c r="G15" s="97">
        <f>Table113[5]*Table113[6]</f>
        <v>0</v>
      </c>
    </row>
    <row r="16" spans="1:7" x14ac:dyDescent="0.25">
      <c r="A16" s="92"/>
      <c r="B16" s="92"/>
      <c r="C16" s="103" t="s">
        <v>327</v>
      </c>
      <c r="D16" s="92"/>
      <c r="E16" s="94"/>
      <c r="F16" s="95"/>
      <c r="G16" s="97">
        <f>Table113[5]*Table113[6]</f>
        <v>0</v>
      </c>
    </row>
    <row r="17" spans="1:7" ht="30" x14ac:dyDescent="0.25">
      <c r="A17" s="92">
        <v>9</v>
      </c>
      <c r="B17" s="92" t="s">
        <v>70</v>
      </c>
      <c r="C17" s="103" t="s">
        <v>388</v>
      </c>
      <c r="D17" s="92" t="s">
        <v>315</v>
      </c>
      <c r="E17" s="94">
        <v>7</v>
      </c>
      <c r="F17" s="95"/>
      <c r="G17" s="97">
        <f>Table113[5]*Table113[6]</f>
        <v>0</v>
      </c>
    </row>
    <row r="18" spans="1:7" ht="30" x14ac:dyDescent="0.25">
      <c r="A18" s="92">
        <v>10</v>
      </c>
      <c r="B18" s="92" t="s">
        <v>70</v>
      </c>
      <c r="C18" s="93" t="s">
        <v>389</v>
      </c>
      <c r="D18" s="92" t="s">
        <v>315</v>
      </c>
      <c r="E18" s="94">
        <v>15</v>
      </c>
      <c r="F18" s="95"/>
      <c r="G18" s="97">
        <f>Table113[5]*Table113[6]</f>
        <v>0</v>
      </c>
    </row>
    <row r="19" spans="1:7" ht="30" x14ac:dyDescent="0.25">
      <c r="A19" s="92">
        <v>11</v>
      </c>
      <c r="B19" s="92" t="s">
        <v>70</v>
      </c>
      <c r="C19" s="103" t="s">
        <v>390</v>
      </c>
      <c r="D19" s="92" t="s">
        <v>315</v>
      </c>
      <c r="E19" s="94">
        <v>1</v>
      </c>
      <c r="F19" s="95"/>
      <c r="G19" s="97">
        <f>Table113[5]*Table113[6]</f>
        <v>0</v>
      </c>
    </row>
    <row r="20" spans="1:7" ht="30" x14ac:dyDescent="0.25">
      <c r="A20" s="92">
        <v>12</v>
      </c>
      <c r="B20" s="92" t="s">
        <v>70</v>
      </c>
      <c r="C20" s="103" t="s">
        <v>391</v>
      </c>
      <c r="D20" s="92" t="s">
        <v>315</v>
      </c>
      <c r="E20" s="94">
        <v>1</v>
      </c>
      <c r="F20" s="95"/>
      <c r="G20" s="97">
        <f>Table113[5]*Table113[6]</f>
        <v>0</v>
      </c>
    </row>
    <row r="21" spans="1:7" ht="30" x14ac:dyDescent="0.25">
      <c r="A21" s="92">
        <v>13</v>
      </c>
      <c r="B21" s="92" t="s">
        <v>70</v>
      </c>
      <c r="C21" s="93" t="s">
        <v>392</v>
      </c>
      <c r="D21" s="92" t="s">
        <v>315</v>
      </c>
      <c r="E21" s="94">
        <v>1</v>
      </c>
      <c r="F21" s="95"/>
      <c r="G21" s="97">
        <f>Table113[5]*Table113[6]</f>
        <v>0</v>
      </c>
    </row>
    <row r="22" spans="1:7" ht="30" x14ac:dyDescent="0.25">
      <c r="A22" s="92">
        <v>14</v>
      </c>
      <c r="B22" s="92" t="s">
        <v>70</v>
      </c>
      <c r="C22" s="103" t="s">
        <v>393</v>
      </c>
      <c r="D22" s="92" t="s">
        <v>315</v>
      </c>
      <c r="E22" s="94">
        <v>5</v>
      </c>
      <c r="F22" s="95"/>
      <c r="G22" s="97">
        <f>Table113[5]*Table113[6]</f>
        <v>0</v>
      </c>
    </row>
    <row r="23" spans="1:7" ht="30" x14ac:dyDescent="0.25">
      <c r="A23" s="92">
        <v>15</v>
      </c>
      <c r="B23" s="92" t="s">
        <v>70</v>
      </c>
      <c r="C23" s="93" t="s">
        <v>394</v>
      </c>
      <c r="D23" s="92" t="s">
        <v>315</v>
      </c>
      <c r="E23" s="94">
        <v>2</v>
      </c>
      <c r="F23" s="95"/>
      <c r="G23" s="97">
        <f>Table113[5]*Table113[6]</f>
        <v>0</v>
      </c>
    </row>
    <row r="24" spans="1:7" x14ac:dyDescent="0.25">
      <c r="A24" s="92">
        <v>16</v>
      </c>
      <c r="B24" s="92" t="s">
        <v>61</v>
      </c>
      <c r="C24" s="103" t="s">
        <v>395</v>
      </c>
      <c r="D24" s="92" t="s">
        <v>315</v>
      </c>
      <c r="E24" s="94">
        <v>1</v>
      </c>
      <c r="F24" s="95"/>
      <c r="G24" s="97">
        <f>Table113[5]*Table113[6]</f>
        <v>0</v>
      </c>
    </row>
    <row r="25" spans="1:7" ht="45" x14ac:dyDescent="0.25">
      <c r="A25" s="92">
        <v>17</v>
      </c>
      <c r="B25" s="92" t="s">
        <v>92</v>
      </c>
      <c r="C25" s="103" t="s">
        <v>396</v>
      </c>
      <c r="D25" s="92" t="s">
        <v>31</v>
      </c>
      <c r="E25" s="94">
        <v>17</v>
      </c>
      <c r="F25" s="95"/>
      <c r="G25" s="97">
        <f>Table113[5]*Table113[6]</f>
        <v>0</v>
      </c>
    </row>
    <row r="26" spans="1:7" ht="45" x14ac:dyDescent="0.25">
      <c r="A26" s="92">
        <v>18</v>
      </c>
      <c r="B26" s="92" t="s">
        <v>78</v>
      </c>
      <c r="C26" s="103" t="s">
        <v>763</v>
      </c>
      <c r="D26" s="92" t="s">
        <v>31</v>
      </c>
      <c r="E26" s="94">
        <v>17</v>
      </c>
      <c r="F26" s="95"/>
      <c r="G26" s="97">
        <f>Table113[5]*Table113[6]</f>
        <v>0</v>
      </c>
    </row>
    <row r="27" spans="1:7" ht="45" x14ac:dyDescent="0.25">
      <c r="A27" s="92">
        <v>19</v>
      </c>
      <c r="B27" s="92" t="s">
        <v>79</v>
      </c>
      <c r="C27" s="103" t="s">
        <v>764</v>
      </c>
      <c r="D27" s="92" t="s">
        <v>31</v>
      </c>
      <c r="E27" s="94">
        <v>8</v>
      </c>
      <c r="F27" s="95"/>
      <c r="G27" s="97">
        <f>Table113[5]*Table113[6]</f>
        <v>0</v>
      </c>
    </row>
    <row r="28" spans="1:7" ht="45" x14ac:dyDescent="0.25">
      <c r="A28" s="92">
        <v>20</v>
      </c>
      <c r="B28" s="92" t="s">
        <v>93</v>
      </c>
      <c r="C28" s="103" t="s">
        <v>419</v>
      </c>
      <c r="D28" s="92" t="s">
        <v>31</v>
      </c>
      <c r="E28" s="94">
        <v>17</v>
      </c>
      <c r="F28" s="95"/>
      <c r="G28" s="97">
        <f>Table113[5]*Table113[6]</f>
        <v>0</v>
      </c>
    </row>
    <row r="29" spans="1:7" ht="30" x14ac:dyDescent="0.25">
      <c r="A29" s="92">
        <v>21</v>
      </c>
      <c r="B29" s="92" t="s">
        <v>89</v>
      </c>
      <c r="C29" s="103" t="s">
        <v>397</v>
      </c>
      <c r="D29" s="92" t="s">
        <v>31</v>
      </c>
      <c r="E29" s="94">
        <v>4</v>
      </c>
      <c r="F29" s="95"/>
      <c r="G29" s="97">
        <f>Table113[5]*Table113[6]</f>
        <v>0</v>
      </c>
    </row>
    <row r="30" spans="1:7" ht="30" x14ac:dyDescent="0.25">
      <c r="A30" s="92">
        <v>22</v>
      </c>
      <c r="B30" s="92" t="s">
        <v>88</v>
      </c>
      <c r="C30" s="103" t="s">
        <v>357</v>
      </c>
      <c r="D30" s="92" t="s">
        <v>37</v>
      </c>
      <c r="E30" s="94">
        <v>3.77</v>
      </c>
      <c r="F30" s="95"/>
      <c r="G30" s="97">
        <f>Table113[5]*Table113[6]</f>
        <v>0</v>
      </c>
    </row>
    <row r="31" spans="1:7" ht="30" x14ac:dyDescent="0.25">
      <c r="A31" s="92">
        <v>23</v>
      </c>
      <c r="B31" s="92" t="s">
        <v>94</v>
      </c>
      <c r="C31" s="103" t="s">
        <v>420</v>
      </c>
      <c r="D31" s="92" t="s">
        <v>29</v>
      </c>
      <c r="E31" s="94">
        <v>1</v>
      </c>
      <c r="F31" s="95"/>
      <c r="G31" s="97">
        <f>Table113[5]*Table113[6]</f>
        <v>0</v>
      </c>
    </row>
    <row r="32" spans="1:7" x14ac:dyDescent="0.25">
      <c r="A32" s="92"/>
      <c r="B32" s="92"/>
      <c r="C32" s="103" t="s">
        <v>364</v>
      </c>
      <c r="D32" s="92"/>
      <c r="E32" s="94"/>
      <c r="F32" s="95"/>
      <c r="G32" s="97">
        <f>Table113[5]*Table113[6]</f>
        <v>0</v>
      </c>
    </row>
    <row r="33" spans="1:7" ht="30" x14ac:dyDescent="0.25">
      <c r="A33" s="92">
        <v>24</v>
      </c>
      <c r="B33" s="92"/>
      <c r="C33" s="103" t="s">
        <v>398</v>
      </c>
      <c r="D33" s="92" t="s">
        <v>44</v>
      </c>
      <c r="E33" s="94">
        <v>2</v>
      </c>
      <c r="F33" s="95"/>
      <c r="G33" s="97">
        <f>Table113[5]*Table113[6]</f>
        <v>0</v>
      </c>
    </row>
    <row r="34" spans="1:7" x14ac:dyDescent="0.25">
      <c r="A34" s="92">
        <v>25</v>
      </c>
      <c r="B34" s="92"/>
      <c r="C34" s="103" t="s">
        <v>399</v>
      </c>
      <c r="D34" s="92" t="s">
        <v>315</v>
      </c>
      <c r="E34" s="94">
        <v>2</v>
      </c>
      <c r="F34" s="95"/>
      <c r="G34" s="97">
        <f>Table113[5]*Table113[6]</f>
        <v>0</v>
      </c>
    </row>
    <row r="35" spans="1:7" ht="45" x14ac:dyDescent="0.25">
      <c r="A35" s="92">
        <v>26</v>
      </c>
      <c r="B35" s="92"/>
      <c r="C35" s="103" t="s">
        <v>765</v>
      </c>
      <c r="D35" s="92" t="s">
        <v>44</v>
      </c>
      <c r="E35" s="94">
        <v>1</v>
      </c>
      <c r="F35" s="95"/>
      <c r="G35" s="97">
        <f>Table113[5]*Table113[6]</f>
        <v>0</v>
      </c>
    </row>
    <row r="36" spans="1:7" ht="45" x14ac:dyDescent="0.25">
      <c r="A36" s="92">
        <v>27</v>
      </c>
      <c r="B36" s="92"/>
      <c r="C36" s="103" t="s">
        <v>766</v>
      </c>
      <c r="D36" s="92" t="s">
        <v>44</v>
      </c>
      <c r="E36" s="94">
        <v>1</v>
      </c>
      <c r="F36" s="95"/>
      <c r="G36" s="97">
        <f>Table113[5]*Table113[6]</f>
        <v>0</v>
      </c>
    </row>
    <row r="37" spans="1:7" ht="30" x14ac:dyDescent="0.25">
      <c r="A37" s="92">
        <v>28</v>
      </c>
      <c r="B37" s="92"/>
      <c r="C37" s="103" t="s">
        <v>400</v>
      </c>
      <c r="D37" s="92" t="s">
        <v>44</v>
      </c>
      <c r="E37" s="94">
        <v>1</v>
      </c>
      <c r="F37" s="95"/>
      <c r="G37" s="97">
        <f>Table113[5]*Table113[6]</f>
        <v>0</v>
      </c>
    </row>
    <row r="38" spans="1:7" ht="30" x14ac:dyDescent="0.25">
      <c r="A38" s="92">
        <v>29</v>
      </c>
      <c r="B38" s="92"/>
      <c r="C38" s="103" t="s">
        <v>401</v>
      </c>
      <c r="D38" s="92" t="s">
        <v>44</v>
      </c>
      <c r="E38" s="94">
        <v>1</v>
      </c>
      <c r="F38" s="95"/>
      <c r="G38" s="97">
        <f>Table113[5]*Table113[6]</f>
        <v>0</v>
      </c>
    </row>
    <row r="39" spans="1:7" ht="30" x14ac:dyDescent="0.25">
      <c r="A39" s="92">
        <v>30</v>
      </c>
      <c r="B39" s="92"/>
      <c r="C39" s="103" t="s">
        <v>402</v>
      </c>
      <c r="D39" s="92" t="s">
        <v>44</v>
      </c>
      <c r="E39" s="94">
        <v>2</v>
      </c>
      <c r="F39" s="95"/>
      <c r="G39" s="97">
        <f>Table113[5]*Table113[6]</f>
        <v>0</v>
      </c>
    </row>
    <row r="40" spans="1:7" ht="30" x14ac:dyDescent="0.25">
      <c r="A40" s="92">
        <v>31</v>
      </c>
      <c r="B40" s="92"/>
      <c r="C40" s="103" t="s">
        <v>421</v>
      </c>
      <c r="D40" s="92" t="s">
        <v>44</v>
      </c>
      <c r="E40" s="94">
        <v>1</v>
      </c>
      <c r="F40" s="95"/>
      <c r="G40" s="97">
        <f>Table113[5]*Table113[6]</f>
        <v>0</v>
      </c>
    </row>
    <row r="41" spans="1:7" ht="30" x14ac:dyDescent="0.25">
      <c r="A41" s="92">
        <v>32</v>
      </c>
      <c r="B41" s="92"/>
      <c r="C41" s="103" t="s">
        <v>403</v>
      </c>
      <c r="D41" s="92" t="s">
        <v>315</v>
      </c>
      <c r="E41" s="94">
        <v>2</v>
      </c>
      <c r="F41" s="95"/>
      <c r="G41" s="97">
        <f>Table113[5]*Table113[6]</f>
        <v>0</v>
      </c>
    </row>
    <row r="42" spans="1:7" ht="30" x14ac:dyDescent="0.25">
      <c r="A42" s="92">
        <v>33</v>
      </c>
      <c r="B42" s="92"/>
      <c r="C42" s="103" t="s">
        <v>422</v>
      </c>
      <c r="D42" s="92" t="s">
        <v>315</v>
      </c>
      <c r="E42" s="94">
        <v>2</v>
      </c>
      <c r="F42" s="95"/>
      <c r="G42" s="97">
        <f>Table113[5]*Table113[6]</f>
        <v>0</v>
      </c>
    </row>
    <row r="43" spans="1:7" x14ac:dyDescent="0.25">
      <c r="A43" s="92"/>
      <c r="B43" s="92"/>
      <c r="C43" s="103" t="s">
        <v>404</v>
      </c>
      <c r="D43" s="92"/>
      <c r="E43" s="94"/>
      <c r="F43" s="95"/>
      <c r="G43" s="97">
        <f>Table113[5]*Table113[6]</f>
        <v>0</v>
      </c>
    </row>
    <row r="44" spans="1:7" x14ac:dyDescent="0.25">
      <c r="A44" s="92"/>
      <c r="B44" s="92"/>
      <c r="C44" s="103" t="s">
        <v>374</v>
      </c>
      <c r="D44" s="92"/>
      <c r="E44" s="94"/>
      <c r="F44" s="95"/>
      <c r="G44" s="97">
        <f>Table113[5]*Table113[6]</f>
        <v>0</v>
      </c>
    </row>
    <row r="45" spans="1:7" x14ac:dyDescent="0.25">
      <c r="A45" s="92">
        <v>34</v>
      </c>
      <c r="B45" s="92" t="s">
        <v>95</v>
      </c>
      <c r="C45" s="103" t="s">
        <v>405</v>
      </c>
      <c r="D45" s="92" t="s">
        <v>315</v>
      </c>
      <c r="E45" s="94">
        <v>8</v>
      </c>
      <c r="F45" s="95"/>
      <c r="G45" s="97">
        <f>Table113[5]*Table113[6]</f>
        <v>0</v>
      </c>
    </row>
    <row r="46" spans="1:7" x14ac:dyDescent="0.25">
      <c r="A46" s="92">
        <v>35</v>
      </c>
      <c r="B46" s="92" t="s">
        <v>96</v>
      </c>
      <c r="C46" s="103" t="s">
        <v>423</v>
      </c>
      <c r="D46" s="92" t="s">
        <v>315</v>
      </c>
      <c r="E46" s="94">
        <v>1</v>
      </c>
      <c r="F46" s="95"/>
      <c r="G46" s="97">
        <f>Table113[5]*Table113[6]</f>
        <v>0</v>
      </c>
    </row>
    <row r="47" spans="1:7" x14ac:dyDescent="0.25">
      <c r="A47" s="92">
        <v>36</v>
      </c>
      <c r="B47" s="92"/>
      <c r="C47" s="103" t="s">
        <v>406</v>
      </c>
      <c r="D47" s="92"/>
      <c r="E47" s="94"/>
      <c r="F47" s="95"/>
      <c r="G47" s="97">
        <f>Table113[5]*Table113[6]</f>
        <v>0</v>
      </c>
    </row>
    <row r="48" spans="1:7" x14ac:dyDescent="0.25">
      <c r="A48" s="92">
        <v>37</v>
      </c>
      <c r="B48" s="92" t="s">
        <v>97</v>
      </c>
      <c r="C48" s="103" t="s">
        <v>407</v>
      </c>
      <c r="D48" s="92" t="s">
        <v>315</v>
      </c>
      <c r="E48" s="94">
        <v>4</v>
      </c>
      <c r="F48" s="95"/>
      <c r="G48" s="97">
        <f>Table113[5]*Table113[6]</f>
        <v>0</v>
      </c>
    </row>
    <row r="49" spans="1:7" x14ac:dyDescent="0.25">
      <c r="A49" s="92">
        <v>38</v>
      </c>
      <c r="B49" s="92" t="s">
        <v>98</v>
      </c>
      <c r="C49" s="103" t="s">
        <v>408</v>
      </c>
      <c r="D49" s="92" t="s">
        <v>380</v>
      </c>
      <c r="E49" s="94">
        <v>0.8</v>
      </c>
      <c r="F49" s="95"/>
      <c r="G49" s="97">
        <f>Table113[5]*Table113[6]</f>
        <v>0</v>
      </c>
    </row>
    <row r="50" spans="1:7" x14ac:dyDescent="0.25">
      <c r="A50" s="92">
        <v>39</v>
      </c>
      <c r="B50" s="92" t="s">
        <v>99</v>
      </c>
      <c r="C50" s="103" t="s">
        <v>409</v>
      </c>
      <c r="D50" s="92" t="s">
        <v>100</v>
      </c>
      <c r="E50" s="94">
        <v>0.82</v>
      </c>
      <c r="F50" s="95"/>
      <c r="G50" s="97">
        <f>Table113[5]*Table113[6]</f>
        <v>0</v>
      </c>
    </row>
    <row r="51" spans="1:7" x14ac:dyDescent="0.25">
      <c r="A51" s="92">
        <v>40</v>
      </c>
      <c r="B51" s="92"/>
      <c r="C51" s="103" t="s">
        <v>410</v>
      </c>
      <c r="D51" s="92"/>
      <c r="E51" s="94"/>
      <c r="F51" s="95"/>
      <c r="G51" s="97">
        <f>Table113[5]*Table113[6]</f>
        <v>0</v>
      </c>
    </row>
    <row r="52" spans="1:7" x14ac:dyDescent="0.25">
      <c r="A52" s="92">
        <v>41</v>
      </c>
      <c r="B52" s="92"/>
      <c r="C52" s="103" t="s">
        <v>411</v>
      </c>
      <c r="D52" s="92" t="s">
        <v>315</v>
      </c>
      <c r="E52" s="94">
        <v>4</v>
      </c>
      <c r="F52" s="95"/>
      <c r="G52" s="97">
        <f>Table113[5]*Table113[6]</f>
        <v>0</v>
      </c>
    </row>
    <row r="53" spans="1:7" x14ac:dyDescent="0.25">
      <c r="A53" s="92">
        <v>42</v>
      </c>
      <c r="B53" s="92"/>
      <c r="C53" s="93" t="s">
        <v>412</v>
      </c>
      <c r="D53" s="92" t="s">
        <v>315</v>
      </c>
      <c r="E53" s="94">
        <v>8</v>
      </c>
      <c r="F53" s="95"/>
      <c r="G53" s="97">
        <f>Table113[5]*Table113[6]</f>
        <v>0</v>
      </c>
    </row>
    <row r="54" spans="1:7" x14ac:dyDescent="0.25">
      <c r="A54" s="92">
        <v>43</v>
      </c>
      <c r="B54" s="92"/>
      <c r="C54" s="103" t="s">
        <v>413</v>
      </c>
      <c r="D54" s="92" t="s">
        <v>31</v>
      </c>
      <c r="E54" s="94">
        <v>10</v>
      </c>
      <c r="F54" s="95"/>
      <c r="G54" s="97">
        <f>Table113[5]*Table113[6]</f>
        <v>0</v>
      </c>
    </row>
    <row r="55" spans="1:7" x14ac:dyDescent="0.25">
      <c r="A55" s="92">
        <v>44</v>
      </c>
      <c r="B55" s="92"/>
      <c r="C55" s="103" t="s">
        <v>414</v>
      </c>
      <c r="D55" s="92" t="s">
        <v>31</v>
      </c>
      <c r="E55" s="94">
        <v>74</v>
      </c>
      <c r="F55" s="95"/>
      <c r="G55" s="97">
        <f>Table113[5]*Table113[6]</f>
        <v>0</v>
      </c>
    </row>
    <row r="56" spans="1:7" x14ac:dyDescent="0.25">
      <c r="A56" s="92">
        <v>45</v>
      </c>
      <c r="B56" s="92"/>
      <c r="C56" s="93" t="s">
        <v>415</v>
      </c>
      <c r="D56" s="92" t="s">
        <v>31</v>
      </c>
      <c r="E56" s="94">
        <v>8</v>
      </c>
      <c r="F56" s="95"/>
      <c r="G56" s="97">
        <f>Table113[5]*Table113[6]</f>
        <v>0</v>
      </c>
    </row>
    <row r="57" spans="1:7" x14ac:dyDescent="0.25">
      <c r="A57" s="92"/>
      <c r="B57" s="92"/>
      <c r="C57" s="103" t="s">
        <v>300</v>
      </c>
      <c r="D57" s="92"/>
      <c r="E57" s="94"/>
      <c r="F57" s="95"/>
      <c r="G57" s="97">
        <f>Table113[5]*Table113[6]</f>
        <v>0</v>
      </c>
    </row>
    <row r="58" spans="1:7" x14ac:dyDescent="0.25">
      <c r="A58" s="92">
        <v>46</v>
      </c>
      <c r="B58" s="92"/>
      <c r="C58" s="103" t="s">
        <v>416</v>
      </c>
      <c r="D58" s="92" t="s">
        <v>315</v>
      </c>
      <c r="E58" s="94">
        <v>2</v>
      </c>
      <c r="F58" s="95"/>
      <c r="G58" s="97">
        <f>Table113[5]*Table113[6]</f>
        <v>0</v>
      </c>
    </row>
    <row r="59" spans="1:7" ht="15.75" thickBot="1" x14ac:dyDescent="0.3">
      <c r="A59" s="92">
        <v>47</v>
      </c>
      <c r="B59" s="92"/>
      <c r="C59" s="93" t="s">
        <v>417</v>
      </c>
      <c r="D59" s="92" t="s">
        <v>315</v>
      </c>
      <c r="E59" s="94">
        <v>6</v>
      </c>
      <c r="F59" s="95"/>
      <c r="G59" s="97">
        <f>Table113[5]*Table113[6]</f>
        <v>0</v>
      </c>
    </row>
    <row r="60" spans="1:7" ht="15.75" thickBot="1" x14ac:dyDescent="0.3">
      <c r="A60" s="92">
        <v>48</v>
      </c>
      <c r="B60" s="92"/>
      <c r="C60" s="106" t="s">
        <v>424</v>
      </c>
      <c r="D60" s="92" t="s">
        <v>315</v>
      </c>
      <c r="E60" s="94">
        <v>3</v>
      </c>
      <c r="F60" s="95"/>
      <c r="G60" s="97">
        <f>Table113[5]*Table113[6]</f>
        <v>0</v>
      </c>
    </row>
    <row r="61" spans="1:7" ht="15.75" thickBot="1" x14ac:dyDescent="0.3">
      <c r="A61" s="92">
        <v>49</v>
      </c>
      <c r="B61" s="92"/>
      <c r="C61" s="107" t="s">
        <v>425</v>
      </c>
      <c r="D61" s="92" t="s">
        <v>315</v>
      </c>
      <c r="E61" s="94">
        <v>1</v>
      </c>
      <c r="F61" s="95"/>
      <c r="G61" s="97">
        <f>Table113[5]*Table113[6]</f>
        <v>0</v>
      </c>
    </row>
    <row r="62" spans="1:7" ht="15.75" thickBot="1" x14ac:dyDescent="0.3">
      <c r="A62" s="92">
        <v>50</v>
      </c>
      <c r="B62" s="92"/>
      <c r="C62" s="107" t="s">
        <v>426</v>
      </c>
      <c r="D62" s="92" t="s">
        <v>315</v>
      </c>
      <c r="E62" s="94">
        <v>1</v>
      </c>
      <c r="F62" s="95"/>
      <c r="G62" s="97">
        <f>Table113[5]*Table113[6]</f>
        <v>0</v>
      </c>
    </row>
    <row r="63" spans="1:7" x14ac:dyDescent="0.25">
      <c r="A63" s="124"/>
      <c r="B63" s="124"/>
      <c r="C63" s="125" t="s">
        <v>810</v>
      </c>
      <c r="D63" s="115"/>
      <c r="E63" s="116"/>
      <c r="F63" s="117"/>
      <c r="G63" s="118">
        <f>Table113[5]*Table113[6]</f>
        <v>0</v>
      </c>
    </row>
    <row r="64" spans="1:7" x14ac:dyDescent="0.25">
      <c r="A64" s="124"/>
      <c r="B64" s="124"/>
      <c r="C64" s="126" t="s">
        <v>374</v>
      </c>
      <c r="D64" s="115"/>
      <c r="E64" s="116"/>
      <c r="F64" s="117"/>
      <c r="G64" s="123">
        <f>Table113[5]*Table113[6]</f>
        <v>0</v>
      </c>
    </row>
    <row r="65" spans="1:7" ht="30" x14ac:dyDescent="0.25">
      <c r="A65" s="115">
        <v>51</v>
      </c>
      <c r="B65" s="115" t="s">
        <v>90</v>
      </c>
      <c r="C65" s="122" t="s">
        <v>381</v>
      </c>
      <c r="D65" s="115" t="s">
        <v>315</v>
      </c>
      <c r="E65" s="116">
        <v>4</v>
      </c>
      <c r="F65" s="117"/>
      <c r="G65" s="118">
        <f>Table113[5]*Table113[6]</f>
        <v>0</v>
      </c>
    </row>
    <row r="66" spans="1:7" ht="30" x14ac:dyDescent="0.25">
      <c r="A66" s="115">
        <v>52</v>
      </c>
      <c r="B66" s="115" t="s">
        <v>811</v>
      </c>
      <c r="C66" s="122" t="s">
        <v>812</v>
      </c>
      <c r="D66" s="115" t="s">
        <v>315</v>
      </c>
      <c r="E66" s="116">
        <v>1</v>
      </c>
      <c r="F66" s="117"/>
      <c r="G66" s="118">
        <f>Table113[5]*Table113[6]</f>
        <v>0</v>
      </c>
    </row>
    <row r="67" spans="1:7" ht="30" x14ac:dyDescent="0.25">
      <c r="A67" s="115">
        <v>53</v>
      </c>
      <c r="B67" s="115" t="s">
        <v>53</v>
      </c>
      <c r="C67" s="122" t="s">
        <v>383</v>
      </c>
      <c r="D67" s="115" t="s">
        <v>315</v>
      </c>
      <c r="E67" s="116">
        <v>1</v>
      </c>
      <c r="F67" s="117"/>
      <c r="G67" s="118">
        <f>Table113[5]*Table113[6]</f>
        <v>0</v>
      </c>
    </row>
    <row r="68" spans="1:7" ht="30" x14ac:dyDescent="0.25">
      <c r="A68" s="115">
        <v>54</v>
      </c>
      <c r="B68" s="115" t="s">
        <v>54</v>
      </c>
      <c r="C68" s="122" t="s">
        <v>813</v>
      </c>
      <c r="D68" s="115" t="s">
        <v>315</v>
      </c>
      <c r="E68" s="116">
        <v>1</v>
      </c>
      <c r="F68" s="117"/>
      <c r="G68" s="118">
        <f>Table113[5]*Table113[6]</f>
        <v>0</v>
      </c>
    </row>
    <row r="69" spans="1:7" ht="30" x14ac:dyDescent="0.25">
      <c r="A69" s="115">
        <v>55</v>
      </c>
      <c r="B69" s="115" t="s">
        <v>91</v>
      </c>
      <c r="C69" s="122" t="s">
        <v>814</v>
      </c>
      <c r="D69" s="115" t="s">
        <v>315</v>
      </c>
      <c r="E69" s="116">
        <v>1</v>
      </c>
      <c r="F69" s="117"/>
      <c r="G69" s="118">
        <f>Table113[5]*Table113[6]</f>
        <v>0</v>
      </c>
    </row>
    <row r="70" spans="1:7" ht="30" x14ac:dyDescent="0.25">
      <c r="A70" s="115">
        <v>56</v>
      </c>
      <c r="B70" s="115" t="s">
        <v>59</v>
      </c>
      <c r="C70" s="122" t="s">
        <v>385</v>
      </c>
      <c r="D70" s="115" t="s">
        <v>315</v>
      </c>
      <c r="E70" s="116">
        <v>2</v>
      </c>
      <c r="F70" s="117"/>
      <c r="G70" s="118">
        <f>Table113[5]*Table113[6]</f>
        <v>0</v>
      </c>
    </row>
    <row r="71" spans="1:7" ht="30" x14ac:dyDescent="0.25">
      <c r="A71" s="115">
        <v>57</v>
      </c>
      <c r="B71" s="115" t="s">
        <v>70</v>
      </c>
      <c r="C71" s="122" t="s">
        <v>815</v>
      </c>
      <c r="D71" s="115" t="s">
        <v>315</v>
      </c>
      <c r="E71" s="116">
        <v>1</v>
      </c>
      <c r="F71" s="117"/>
      <c r="G71" s="118">
        <f>Table113[5]*Table113[6]</f>
        <v>0</v>
      </c>
    </row>
    <row r="72" spans="1:7" ht="30" x14ac:dyDescent="0.25">
      <c r="A72" s="115">
        <v>58</v>
      </c>
      <c r="B72" s="115" t="s">
        <v>53</v>
      </c>
      <c r="C72" s="122" t="s">
        <v>387</v>
      </c>
      <c r="D72" s="115" t="s">
        <v>315</v>
      </c>
      <c r="E72" s="116">
        <v>4</v>
      </c>
      <c r="F72" s="117"/>
      <c r="G72" s="118">
        <f>Table113[5]*Table113[6]</f>
        <v>0</v>
      </c>
    </row>
    <row r="73" spans="1:7" x14ac:dyDescent="0.25">
      <c r="A73" s="115"/>
      <c r="B73" s="115"/>
      <c r="C73" s="122" t="s">
        <v>327</v>
      </c>
      <c r="D73" s="115"/>
      <c r="E73" s="116"/>
      <c r="F73" s="117"/>
      <c r="G73" s="118">
        <f>Table113[5]*Table113[6]</f>
        <v>0</v>
      </c>
    </row>
    <row r="74" spans="1:7" ht="30" x14ac:dyDescent="0.25">
      <c r="A74" s="115">
        <v>59</v>
      </c>
      <c r="B74" s="115" t="s">
        <v>70</v>
      </c>
      <c r="C74" s="122" t="s">
        <v>816</v>
      </c>
      <c r="D74" s="115" t="s">
        <v>315</v>
      </c>
      <c r="E74" s="116">
        <v>5</v>
      </c>
      <c r="F74" s="117"/>
      <c r="G74" s="118">
        <f>Table113[5]*Table113[6]</f>
        <v>0</v>
      </c>
    </row>
    <row r="75" spans="1:7" ht="30" x14ac:dyDescent="0.25">
      <c r="A75" s="115">
        <v>60</v>
      </c>
      <c r="B75" s="115" t="s">
        <v>70</v>
      </c>
      <c r="C75" s="122" t="s">
        <v>817</v>
      </c>
      <c r="D75" s="115" t="s">
        <v>315</v>
      </c>
      <c r="E75" s="116">
        <v>15</v>
      </c>
      <c r="F75" s="117"/>
      <c r="G75" s="118">
        <f>Table113[5]*Table113[6]</f>
        <v>0</v>
      </c>
    </row>
    <row r="76" spans="1:7" ht="30" x14ac:dyDescent="0.25">
      <c r="A76" s="115">
        <v>61</v>
      </c>
      <c r="B76" s="115" t="s">
        <v>70</v>
      </c>
      <c r="C76" s="122" t="s">
        <v>818</v>
      </c>
      <c r="D76" s="115" t="s">
        <v>315</v>
      </c>
      <c r="E76" s="116">
        <v>2</v>
      </c>
      <c r="F76" s="117"/>
      <c r="G76" s="118">
        <f>Table113[5]*Table113[6]</f>
        <v>0</v>
      </c>
    </row>
    <row r="77" spans="1:7" ht="30" x14ac:dyDescent="0.25">
      <c r="A77" s="115">
        <v>62</v>
      </c>
      <c r="B77" s="115" t="s">
        <v>70</v>
      </c>
      <c r="C77" s="122" t="s">
        <v>819</v>
      </c>
      <c r="D77" s="115" t="s">
        <v>315</v>
      </c>
      <c r="E77" s="116">
        <v>1</v>
      </c>
      <c r="F77" s="117"/>
      <c r="G77" s="118">
        <f>Table113[5]*Table113[6]</f>
        <v>0</v>
      </c>
    </row>
    <row r="78" spans="1:7" ht="30" x14ac:dyDescent="0.25">
      <c r="A78" s="115">
        <v>63</v>
      </c>
      <c r="B78" s="115" t="s">
        <v>70</v>
      </c>
      <c r="C78" s="122" t="s">
        <v>820</v>
      </c>
      <c r="D78" s="115" t="s">
        <v>315</v>
      </c>
      <c r="E78" s="116">
        <v>1</v>
      </c>
      <c r="F78" s="117"/>
      <c r="G78" s="118">
        <f>Table113[5]*Table113[6]</f>
        <v>0</v>
      </c>
    </row>
    <row r="79" spans="1:7" ht="30" x14ac:dyDescent="0.25">
      <c r="A79" s="115">
        <v>64</v>
      </c>
      <c r="B79" s="115" t="s">
        <v>70</v>
      </c>
      <c r="C79" s="122" t="s">
        <v>821</v>
      </c>
      <c r="D79" s="115" t="s">
        <v>315</v>
      </c>
      <c r="E79" s="116">
        <v>3</v>
      </c>
      <c r="F79" s="117"/>
      <c r="G79" s="118">
        <f>Table113[5]*Table113[6]</f>
        <v>0</v>
      </c>
    </row>
    <row r="80" spans="1:7" ht="30" x14ac:dyDescent="0.25">
      <c r="A80" s="115">
        <v>65</v>
      </c>
      <c r="B80" s="115" t="s">
        <v>70</v>
      </c>
      <c r="C80" s="122" t="s">
        <v>822</v>
      </c>
      <c r="D80" s="115" t="s">
        <v>315</v>
      </c>
      <c r="E80" s="116">
        <v>3</v>
      </c>
      <c r="F80" s="117"/>
      <c r="G80" s="118">
        <f>Table113[5]*Table113[6]</f>
        <v>0</v>
      </c>
    </row>
    <row r="81" spans="1:7" x14ac:dyDescent="0.25">
      <c r="A81" s="115">
        <v>66</v>
      </c>
      <c r="B81" s="115" t="s">
        <v>61</v>
      </c>
      <c r="C81" s="122" t="s">
        <v>823</v>
      </c>
      <c r="D81" s="115" t="s">
        <v>315</v>
      </c>
      <c r="E81" s="116">
        <v>1</v>
      </c>
      <c r="F81" s="117"/>
      <c r="G81" s="118">
        <f>Table113[5]*Table113[6]</f>
        <v>0</v>
      </c>
    </row>
    <row r="82" spans="1:7" ht="45" x14ac:dyDescent="0.25">
      <c r="A82" s="115">
        <v>67</v>
      </c>
      <c r="B82" s="115" t="s">
        <v>824</v>
      </c>
      <c r="C82" s="122" t="s">
        <v>825</v>
      </c>
      <c r="D82" s="115" t="s">
        <v>31</v>
      </c>
      <c r="E82" s="116">
        <v>21</v>
      </c>
      <c r="F82" s="117"/>
      <c r="G82" s="118">
        <f>Table113[5]*Table113[6]</f>
        <v>0</v>
      </c>
    </row>
    <row r="83" spans="1:7" ht="45" x14ac:dyDescent="0.25">
      <c r="A83" s="115">
        <v>68</v>
      </c>
      <c r="B83" s="115" t="s">
        <v>92</v>
      </c>
      <c r="C83" s="122" t="s">
        <v>396</v>
      </c>
      <c r="D83" s="115" t="s">
        <v>31</v>
      </c>
      <c r="E83" s="116">
        <v>2</v>
      </c>
      <c r="F83" s="117"/>
      <c r="G83" s="118">
        <f>Table113[5]*Table113[6]</f>
        <v>0</v>
      </c>
    </row>
    <row r="84" spans="1:7" ht="30" x14ac:dyDescent="0.25">
      <c r="A84" s="115">
        <v>69</v>
      </c>
      <c r="B84" s="115" t="s">
        <v>72</v>
      </c>
      <c r="C84" s="122" t="s">
        <v>826</v>
      </c>
      <c r="D84" s="115" t="s">
        <v>315</v>
      </c>
      <c r="E84" s="116">
        <v>4</v>
      </c>
      <c r="F84" s="117"/>
      <c r="G84" s="118">
        <f>Table113[5]*Table113[6]</f>
        <v>0</v>
      </c>
    </row>
    <row r="85" spans="1:7" ht="45" x14ac:dyDescent="0.25">
      <c r="A85" s="115">
        <v>70</v>
      </c>
      <c r="B85" s="115" t="s">
        <v>79</v>
      </c>
      <c r="C85" s="122" t="s">
        <v>764</v>
      </c>
      <c r="D85" s="115" t="s">
        <v>31</v>
      </c>
      <c r="E85" s="116">
        <v>11</v>
      </c>
      <c r="F85" s="117"/>
      <c r="G85" s="118">
        <f>Table113[5]*Table113[6]</f>
        <v>0</v>
      </c>
    </row>
    <row r="86" spans="1:7" ht="45" x14ac:dyDescent="0.25">
      <c r="A86" s="115">
        <v>71</v>
      </c>
      <c r="B86" s="115" t="s">
        <v>78</v>
      </c>
      <c r="C86" s="122" t="s">
        <v>763</v>
      </c>
      <c r="D86" s="115" t="s">
        <v>31</v>
      </c>
      <c r="E86" s="116">
        <v>22</v>
      </c>
      <c r="F86" s="117"/>
      <c r="G86" s="118">
        <f>Table113[5]*Table113[6]</f>
        <v>0</v>
      </c>
    </row>
    <row r="87" spans="1:7" ht="45" x14ac:dyDescent="0.25">
      <c r="A87" s="115">
        <v>72</v>
      </c>
      <c r="B87" s="115" t="s">
        <v>93</v>
      </c>
      <c r="C87" s="122" t="s">
        <v>827</v>
      </c>
      <c r="D87" s="115" t="s">
        <v>31</v>
      </c>
      <c r="E87" s="116">
        <v>21</v>
      </c>
      <c r="F87" s="117"/>
      <c r="G87" s="118">
        <f>Table113[5]*Table113[6]</f>
        <v>0</v>
      </c>
    </row>
    <row r="88" spans="1:7" ht="45" x14ac:dyDescent="0.25">
      <c r="A88" s="115">
        <v>73</v>
      </c>
      <c r="B88" s="115" t="s">
        <v>93</v>
      </c>
      <c r="C88" s="122" t="s">
        <v>828</v>
      </c>
      <c r="D88" s="115" t="s">
        <v>31</v>
      </c>
      <c r="E88" s="116">
        <v>2</v>
      </c>
      <c r="F88" s="117"/>
      <c r="G88" s="118">
        <f>Table113[5]*Table113[6]</f>
        <v>0</v>
      </c>
    </row>
    <row r="89" spans="1:7" ht="45" x14ac:dyDescent="0.25">
      <c r="A89" s="115">
        <v>74</v>
      </c>
      <c r="B89" s="115" t="s">
        <v>829</v>
      </c>
      <c r="C89" s="122" t="s">
        <v>830</v>
      </c>
      <c r="D89" s="115" t="s">
        <v>31</v>
      </c>
      <c r="E89" s="116">
        <v>22</v>
      </c>
      <c r="F89" s="117"/>
      <c r="G89" s="118">
        <f>Table113[5]*Table113[6]</f>
        <v>0</v>
      </c>
    </row>
    <row r="90" spans="1:7" ht="45" x14ac:dyDescent="0.25">
      <c r="A90" s="115">
        <v>75</v>
      </c>
      <c r="B90" s="115" t="s">
        <v>829</v>
      </c>
      <c r="C90" s="122" t="s">
        <v>831</v>
      </c>
      <c r="D90" s="115" t="s">
        <v>31</v>
      </c>
      <c r="E90" s="116">
        <v>11</v>
      </c>
      <c r="F90" s="117"/>
      <c r="G90" s="118">
        <f>Table113[5]*Table113[6]</f>
        <v>0</v>
      </c>
    </row>
    <row r="91" spans="1:7" ht="30" x14ac:dyDescent="0.25">
      <c r="A91" s="115">
        <v>76</v>
      </c>
      <c r="B91" s="115" t="s">
        <v>89</v>
      </c>
      <c r="C91" s="122" t="s">
        <v>397</v>
      </c>
      <c r="D91" s="115" t="s">
        <v>31</v>
      </c>
      <c r="E91" s="116">
        <v>4</v>
      </c>
      <c r="F91" s="117"/>
      <c r="G91" s="118">
        <f>Table113[5]*Table113[6]</f>
        <v>0</v>
      </c>
    </row>
    <row r="92" spans="1:7" ht="30" x14ac:dyDescent="0.25">
      <c r="A92" s="115">
        <v>77</v>
      </c>
      <c r="B92" s="115" t="s">
        <v>88</v>
      </c>
      <c r="C92" s="122" t="s">
        <v>357</v>
      </c>
      <c r="D92" s="115" t="s">
        <v>37</v>
      </c>
      <c r="E92" s="116">
        <v>3.77</v>
      </c>
      <c r="F92" s="117"/>
      <c r="G92" s="118">
        <f>Table113[5]*Table113[6]</f>
        <v>0</v>
      </c>
    </row>
    <row r="93" spans="1:7" ht="30" x14ac:dyDescent="0.25">
      <c r="A93" s="115">
        <v>78</v>
      </c>
      <c r="B93" s="115" t="s">
        <v>94</v>
      </c>
      <c r="C93" s="122" t="s">
        <v>420</v>
      </c>
      <c r="D93" s="115" t="s">
        <v>29</v>
      </c>
      <c r="E93" s="116">
        <v>1</v>
      </c>
      <c r="F93" s="117"/>
      <c r="G93" s="118">
        <f>Table113[5]*Table113[6]</f>
        <v>0</v>
      </c>
    </row>
    <row r="94" spans="1:7" x14ac:dyDescent="0.25">
      <c r="A94" s="115"/>
      <c r="B94" s="115"/>
      <c r="C94" s="122" t="s">
        <v>364</v>
      </c>
      <c r="D94" s="115"/>
      <c r="E94" s="116"/>
      <c r="F94" s="117"/>
      <c r="G94" s="118">
        <f>Table113[5]*Table113[6]</f>
        <v>0</v>
      </c>
    </row>
    <row r="95" spans="1:7" ht="30" x14ac:dyDescent="0.25">
      <c r="A95" s="115">
        <v>79</v>
      </c>
      <c r="B95" s="115"/>
      <c r="C95" s="122" t="s">
        <v>398</v>
      </c>
      <c r="D95" s="115" t="s">
        <v>44</v>
      </c>
      <c r="E95" s="116">
        <v>4</v>
      </c>
      <c r="F95" s="117"/>
      <c r="G95" s="118">
        <f>Table113[5]*Table113[6]</f>
        <v>0</v>
      </c>
    </row>
    <row r="96" spans="1:7" x14ac:dyDescent="0.25">
      <c r="A96" s="115">
        <v>80</v>
      </c>
      <c r="B96" s="115"/>
      <c r="C96" s="122" t="s">
        <v>399</v>
      </c>
      <c r="D96" s="115" t="s">
        <v>315</v>
      </c>
      <c r="E96" s="116">
        <v>4</v>
      </c>
      <c r="F96" s="117"/>
      <c r="G96" s="118">
        <f>Table113[5]*Table113[6]</f>
        <v>0</v>
      </c>
    </row>
    <row r="97" spans="1:7" ht="45" x14ac:dyDescent="0.25">
      <c r="A97" s="115">
        <v>81</v>
      </c>
      <c r="B97" s="115"/>
      <c r="C97" s="122" t="s">
        <v>832</v>
      </c>
      <c r="D97" s="115" t="s">
        <v>44</v>
      </c>
      <c r="E97" s="116">
        <v>1</v>
      </c>
      <c r="F97" s="117"/>
      <c r="G97" s="118">
        <f>Table113[5]*Table113[6]</f>
        <v>0</v>
      </c>
    </row>
    <row r="98" spans="1:7" ht="30" x14ac:dyDescent="0.25">
      <c r="A98" s="115">
        <v>82</v>
      </c>
      <c r="B98" s="115"/>
      <c r="C98" s="122" t="s">
        <v>833</v>
      </c>
      <c r="D98" s="115" t="s">
        <v>44</v>
      </c>
      <c r="E98" s="116">
        <v>1</v>
      </c>
      <c r="F98" s="117"/>
      <c r="G98" s="118">
        <f>Table113[5]*Table113[6]</f>
        <v>0</v>
      </c>
    </row>
    <row r="99" spans="1:7" ht="30" x14ac:dyDescent="0.25">
      <c r="A99" s="115">
        <v>83</v>
      </c>
      <c r="B99" s="115"/>
      <c r="C99" s="122" t="s">
        <v>834</v>
      </c>
      <c r="D99" s="115" t="s">
        <v>44</v>
      </c>
      <c r="E99" s="116">
        <v>1</v>
      </c>
      <c r="F99" s="117"/>
      <c r="G99" s="118">
        <f>Table113[5]*Table113[6]</f>
        <v>0</v>
      </c>
    </row>
    <row r="100" spans="1:7" ht="30" x14ac:dyDescent="0.25">
      <c r="A100" s="115">
        <v>84</v>
      </c>
      <c r="B100" s="115"/>
      <c r="C100" s="122" t="s">
        <v>835</v>
      </c>
      <c r="D100" s="115" t="s">
        <v>44</v>
      </c>
      <c r="E100" s="116">
        <v>1</v>
      </c>
      <c r="F100" s="117"/>
      <c r="G100" s="118">
        <f>Table113[5]*Table113[6]</f>
        <v>0</v>
      </c>
    </row>
    <row r="101" spans="1:7" x14ac:dyDescent="0.25">
      <c r="A101" s="115">
        <v>85</v>
      </c>
      <c r="B101" s="115"/>
      <c r="C101" s="122" t="s">
        <v>836</v>
      </c>
      <c r="D101" s="115" t="s">
        <v>44</v>
      </c>
      <c r="E101" s="116">
        <v>2</v>
      </c>
      <c r="F101" s="117"/>
      <c r="G101" s="118">
        <f>Table113[5]*Table113[6]</f>
        <v>0</v>
      </c>
    </row>
    <row r="102" spans="1:7" x14ac:dyDescent="0.25">
      <c r="A102" s="115">
        <v>86</v>
      </c>
      <c r="B102" s="115"/>
      <c r="C102" s="122" t="s">
        <v>837</v>
      </c>
      <c r="D102" s="115" t="s">
        <v>44</v>
      </c>
      <c r="E102" s="116">
        <v>1</v>
      </c>
      <c r="F102" s="117"/>
      <c r="G102" s="118">
        <f>Table113[5]*Table113[6]</f>
        <v>0</v>
      </c>
    </row>
    <row r="103" spans="1:7" ht="30" x14ac:dyDescent="0.25">
      <c r="A103" s="115">
        <v>87</v>
      </c>
      <c r="B103" s="115"/>
      <c r="C103" s="122" t="s">
        <v>838</v>
      </c>
      <c r="D103" s="115" t="s">
        <v>315</v>
      </c>
      <c r="E103" s="116">
        <v>2</v>
      </c>
      <c r="F103" s="117"/>
      <c r="G103" s="118">
        <f>Table113[5]*Table113[6]</f>
        <v>0</v>
      </c>
    </row>
    <row r="104" spans="1:7" ht="30" x14ac:dyDescent="0.25">
      <c r="A104" s="115">
        <v>88</v>
      </c>
      <c r="B104" s="115"/>
      <c r="C104" s="122" t="s">
        <v>839</v>
      </c>
      <c r="D104" s="115" t="s">
        <v>315</v>
      </c>
      <c r="E104" s="116">
        <v>2</v>
      </c>
      <c r="F104" s="117"/>
      <c r="G104" s="118">
        <f>Table113[5]*Table113[6]</f>
        <v>0</v>
      </c>
    </row>
    <row r="105" spans="1:7" x14ac:dyDescent="0.25">
      <c r="A105" s="115"/>
      <c r="B105" s="115"/>
      <c r="C105" s="122" t="s">
        <v>245</v>
      </c>
      <c r="D105" s="115"/>
      <c r="E105" s="116"/>
      <c r="F105" s="117"/>
      <c r="G105" s="118">
        <f>Table113[5]*Table113[6]</f>
        <v>0</v>
      </c>
    </row>
    <row r="106" spans="1:7" x14ac:dyDescent="0.25">
      <c r="A106" s="115"/>
      <c r="B106" s="115"/>
      <c r="C106" s="122" t="s">
        <v>840</v>
      </c>
      <c r="D106" s="115"/>
      <c r="E106" s="116"/>
      <c r="F106" s="117"/>
      <c r="G106" s="118">
        <f>Table113[5]*Table113[6]</f>
        <v>0</v>
      </c>
    </row>
    <row r="107" spans="1:7" ht="30" x14ac:dyDescent="0.25">
      <c r="A107" s="115">
        <v>89</v>
      </c>
      <c r="B107" s="115" t="s">
        <v>841</v>
      </c>
      <c r="C107" s="122" t="s">
        <v>842</v>
      </c>
      <c r="D107" s="115" t="s">
        <v>29</v>
      </c>
      <c r="E107" s="116">
        <v>0.73</v>
      </c>
      <c r="F107" s="117"/>
      <c r="G107" s="118">
        <f>Table113[5]*Table113[6]</f>
        <v>0</v>
      </c>
    </row>
    <row r="108" spans="1:7" ht="60" x14ac:dyDescent="0.25">
      <c r="A108" s="115">
        <v>90</v>
      </c>
      <c r="B108" s="115" t="s">
        <v>32</v>
      </c>
      <c r="C108" s="122" t="s">
        <v>451</v>
      </c>
      <c r="D108" s="115" t="s">
        <v>26</v>
      </c>
      <c r="E108" s="116">
        <v>0.09</v>
      </c>
      <c r="F108" s="117"/>
      <c r="G108" s="118">
        <f>Table113[5]*Table113[6]</f>
        <v>0</v>
      </c>
    </row>
    <row r="109" spans="1:7" ht="30" x14ac:dyDescent="0.25">
      <c r="A109" s="115">
        <v>91</v>
      </c>
      <c r="B109" s="115" t="s">
        <v>126</v>
      </c>
      <c r="C109" s="122" t="s">
        <v>843</v>
      </c>
      <c r="D109" s="115" t="s">
        <v>37</v>
      </c>
      <c r="E109" s="116">
        <v>4.26</v>
      </c>
      <c r="F109" s="117"/>
      <c r="G109" s="118">
        <f>Table113[5]*Table113[6]</f>
        <v>0</v>
      </c>
    </row>
    <row r="110" spans="1:7" ht="45" x14ac:dyDescent="0.25">
      <c r="A110" s="115">
        <v>92</v>
      </c>
      <c r="B110" s="115" t="s">
        <v>42</v>
      </c>
      <c r="C110" s="122" t="s">
        <v>296</v>
      </c>
      <c r="D110" s="115" t="s">
        <v>29</v>
      </c>
      <c r="E110" s="116">
        <v>0.4</v>
      </c>
      <c r="F110" s="117"/>
      <c r="G110" s="118">
        <f>Table113[5]*Table113[6]</f>
        <v>0</v>
      </c>
    </row>
    <row r="111" spans="1:7" x14ac:dyDescent="0.25">
      <c r="A111" s="115"/>
      <c r="B111" s="115"/>
      <c r="C111" s="122" t="s">
        <v>844</v>
      </c>
      <c r="D111" s="115"/>
      <c r="E111" s="116"/>
      <c r="F111" s="117"/>
      <c r="G111" s="118">
        <f>Table113[5]*Table113[6]</f>
        <v>0</v>
      </c>
    </row>
    <row r="112" spans="1:7" x14ac:dyDescent="0.25">
      <c r="A112" s="115"/>
      <c r="B112" s="115"/>
      <c r="C112" s="122" t="s">
        <v>374</v>
      </c>
      <c r="D112" s="115"/>
      <c r="E112" s="116"/>
      <c r="F112" s="117"/>
      <c r="G112" s="118">
        <f>Table113[5]*Table113[6]</f>
        <v>0</v>
      </c>
    </row>
    <row r="113" spans="1:7" x14ac:dyDescent="0.25">
      <c r="A113" s="115">
        <v>93</v>
      </c>
      <c r="B113" s="115"/>
      <c r="C113" s="122" t="s">
        <v>845</v>
      </c>
      <c r="D113" s="115"/>
      <c r="E113" s="116"/>
      <c r="F113" s="117"/>
      <c r="G113" s="118">
        <f>Table113[5]*Table113[6]</f>
        <v>0</v>
      </c>
    </row>
    <row r="114" spans="1:7" x14ac:dyDescent="0.25">
      <c r="A114" s="115">
        <v>94</v>
      </c>
      <c r="B114" s="115" t="s">
        <v>97</v>
      </c>
      <c r="C114" s="122" t="s">
        <v>407</v>
      </c>
      <c r="D114" s="115" t="s">
        <v>315</v>
      </c>
      <c r="E114" s="116">
        <v>1</v>
      </c>
      <c r="F114" s="117"/>
      <c r="G114" s="118">
        <f>Table113[5]*Table113[6]</f>
        <v>0</v>
      </c>
    </row>
    <row r="115" spans="1:7" ht="30" x14ac:dyDescent="0.25">
      <c r="A115" s="115">
        <v>95</v>
      </c>
      <c r="B115" s="115" t="s">
        <v>172</v>
      </c>
      <c r="C115" s="122" t="s">
        <v>544</v>
      </c>
      <c r="D115" s="115" t="s">
        <v>315</v>
      </c>
      <c r="E115" s="116">
        <v>1</v>
      </c>
      <c r="F115" s="117"/>
      <c r="G115" s="118">
        <f>Table113[5]*Table113[6]</f>
        <v>0</v>
      </c>
    </row>
    <row r="116" spans="1:7" x14ac:dyDescent="0.25">
      <c r="A116" s="115">
        <v>96</v>
      </c>
      <c r="B116" s="115" t="s">
        <v>97</v>
      </c>
      <c r="C116" s="122" t="s">
        <v>407</v>
      </c>
      <c r="D116" s="115" t="s">
        <v>315</v>
      </c>
      <c r="E116" s="116">
        <v>2</v>
      </c>
      <c r="F116" s="117"/>
      <c r="G116" s="118">
        <f>Table113[5]*Table113[6]</f>
        <v>0</v>
      </c>
    </row>
    <row r="117" spans="1:7" x14ac:dyDescent="0.25">
      <c r="A117" s="115">
        <v>97</v>
      </c>
      <c r="B117" s="115" t="s">
        <v>173</v>
      </c>
      <c r="C117" s="122" t="s">
        <v>846</v>
      </c>
      <c r="D117" s="115" t="s">
        <v>315</v>
      </c>
      <c r="E117" s="116">
        <v>1</v>
      </c>
      <c r="F117" s="117"/>
      <c r="G117" s="118">
        <f>Table113[5]*Table113[6]</f>
        <v>0</v>
      </c>
    </row>
    <row r="118" spans="1:7" ht="30" x14ac:dyDescent="0.25">
      <c r="A118" s="115">
        <v>98</v>
      </c>
      <c r="B118" s="115" t="s">
        <v>172</v>
      </c>
      <c r="C118" s="122" t="s">
        <v>847</v>
      </c>
      <c r="D118" s="115" t="s">
        <v>315</v>
      </c>
      <c r="E118" s="116">
        <v>1</v>
      </c>
      <c r="F118" s="117"/>
      <c r="G118" s="118">
        <f>Table113[5]*Table113[6]</f>
        <v>0</v>
      </c>
    </row>
    <row r="119" spans="1:7" x14ac:dyDescent="0.25">
      <c r="A119" s="115">
        <v>99</v>
      </c>
      <c r="B119" s="115" t="s">
        <v>97</v>
      </c>
      <c r="C119" s="122" t="s">
        <v>407</v>
      </c>
      <c r="D119" s="115" t="s">
        <v>315</v>
      </c>
      <c r="E119" s="116">
        <v>10</v>
      </c>
      <c r="F119" s="117"/>
      <c r="G119" s="118">
        <f>Table113[5]*Table113[6]</f>
        <v>0</v>
      </c>
    </row>
    <row r="120" spans="1:7" x14ac:dyDescent="0.25">
      <c r="A120" s="115">
        <v>100</v>
      </c>
      <c r="B120" s="115"/>
      <c r="C120" s="122" t="s">
        <v>546</v>
      </c>
      <c r="D120" s="115" t="s">
        <v>315</v>
      </c>
      <c r="E120" s="116">
        <v>2</v>
      </c>
      <c r="F120" s="117"/>
      <c r="G120" s="118">
        <f>Table113[5]*Table113[6]</f>
        <v>0</v>
      </c>
    </row>
    <row r="121" spans="1:7" x14ac:dyDescent="0.25">
      <c r="A121" s="115">
        <v>101</v>
      </c>
      <c r="B121" s="115"/>
      <c r="C121" s="122" t="s">
        <v>547</v>
      </c>
      <c r="D121" s="115" t="s">
        <v>315</v>
      </c>
      <c r="E121" s="116">
        <v>4</v>
      </c>
      <c r="F121" s="117"/>
      <c r="G121" s="118">
        <f>Table113[5]*Table113[6]</f>
        <v>0</v>
      </c>
    </row>
    <row r="122" spans="1:7" ht="30" x14ac:dyDescent="0.25">
      <c r="A122" s="115">
        <v>102</v>
      </c>
      <c r="B122" s="115" t="s">
        <v>174</v>
      </c>
      <c r="C122" s="122" t="s">
        <v>551</v>
      </c>
      <c r="D122" s="115" t="s">
        <v>315</v>
      </c>
      <c r="E122" s="116">
        <v>5</v>
      </c>
      <c r="F122" s="117"/>
      <c r="G122" s="118">
        <f>Table113[5]*Table113[6]</f>
        <v>0</v>
      </c>
    </row>
    <row r="123" spans="1:7" x14ac:dyDescent="0.25">
      <c r="A123" s="115">
        <v>103</v>
      </c>
      <c r="B123" s="115" t="s">
        <v>175</v>
      </c>
      <c r="C123" s="122" t="s">
        <v>552</v>
      </c>
      <c r="D123" s="115" t="s">
        <v>315</v>
      </c>
      <c r="E123" s="116">
        <v>1</v>
      </c>
      <c r="F123" s="117"/>
      <c r="G123" s="118">
        <f>Table113[5]*Table113[6]</f>
        <v>0</v>
      </c>
    </row>
    <row r="124" spans="1:7" x14ac:dyDescent="0.25">
      <c r="A124" s="115">
        <v>104</v>
      </c>
      <c r="B124" s="115"/>
      <c r="C124" s="122" t="s">
        <v>557</v>
      </c>
      <c r="D124" s="115" t="s">
        <v>315</v>
      </c>
      <c r="E124" s="116">
        <v>1</v>
      </c>
      <c r="F124" s="117"/>
      <c r="G124" s="118">
        <f>Table113[5]*Table113[6]</f>
        <v>0</v>
      </c>
    </row>
    <row r="125" spans="1:7" x14ac:dyDescent="0.25">
      <c r="A125" s="115">
        <v>105</v>
      </c>
      <c r="B125" s="115" t="s">
        <v>178</v>
      </c>
      <c r="C125" s="122" t="s">
        <v>561</v>
      </c>
      <c r="D125" s="115" t="s">
        <v>542</v>
      </c>
      <c r="E125" s="116">
        <v>0.01</v>
      </c>
      <c r="F125" s="117"/>
      <c r="G125" s="118">
        <f>Table113[5]*Table113[6]</f>
        <v>0</v>
      </c>
    </row>
    <row r="126" spans="1:7" ht="30" x14ac:dyDescent="0.25">
      <c r="A126" s="115">
        <v>106</v>
      </c>
      <c r="B126" s="115" t="s">
        <v>179</v>
      </c>
      <c r="C126" s="122" t="s">
        <v>848</v>
      </c>
      <c r="D126" s="115" t="s">
        <v>100</v>
      </c>
      <c r="E126" s="116">
        <v>0.2</v>
      </c>
      <c r="F126" s="117"/>
      <c r="G126" s="118">
        <f>Table113[5]*Table113[6]</f>
        <v>0</v>
      </c>
    </row>
    <row r="127" spans="1:7" x14ac:dyDescent="0.25">
      <c r="A127" s="115">
        <v>107</v>
      </c>
      <c r="B127" s="115" t="s">
        <v>181</v>
      </c>
      <c r="C127" s="122" t="s">
        <v>849</v>
      </c>
      <c r="D127" s="115" t="s">
        <v>100</v>
      </c>
      <c r="E127" s="116">
        <v>0.7</v>
      </c>
      <c r="F127" s="117"/>
      <c r="G127" s="118">
        <f>Table113[5]*Table113[6]</f>
        <v>0</v>
      </c>
    </row>
    <row r="128" spans="1:7" x14ac:dyDescent="0.25">
      <c r="A128" s="115">
        <v>108</v>
      </c>
      <c r="B128" s="115" t="s">
        <v>181</v>
      </c>
      <c r="C128" s="122" t="s">
        <v>850</v>
      </c>
      <c r="D128" s="115" t="s">
        <v>100</v>
      </c>
      <c r="E128" s="116">
        <v>0.45</v>
      </c>
      <c r="F128" s="117"/>
      <c r="G128" s="118">
        <f>Table113[5]*Table113[6]</f>
        <v>0</v>
      </c>
    </row>
    <row r="129" spans="1:7" x14ac:dyDescent="0.25">
      <c r="A129" s="115">
        <v>109</v>
      </c>
      <c r="B129" s="115" t="s">
        <v>180</v>
      </c>
      <c r="C129" s="122" t="s">
        <v>563</v>
      </c>
      <c r="D129" s="115" t="s">
        <v>543</v>
      </c>
      <c r="E129" s="116">
        <v>0.08</v>
      </c>
      <c r="F129" s="117"/>
      <c r="G129" s="118">
        <f>Table113[5]*Table113[6]</f>
        <v>0</v>
      </c>
    </row>
    <row r="130" spans="1:7" x14ac:dyDescent="0.25">
      <c r="A130" s="115">
        <v>110</v>
      </c>
      <c r="B130" s="115"/>
      <c r="C130" s="122" t="s">
        <v>851</v>
      </c>
      <c r="D130" s="115" t="s">
        <v>315</v>
      </c>
      <c r="E130" s="116">
        <v>4</v>
      </c>
      <c r="F130" s="117"/>
      <c r="G130" s="118">
        <f>Table113[5]*Table113[6]</f>
        <v>0</v>
      </c>
    </row>
    <row r="131" spans="1:7" ht="30" x14ac:dyDescent="0.25">
      <c r="A131" s="115">
        <v>111</v>
      </c>
      <c r="B131" s="115" t="s">
        <v>182</v>
      </c>
      <c r="C131" s="122" t="s">
        <v>852</v>
      </c>
      <c r="D131" s="115" t="s">
        <v>100</v>
      </c>
      <c r="E131" s="116">
        <v>0.47</v>
      </c>
      <c r="F131" s="117"/>
      <c r="G131" s="118">
        <f>Table113[5]*Table113[6]</f>
        <v>0</v>
      </c>
    </row>
    <row r="132" spans="1:7" ht="30" x14ac:dyDescent="0.25">
      <c r="A132" s="115">
        <v>112</v>
      </c>
      <c r="B132" s="115" t="s">
        <v>182</v>
      </c>
      <c r="C132" s="122" t="s">
        <v>853</v>
      </c>
      <c r="D132" s="115" t="s">
        <v>100</v>
      </c>
      <c r="E132" s="116">
        <v>0.09</v>
      </c>
      <c r="F132" s="117"/>
      <c r="G132" s="118">
        <f>Table113[5]*Table113[6]</f>
        <v>0</v>
      </c>
    </row>
    <row r="133" spans="1:7" ht="30" x14ac:dyDescent="0.25">
      <c r="A133" s="115">
        <v>113</v>
      </c>
      <c r="B133" s="115" t="s">
        <v>99</v>
      </c>
      <c r="C133" s="122" t="s">
        <v>854</v>
      </c>
      <c r="D133" s="115" t="s">
        <v>100</v>
      </c>
      <c r="E133" s="116">
        <v>0.04</v>
      </c>
      <c r="F133" s="117"/>
      <c r="G133" s="118">
        <f>Table113[5]*Table113[6]</f>
        <v>0</v>
      </c>
    </row>
    <row r="134" spans="1:7" ht="30" x14ac:dyDescent="0.25">
      <c r="A134" s="115">
        <v>114</v>
      </c>
      <c r="B134" s="115" t="s">
        <v>182</v>
      </c>
      <c r="C134" s="122" t="s">
        <v>855</v>
      </c>
      <c r="D134" s="115" t="s">
        <v>100</v>
      </c>
      <c r="E134" s="116">
        <v>0.25</v>
      </c>
      <c r="F134" s="117"/>
      <c r="G134" s="118">
        <f>Table113[5]*Table113[6]</f>
        <v>0</v>
      </c>
    </row>
    <row r="135" spans="1:7" ht="30" x14ac:dyDescent="0.25">
      <c r="A135" s="115">
        <v>115</v>
      </c>
      <c r="B135" s="115" t="s">
        <v>182</v>
      </c>
      <c r="C135" s="122" t="s">
        <v>856</v>
      </c>
      <c r="D135" s="115" t="s">
        <v>100</v>
      </c>
      <c r="E135" s="116">
        <v>0.04</v>
      </c>
      <c r="F135" s="117"/>
      <c r="G135" s="118">
        <f>Table113[5]*Table113[6]</f>
        <v>0</v>
      </c>
    </row>
    <row r="136" spans="1:7" ht="30" x14ac:dyDescent="0.25">
      <c r="A136" s="115">
        <v>116</v>
      </c>
      <c r="B136" s="115"/>
      <c r="C136" s="122" t="s">
        <v>852</v>
      </c>
      <c r="D136" s="115" t="s">
        <v>31</v>
      </c>
      <c r="E136" s="116">
        <v>47</v>
      </c>
      <c r="F136" s="117"/>
      <c r="G136" s="118">
        <f>Table113[5]*Table113[6]</f>
        <v>0</v>
      </c>
    </row>
    <row r="137" spans="1:7" ht="30" x14ac:dyDescent="0.25">
      <c r="A137" s="115">
        <v>117</v>
      </c>
      <c r="B137" s="115"/>
      <c r="C137" s="122" t="s">
        <v>853</v>
      </c>
      <c r="D137" s="115" t="s">
        <v>31</v>
      </c>
      <c r="E137" s="116">
        <v>9</v>
      </c>
      <c r="F137" s="117"/>
      <c r="G137" s="118">
        <f>Table113[5]*Table113[6]</f>
        <v>0</v>
      </c>
    </row>
    <row r="138" spans="1:7" ht="30" x14ac:dyDescent="0.25">
      <c r="A138" s="115">
        <v>118</v>
      </c>
      <c r="B138" s="115"/>
      <c r="C138" s="122" t="s">
        <v>854</v>
      </c>
      <c r="D138" s="115" t="s">
        <v>31</v>
      </c>
      <c r="E138" s="116">
        <v>29</v>
      </c>
      <c r="F138" s="117"/>
      <c r="G138" s="118">
        <f>Table113[5]*Table113[6]</f>
        <v>0</v>
      </c>
    </row>
    <row r="139" spans="1:7" ht="30" x14ac:dyDescent="0.25">
      <c r="A139" s="115">
        <v>119</v>
      </c>
      <c r="B139" s="115"/>
      <c r="C139" s="122" t="s">
        <v>856</v>
      </c>
      <c r="D139" s="115" t="s">
        <v>31</v>
      </c>
      <c r="E139" s="116">
        <v>4</v>
      </c>
      <c r="F139" s="117"/>
      <c r="G139" s="118">
        <f>Table113[5]*Table113[6]</f>
        <v>0</v>
      </c>
    </row>
    <row r="140" spans="1:7" ht="30" x14ac:dyDescent="0.25">
      <c r="A140" s="115">
        <v>120</v>
      </c>
      <c r="B140" s="115" t="s">
        <v>185</v>
      </c>
      <c r="C140" s="122" t="s">
        <v>570</v>
      </c>
      <c r="D140" s="115" t="s">
        <v>31</v>
      </c>
      <c r="E140" s="116">
        <v>4</v>
      </c>
      <c r="F140" s="117"/>
      <c r="G140" s="118">
        <f>Table113[5]*Table113[6]</f>
        <v>0</v>
      </c>
    </row>
    <row r="141" spans="1:7" x14ac:dyDescent="0.25">
      <c r="A141" s="115"/>
      <c r="B141" s="115"/>
      <c r="C141" s="122" t="s">
        <v>300</v>
      </c>
      <c r="D141" s="115"/>
      <c r="E141" s="116"/>
      <c r="F141" s="117"/>
      <c r="G141" s="118">
        <f>Table113[5]*Table113[6]</f>
        <v>0</v>
      </c>
    </row>
    <row r="142" spans="1:7" x14ac:dyDescent="0.25">
      <c r="A142" s="115">
        <v>121</v>
      </c>
      <c r="B142" s="115"/>
      <c r="C142" s="122" t="s">
        <v>572</v>
      </c>
      <c r="D142" s="115" t="s">
        <v>315</v>
      </c>
      <c r="E142" s="116">
        <v>1</v>
      </c>
      <c r="F142" s="117"/>
      <c r="G142" s="118">
        <f>Table113[5]*Table113[6]</f>
        <v>0</v>
      </c>
    </row>
    <row r="143" spans="1:7" x14ac:dyDescent="0.25">
      <c r="A143" s="115">
        <v>122</v>
      </c>
      <c r="B143" s="115"/>
      <c r="C143" s="122" t="s">
        <v>571</v>
      </c>
      <c r="D143" s="115" t="s">
        <v>315</v>
      </c>
      <c r="E143" s="116">
        <v>1</v>
      </c>
      <c r="F143" s="117"/>
      <c r="G143" s="118">
        <f>Table113[5]*Table113[6]</f>
        <v>0</v>
      </c>
    </row>
    <row r="144" spans="1:7" x14ac:dyDescent="0.25">
      <c r="A144" s="115">
        <v>123</v>
      </c>
      <c r="B144" s="115"/>
      <c r="C144" s="122" t="s">
        <v>788</v>
      </c>
      <c r="D144" s="115" t="s">
        <v>315</v>
      </c>
      <c r="E144" s="116">
        <v>1</v>
      </c>
      <c r="F144" s="117"/>
      <c r="G144" s="118">
        <f>Table113[5]*Table113[6]</f>
        <v>0</v>
      </c>
    </row>
    <row r="145" spans="1:7" x14ac:dyDescent="0.25">
      <c r="A145" s="115">
        <v>124</v>
      </c>
      <c r="B145" s="115"/>
      <c r="C145" s="122" t="s">
        <v>857</v>
      </c>
      <c r="D145" s="115" t="s">
        <v>315</v>
      </c>
      <c r="E145" s="116">
        <v>1</v>
      </c>
      <c r="F145" s="117"/>
      <c r="G145" s="118">
        <f>Table113[5]*Table113[6]</f>
        <v>0</v>
      </c>
    </row>
    <row r="146" spans="1:7" x14ac:dyDescent="0.25">
      <c r="A146" s="115">
        <v>125</v>
      </c>
      <c r="B146" s="115"/>
      <c r="C146" s="122" t="s">
        <v>858</v>
      </c>
      <c r="D146" s="115" t="s">
        <v>315</v>
      </c>
      <c r="E146" s="116">
        <v>1</v>
      </c>
      <c r="F146" s="117"/>
      <c r="G146" s="118">
        <f>Table113[5]*Table113[6]</f>
        <v>0</v>
      </c>
    </row>
    <row r="147" spans="1:7" x14ac:dyDescent="0.25">
      <c r="A147" s="115">
        <v>126</v>
      </c>
      <c r="B147" s="115"/>
      <c r="C147" s="122" t="s">
        <v>859</v>
      </c>
      <c r="D147" s="115" t="s">
        <v>315</v>
      </c>
      <c r="E147" s="116">
        <v>1</v>
      </c>
      <c r="F147" s="117"/>
      <c r="G147" s="118">
        <f>Table113[5]*Table113[6]</f>
        <v>0</v>
      </c>
    </row>
    <row r="148" spans="1:7" x14ac:dyDescent="0.25">
      <c r="A148" s="115">
        <v>127</v>
      </c>
      <c r="B148" s="115"/>
      <c r="C148" s="122" t="s">
        <v>860</v>
      </c>
      <c r="D148" s="115" t="s">
        <v>315</v>
      </c>
      <c r="E148" s="116">
        <v>1</v>
      </c>
      <c r="F148" s="117"/>
      <c r="G148" s="118">
        <f>Table113[5]*Table113[6]</f>
        <v>0</v>
      </c>
    </row>
    <row r="149" spans="1:7" x14ac:dyDescent="0.25">
      <c r="A149" s="115">
        <v>128</v>
      </c>
      <c r="B149" s="115"/>
      <c r="C149" s="122" t="s">
        <v>861</v>
      </c>
      <c r="D149" s="115" t="s">
        <v>315</v>
      </c>
      <c r="E149" s="116">
        <v>1</v>
      </c>
      <c r="F149" s="117"/>
      <c r="G149" s="118">
        <f>Table113[5]*Table113[6]</f>
        <v>0</v>
      </c>
    </row>
    <row r="150" spans="1:7" x14ac:dyDescent="0.25">
      <c r="A150" s="115">
        <v>129</v>
      </c>
      <c r="B150" s="115"/>
      <c r="C150" s="122" t="s">
        <v>862</v>
      </c>
      <c r="D150" s="115" t="s">
        <v>315</v>
      </c>
      <c r="E150" s="116">
        <v>1</v>
      </c>
      <c r="F150" s="117"/>
      <c r="G150" s="118">
        <f>Table113[5]*Table113[6]</f>
        <v>0</v>
      </c>
    </row>
    <row r="151" spans="1:7" x14ac:dyDescent="0.25">
      <c r="A151" s="115">
        <v>130</v>
      </c>
      <c r="B151" s="115"/>
      <c r="C151" s="122" t="s">
        <v>863</v>
      </c>
      <c r="D151" s="115" t="s">
        <v>315</v>
      </c>
      <c r="E151" s="116">
        <v>1</v>
      </c>
      <c r="F151" s="117"/>
      <c r="G151" s="118">
        <f>Table113[5]*Table113[6]</f>
        <v>0</v>
      </c>
    </row>
    <row r="152" spans="1:7" x14ac:dyDescent="0.25">
      <c r="A152" s="115">
        <v>131</v>
      </c>
      <c r="B152" s="115"/>
      <c r="C152" s="122" t="s">
        <v>864</v>
      </c>
      <c r="D152" s="115" t="s">
        <v>315</v>
      </c>
      <c r="E152" s="116">
        <v>6</v>
      </c>
      <c r="F152" s="117"/>
      <c r="G152" s="118">
        <f>Table113[5]*Table113[6]</f>
        <v>0</v>
      </c>
    </row>
    <row r="153" spans="1:7" x14ac:dyDescent="0.25">
      <c r="A153" s="115">
        <v>132</v>
      </c>
      <c r="B153" s="115"/>
      <c r="C153" s="122" t="s">
        <v>865</v>
      </c>
      <c r="D153" s="115" t="s">
        <v>315</v>
      </c>
      <c r="E153" s="116">
        <v>5</v>
      </c>
      <c r="F153" s="117"/>
      <c r="G153" s="118">
        <f>Table113[5]*Table113[6]</f>
        <v>0</v>
      </c>
    </row>
    <row r="154" spans="1:7" x14ac:dyDescent="0.25">
      <c r="A154" s="115"/>
      <c r="B154" s="115"/>
      <c r="C154" s="122" t="s">
        <v>404</v>
      </c>
      <c r="D154" s="115"/>
      <c r="E154" s="116"/>
      <c r="F154" s="117"/>
      <c r="G154" s="118">
        <f>Table113[5]*Table113[6]</f>
        <v>0</v>
      </c>
    </row>
    <row r="155" spans="1:7" x14ac:dyDescent="0.25">
      <c r="A155" s="115"/>
      <c r="B155" s="115"/>
      <c r="C155" s="122" t="s">
        <v>374</v>
      </c>
      <c r="D155" s="115"/>
      <c r="E155" s="116"/>
      <c r="F155" s="117"/>
      <c r="G155" s="118">
        <f>Table113[5]*Table113[6]</f>
        <v>0</v>
      </c>
    </row>
    <row r="156" spans="1:7" x14ac:dyDescent="0.25">
      <c r="A156" s="115">
        <v>133</v>
      </c>
      <c r="B156" s="115" t="s">
        <v>95</v>
      </c>
      <c r="C156" s="122" t="s">
        <v>866</v>
      </c>
      <c r="D156" s="115" t="s">
        <v>315</v>
      </c>
      <c r="E156" s="116">
        <v>7</v>
      </c>
      <c r="F156" s="117"/>
      <c r="G156" s="118">
        <f>Table113[5]*Table113[6]</f>
        <v>0</v>
      </c>
    </row>
    <row r="157" spans="1:7" x14ac:dyDescent="0.25">
      <c r="A157" s="115">
        <v>134</v>
      </c>
      <c r="B157" s="115" t="s">
        <v>96</v>
      </c>
      <c r="C157" s="122" t="s">
        <v>627</v>
      </c>
      <c r="D157" s="115" t="s">
        <v>315</v>
      </c>
      <c r="E157" s="116">
        <v>11</v>
      </c>
      <c r="F157" s="117"/>
      <c r="G157" s="118">
        <f>Table113[5]*Table113[6]</f>
        <v>0</v>
      </c>
    </row>
    <row r="158" spans="1:7" x14ac:dyDescent="0.25">
      <c r="A158" s="115">
        <v>135</v>
      </c>
      <c r="B158" s="115" t="s">
        <v>96</v>
      </c>
      <c r="C158" s="122" t="s">
        <v>867</v>
      </c>
      <c r="D158" s="115" t="s">
        <v>315</v>
      </c>
      <c r="E158" s="116">
        <v>1</v>
      </c>
      <c r="F158" s="117"/>
      <c r="G158" s="118">
        <f>Table113[5]*Table113[6]</f>
        <v>0</v>
      </c>
    </row>
    <row r="159" spans="1:7" ht="30" x14ac:dyDescent="0.25">
      <c r="A159" s="115">
        <v>136</v>
      </c>
      <c r="B159" s="115" t="s">
        <v>189</v>
      </c>
      <c r="C159" s="122" t="s">
        <v>868</v>
      </c>
      <c r="D159" s="115" t="s">
        <v>315</v>
      </c>
      <c r="E159" s="116">
        <v>1</v>
      </c>
      <c r="F159" s="117"/>
      <c r="G159" s="118">
        <f>Table113[5]*Table113[6]</f>
        <v>0</v>
      </c>
    </row>
    <row r="160" spans="1:7" x14ac:dyDescent="0.25">
      <c r="A160" s="115">
        <v>137</v>
      </c>
      <c r="B160" s="115" t="s">
        <v>187</v>
      </c>
      <c r="C160" s="122" t="s">
        <v>594</v>
      </c>
      <c r="D160" s="115" t="s">
        <v>315</v>
      </c>
      <c r="E160" s="116">
        <v>19</v>
      </c>
      <c r="F160" s="117"/>
      <c r="G160" s="118">
        <f>Table113[5]*Table113[6]</f>
        <v>0</v>
      </c>
    </row>
    <row r="161" spans="1:7" x14ac:dyDescent="0.25">
      <c r="A161" s="115">
        <v>138</v>
      </c>
      <c r="B161" s="115" t="s">
        <v>99</v>
      </c>
      <c r="C161" s="122" t="s">
        <v>869</v>
      </c>
      <c r="D161" s="115" t="s">
        <v>100</v>
      </c>
      <c r="E161" s="116">
        <v>2</v>
      </c>
      <c r="F161" s="117"/>
      <c r="G161" s="118">
        <f>Table113[5]*Table113[6]</f>
        <v>0</v>
      </c>
    </row>
    <row r="162" spans="1:7" ht="45" x14ac:dyDescent="0.25">
      <c r="A162" s="115">
        <v>139</v>
      </c>
      <c r="B162" s="115" t="s">
        <v>192</v>
      </c>
      <c r="C162" s="122" t="s">
        <v>870</v>
      </c>
      <c r="D162" s="115" t="s">
        <v>100</v>
      </c>
      <c r="E162" s="116">
        <v>0.06</v>
      </c>
      <c r="F162" s="117"/>
      <c r="G162" s="118">
        <f>Table113[5]*Table113[6]</f>
        <v>0</v>
      </c>
    </row>
    <row r="163" spans="1:7" x14ac:dyDescent="0.25">
      <c r="A163" s="115">
        <v>140</v>
      </c>
      <c r="B163" s="115" t="s">
        <v>184</v>
      </c>
      <c r="C163" s="122" t="s">
        <v>598</v>
      </c>
      <c r="D163" s="115" t="s">
        <v>100</v>
      </c>
      <c r="E163" s="116">
        <v>0.2</v>
      </c>
      <c r="F163" s="117"/>
      <c r="G163" s="118">
        <f>Table113[5]*Table113[6]</f>
        <v>0</v>
      </c>
    </row>
    <row r="164" spans="1:7" x14ac:dyDescent="0.25">
      <c r="A164" s="115">
        <v>141</v>
      </c>
      <c r="B164" s="115" t="s">
        <v>185</v>
      </c>
      <c r="C164" s="122" t="s">
        <v>599</v>
      </c>
      <c r="D164" s="115" t="s">
        <v>31</v>
      </c>
      <c r="E164" s="116">
        <v>10</v>
      </c>
      <c r="F164" s="117"/>
      <c r="G164" s="118">
        <f>Table113[5]*Table113[6]</f>
        <v>0</v>
      </c>
    </row>
    <row r="165" spans="1:7" x14ac:dyDescent="0.25">
      <c r="A165" s="115"/>
      <c r="B165" s="115"/>
      <c r="C165" s="122" t="s">
        <v>871</v>
      </c>
      <c r="D165" s="115"/>
      <c r="E165" s="116"/>
      <c r="F165" s="117"/>
      <c r="G165" s="118">
        <f>Table113[5]*Table113[6]</f>
        <v>0</v>
      </c>
    </row>
    <row r="166" spans="1:7" x14ac:dyDescent="0.25">
      <c r="A166" s="115">
        <v>142</v>
      </c>
      <c r="B166" s="115" t="s">
        <v>97</v>
      </c>
      <c r="C166" s="122" t="s">
        <v>407</v>
      </c>
      <c r="D166" s="115" t="s">
        <v>315</v>
      </c>
      <c r="E166" s="116">
        <v>34</v>
      </c>
      <c r="F166" s="117"/>
      <c r="G166" s="118">
        <f>Table113[5]*Table113[6]</f>
        <v>0</v>
      </c>
    </row>
    <row r="167" spans="1:7" x14ac:dyDescent="0.25">
      <c r="A167" s="115">
        <v>143</v>
      </c>
      <c r="B167" s="115" t="s">
        <v>98</v>
      </c>
      <c r="C167" s="122" t="s">
        <v>603</v>
      </c>
      <c r="D167" s="115" t="s">
        <v>872</v>
      </c>
      <c r="E167" s="116">
        <v>0.68</v>
      </c>
      <c r="F167" s="117"/>
      <c r="G167" s="118">
        <f>Table113[5]*Table113[6]</f>
        <v>0</v>
      </c>
    </row>
    <row r="168" spans="1:7" x14ac:dyDescent="0.25">
      <c r="A168" s="115"/>
      <c r="B168" s="115"/>
      <c r="C168" s="122" t="s">
        <v>873</v>
      </c>
      <c r="D168" s="115"/>
      <c r="E168" s="116"/>
      <c r="F168" s="117"/>
      <c r="G168" s="118">
        <f>Table113[5]*Table113[6]</f>
        <v>0</v>
      </c>
    </row>
    <row r="169" spans="1:7" x14ac:dyDescent="0.25">
      <c r="A169" s="115">
        <v>144</v>
      </c>
      <c r="B169" s="115"/>
      <c r="C169" s="122" t="s">
        <v>411</v>
      </c>
      <c r="D169" s="115" t="s">
        <v>315</v>
      </c>
      <c r="E169" s="116">
        <v>8</v>
      </c>
      <c r="F169" s="117"/>
      <c r="G169" s="118">
        <f>Table113[5]*Table113[6]</f>
        <v>0</v>
      </c>
    </row>
    <row r="170" spans="1:7" x14ac:dyDescent="0.25">
      <c r="A170" s="115">
        <v>145</v>
      </c>
      <c r="B170" s="115"/>
      <c r="C170" s="122" t="s">
        <v>412</v>
      </c>
      <c r="D170" s="115" t="s">
        <v>315</v>
      </c>
      <c r="E170" s="116">
        <v>11</v>
      </c>
      <c r="F170" s="117"/>
      <c r="G170" s="118">
        <f>Table113[5]*Table113[6]</f>
        <v>0</v>
      </c>
    </row>
    <row r="171" spans="1:7" x14ac:dyDescent="0.25">
      <c r="A171" s="115">
        <v>146</v>
      </c>
      <c r="B171" s="115"/>
      <c r="C171" s="122" t="s">
        <v>874</v>
      </c>
      <c r="D171" s="115" t="s">
        <v>31</v>
      </c>
      <c r="E171" s="116">
        <v>20</v>
      </c>
      <c r="F171" s="117"/>
      <c r="G171" s="118">
        <f>Table113[5]*Table113[6]</f>
        <v>0</v>
      </c>
    </row>
    <row r="172" spans="1:7" x14ac:dyDescent="0.25">
      <c r="A172" s="115">
        <v>147</v>
      </c>
      <c r="B172" s="115"/>
      <c r="C172" s="122" t="s">
        <v>875</v>
      </c>
      <c r="D172" s="115" t="s">
        <v>31</v>
      </c>
      <c r="E172" s="116">
        <v>10</v>
      </c>
      <c r="F172" s="117"/>
      <c r="G172" s="118">
        <f>Table113[5]*Table113[6]</f>
        <v>0</v>
      </c>
    </row>
    <row r="173" spans="1:7" x14ac:dyDescent="0.25">
      <c r="A173" s="115">
        <v>148</v>
      </c>
      <c r="B173" s="115"/>
      <c r="C173" s="122" t="s">
        <v>876</v>
      </c>
      <c r="D173" s="115" t="s">
        <v>31</v>
      </c>
      <c r="E173" s="116">
        <v>110</v>
      </c>
      <c r="F173" s="117"/>
      <c r="G173" s="118">
        <f>Table113[5]*Table113[6]</f>
        <v>0</v>
      </c>
    </row>
    <row r="174" spans="1:7" x14ac:dyDescent="0.25">
      <c r="A174" s="115">
        <v>149</v>
      </c>
      <c r="B174" s="115"/>
      <c r="C174" s="122" t="s">
        <v>877</v>
      </c>
      <c r="D174" s="115" t="s">
        <v>31</v>
      </c>
      <c r="E174" s="116">
        <v>85</v>
      </c>
      <c r="F174" s="117"/>
      <c r="G174" s="118">
        <f>Table113[5]*Table113[6]</f>
        <v>0</v>
      </c>
    </row>
    <row r="175" spans="1:7" x14ac:dyDescent="0.25">
      <c r="A175" s="115">
        <v>150</v>
      </c>
      <c r="B175" s="115"/>
      <c r="C175" s="122" t="s">
        <v>878</v>
      </c>
      <c r="D175" s="115" t="s">
        <v>31</v>
      </c>
      <c r="E175" s="116">
        <v>5</v>
      </c>
      <c r="F175" s="117"/>
      <c r="G175" s="118">
        <f>Table113[5]*Table113[6]</f>
        <v>0</v>
      </c>
    </row>
    <row r="176" spans="1:7" x14ac:dyDescent="0.25">
      <c r="A176" s="115">
        <v>151</v>
      </c>
      <c r="B176" s="115"/>
      <c r="C176" s="122" t="s">
        <v>879</v>
      </c>
      <c r="D176" s="115" t="s">
        <v>31</v>
      </c>
      <c r="E176" s="116">
        <v>6</v>
      </c>
      <c r="F176" s="117"/>
      <c r="G176" s="118">
        <f>Table113[5]*Table113[6]</f>
        <v>0</v>
      </c>
    </row>
    <row r="177" spans="1:7" x14ac:dyDescent="0.25">
      <c r="A177" s="115"/>
      <c r="B177" s="115"/>
      <c r="C177" s="122" t="s">
        <v>300</v>
      </c>
      <c r="D177" s="115"/>
      <c r="E177" s="116"/>
      <c r="F177" s="117"/>
      <c r="G177" s="118">
        <f>Table113[5]*Table113[6]</f>
        <v>0</v>
      </c>
    </row>
    <row r="178" spans="1:7" x14ac:dyDescent="0.25">
      <c r="A178" s="115">
        <v>152</v>
      </c>
      <c r="B178" s="115"/>
      <c r="C178" s="122" t="s">
        <v>417</v>
      </c>
      <c r="D178" s="115" t="s">
        <v>315</v>
      </c>
      <c r="E178" s="116">
        <v>6</v>
      </c>
      <c r="F178" s="117"/>
      <c r="G178" s="118">
        <f>Table113[5]*Table113[6]</f>
        <v>0</v>
      </c>
    </row>
    <row r="179" spans="1:7" x14ac:dyDescent="0.25">
      <c r="A179" s="115">
        <v>153</v>
      </c>
      <c r="B179" s="115"/>
      <c r="C179" s="122" t="s">
        <v>416</v>
      </c>
      <c r="D179" s="115" t="s">
        <v>315</v>
      </c>
      <c r="E179" s="116">
        <v>1</v>
      </c>
      <c r="F179" s="117"/>
      <c r="G179" s="118">
        <f>Table113[5]*Table113[6]</f>
        <v>0</v>
      </c>
    </row>
    <row r="180" spans="1:7" x14ac:dyDescent="0.25">
      <c r="A180" s="115">
        <v>154</v>
      </c>
      <c r="B180" s="115"/>
      <c r="C180" s="122" t="s">
        <v>616</v>
      </c>
      <c r="D180" s="115" t="s">
        <v>315</v>
      </c>
      <c r="E180" s="116">
        <v>9</v>
      </c>
      <c r="F180" s="117"/>
      <c r="G180" s="118">
        <f>Table113[5]*Table113[6]</f>
        <v>0</v>
      </c>
    </row>
    <row r="181" spans="1:7" x14ac:dyDescent="0.25">
      <c r="A181" s="115">
        <v>155</v>
      </c>
      <c r="B181" s="115"/>
      <c r="C181" s="122" t="s">
        <v>617</v>
      </c>
      <c r="D181" s="115" t="s">
        <v>315</v>
      </c>
      <c r="E181" s="116">
        <v>2</v>
      </c>
      <c r="F181" s="117"/>
      <c r="G181" s="118">
        <f>Table113[5]*Table113[6]</f>
        <v>0</v>
      </c>
    </row>
    <row r="182" spans="1:7" x14ac:dyDescent="0.25">
      <c r="A182" s="115">
        <v>156</v>
      </c>
      <c r="B182" s="115"/>
      <c r="C182" s="122" t="s">
        <v>426</v>
      </c>
      <c r="D182" s="115" t="s">
        <v>315</v>
      </c>
      <c r="E182" s="116">
        <v>1</v>
      </c>
      <c r="F182" s="117"/>
      <c r="G182" s="118">
        <f>Table113[5]*Table113[6]</f>
        <v>0</v>
      </c>
    </row>
    <row r="183" spans="1:7" x14ac:dyDescent="0.25">
      <c r="A183" s="115">
        <v>157</v>
      </c>
      <c r="B183" s="115"/>
      <c r="C183" s="122" t="s">
        <v>615</v>
      </c>
      <c r="D183" s="115" t="s">
        <v>315</v>
      </c>
      <c r="E183" s="116">
        <v>1</v>
      </c>
      <c r="F183" s="117"/>
      <c r="G183" s="118">
        <f>Table113[5]*Table113[6]</f>
        <v>0</v>
      </c>
    </row>
    <row r="184" spans="1:7" x14ac:dyDescent="0.25">
      <c r="A184" s="115">
        <v>158</v>
      </c>
      <c r="B184" s="115"/>
      <c r="C184" s="122" t="s">
        <v>880</v>
      </c>
      <c r="D184" s="115" t="s">
        <v>315</v>
      </c>
      <c r="E184" s="116">
        <v>1</v>
      </c>
      <c r="F184" s="117"/>
      <c r="G184" s="118">
        <f>Table113[5]*Table113[6]</f>
        <v>0</v>
      </c>
    </row>
    <row r="185" spans="1:7" x14ac:dyDescent="0.25">
      <c r="A185" s="115">
        <v>159</v>
      </c>
      <c r="B185" s="115"/>
      <c r="C185" s="122" t="s">
        <v>881</v>
      </c>
      <c r="D185" s="115" t="s">
        <v>315</v>
      </c>
      <c r="E185" s="116">
        <v>9</v>
      </c>
      <c r="F185" s="117"/>
      <c r="G185" s="118">
        <f>Table113[5]*Table113[6]</f>
        <v>0</v>
      </c>
    </row>
    <row r="186" spans="1:7" x14ac:dyDescent="0.25">
      <c r="A186" s="115">
        <v>160</v>
      </c>
      <c r="B186" s="115"/>
      <c r="C186" s="122" t="s">
        <v>621</v>
      </c>
      <c r="D186" s="115" t="s">
        <v>315</v>
      </c>
      <c r="E186" s="116">
        <v>2</v>
      </c>
      <c r="F186" s="117"/>
      <c r="G186" s="118">
        <f>Table113[5]*Table113[6]</f>
        <v>0</v>
      </c>
    </row>
    <row r="187" spans="1:7" x14ac:dyDescent="0.25">
      <c r="A187" s="115">
        <v>161</v>
      </c>
      <c r="B187" s="115"/>
      <c r="C187" s="122" t="s">
        <v>882</v>
      </c>
      <c r="D187" s="115" t="s">
        <v>315</v>
      </c>
      <c r="E187" s="116">
        <v>5</v>
      </c>
      <c r="F187" s="117"/>
      <c r="G187" s="118">
        <f>Table113[5]*Table113[6]</f>
        <v>0</v>
      </c>
    </row>
    <row r="188" spans="1:7" x14ac:dyDescent="0.25">
      <c r="A188" s="115">
        <v>162</v>
      </c>
      <c r="B188" s="115"/>
      <c r="C188" s="122" t="s">
        <v>195</v>
      </c>
      <c r="D188" s="115" t="s">
        <v>315</v>
      </c>
      <c r="E188" s="116">
        <v>2</v>
      </c>
      <c r="F188" s="117"/>
      <c r="G188" s="118">
        <f>Table113[5]*Table113[6]</f>
        <v>0</v>
      </c>
    </row>
    <row r="189" spans="1:7" x14ac:dyDescent="0.25">
      <c r="A189" s="115">
        <v>163</v>
      </c>
      <c r="B189" s="115"/>
      <c r="C189" s="122" t="s">
        <v>883</v>
      </c>
      <c r="D189" s="115" t="s">
        <v>315</v>
      </c>
      <c r="E189" s="116">
        <v>4</v>
      </c>
      <c r="F189" s="117"/>
      <c r="G189" s="118">
        <f>Table113[5]*Table113[6]</f>
        <v>0</v>
      </c>
    </row>
    <row r="190" spans="1:7" x14ac:dyDescent="0.25">
      <c r="A190" s="115">
        <v>164</v>
      </c>
      <c r="B190" s="115"/>
      <c r="C190" s="122" t="s">
        <v>624</v>
      </c>
      <c r="D190" s="115" t="s">
        <v>315</v>
      </c>
      <c r="E190" s="116">
        <v>5</v>
      </c>
      <c r="F190" s="117"/>
      <c r="G190" s="118">
        <f>Table113[5]*Table113[6]</f>
        <v>0</v>
      </c>
    </row>
    <row r="191" spans="1:7" x14ac:dyDescent="0.25">
      <c r="A191" s="115">
        <v>165</v>
      </c>
      <c r="B191" s="115"/>
      <c r="C191" s="122" t="s">
        <v>623</v>
      </c>
      <c r="D191" s="115" t="s">
        <v>315</v>
      </c>
      <c r="E191" s="116">
        <v>2</v>
      </c>
      <c r="F191" s="117"/>
      <c r="G191" s="118">
        <f>Table113[5]*Table113[6]</f>
        <v>0</v>
      </c>
    </row>
    <row r="192" spans="1:7" x14ac:dyDescent="0.25">
      <c r="A192" s="115">
        <v>166</v>
      </c>
      <c r="B192" s="115"/>
      <c r="C192" s="122" t="s">
        <v>884</v>
      </c>
      <c r="D192" s="115" t="s">
        <v>315</v>
      </c>
      <c r="E192" s="116">
        <v>2</v>
      </c>
      <c r="F192" s="117"/>
      <c r="G192" s="118">
        <f>Table113[5]*Table113[6]</f>
        <v>0</v>
      </c>
    </row>
    <row r="193" spans="1:7" x14ac:dyDescent="0.25">
      <c r="A193" s="115">
        <v>167</v>
      </c>
      <c r="B193" s="115"/>
      <c r="C193" s="122" t="s">
        <v>885</v>
      </c>
      <c r="D193" s="115" t="s">
        <v>315</v>
      </c>
      <c r="E193" s="116">
        <v>2</v>
      </c>
      <c r="F193" s="117"/>
      <c r="G193" s="118">
        <f>Table113[5]*Table113[6]</f>
        <v>0</v>
      </c>
    </row>
    <row r="194" spans="1:7" x14ac:dyDescent="0.25">
      <c r="A194" s="115">
        <v>168</v>
      </c>
      <c r="B194" s="115"/>
      <c r="C194" s="122" t="s">
        <v>886</v>
      </c>
      <c r="D194" s="115" t="s">
        <v>315</v>
      </c>
      <c r="E194" s="116">
        <v>1</v>
      </c>
      <c r="F194" s="117"/>
      <c r="G194" s="118">
        <f>Table113[5]*Table113[6]</f>
        <v>0</v>
      </c>
    </row>
    <row r="195" spans="1:7" x14ac:dyDescent="0.25">
      <c r="A195" s="115"/>
      <c r="B195" s="115"/>
      <c r="C195" s="122" t="s">
        <v>887</v>
      </c>
      <c r="D195" s="115"/>
      <c r="E195" s="116"/>
      <c r="F195" s="117"/>
      <c r="G195" s="118">
        <f>Table113[5]*Table113[6]</f>
        <v>0</v>
      </c>
    </row>
    <row r="196" spans="1:7" x14ac:dyDescent="0.25">
      <c r="A196" s="115"/>
      <c r="B196" s="115"/>
      <c r="C196" s="122" t="s">
        <v>662</v>
      </c>
      <c r="D196" s="115"/>
      <c r="E196" s="116"/>
      <c r="F196" s="117"/>
      <c r="G196" s="118">
        <f>Table113[5]*Table113[6]</f>
        <v>0</v>
      </c>
    </row>
    <row r="197" spans="1:7" ht="30" x14ac:dyDescent="0.25">
      <c r="A197" s="115">
        <v>169</v>
      </c>
      <c r="B197" s="115" t="s">
        <v>214</v>
      </c>
      <c r="C197" s="122" t="s">
        <v>888</v>
      </c>
      <c r="D197" s="115" t="s">
        <v>315</v>
      </c>
      <c r="E197" s="116">
        <v>2</v>
      </c>
      <c r="F197" s="117"/>
      <c r="G197" s="118">
        <f>Table113[5]*Table113[6]</f>
        <v>0</v>
      </c>
    </row>
    <row r="198" spans="1:7" ht="30" x14ac:dyDescent="0.25">
      <c r="A198" s="115">
        <v>170</v>
      </c>
      <c r="B198" s="115" t="s">
        <v>217</v>
      </c>
      <c r="C198" s="122" t="s">
        <v>667</v>
      </c>
      <c r="D198" s="115" t="s">
        <v>31</v>
      </c>
      <c r="E198" s="116">
        <v>6</v>
      </c>
      <c r="F198" s="117"/>
      <c r="G198" s="118">
        <f>Table113[5]*Table113[6]</f>
        <v>0</v>
      </c>
    </row>
    <row r="199" spans="1:7" ht="30" x14ac:dyDescent="0.25">
      <c r="A199" s="115">
        <v>171</v>
      </c>
      <c r="B199" s="115" t="s">
        <v>218</v>
      </c>
      <c r="C199" s="122" t="s">
        <v>797</v>
      </c>
      <c r="D199" s="115" t="s">
        <v>31</v>
      </c>
      <c r="E199" s="116">
        <v>6</v>
      </c>
      <c r="F199" s="117"/>
      <c r="G199" s="118">
        <f>Table113[5]*Table113[6]</f>
        <v>0</v>
      </c>
    </row>
    <row r="200" spans="1:7" ht="30" x14ac:dyDescent="0.25">
      <c r="A200" s="115">
        <v>172</v>
      </c>
      <c r="B200" s="115" t="s">
        <v>219</v>
      </c>
      <c r="C200" s="122" t="s">
        <v>668</v>
      </c>
      <c r="D200" s="115" t="s">
        <v>31</v>
      </c>
      <c r="E200" s="116">
        <v>6</v>
      </c>
      <c r="F200" s="117"/>
      <c r="G200" s="118">
        <f>Table113[5]*Table113[6]</f>
        <v>0</v>
      </c>
    </row>
    <row r="201" spans="1:7" x14ac:dyDescent="0.25">
      <c r="A201" s="115">
        <v>173</v>
      </c>
      <c r="B201" s="115" t="s">
        <v>103</v>
      </c>
      <c r="C201" s="122" t="s">
        <v>889</v>
      </c>
      <c r="D201" s="115" t="s">
        <v>890</v>
      </c>
      <c r="E201" s="116">
        <v>1</v>
      </c>
      <c r="F201" s="117"/>
      <c r="G201" s="118">
        <f>Table113[5]*Table113[6]</f>
        <v>0</v>
      </c>
    </row>
    <row r="202" spans="1:7" x14ac:dyDescent="0.25">
      <c r="A202" s="115"/>
      <c r="B202" s="115"/>
      <c r="C202" s="122" t="s">
        <v>891</v>
      </c>
      <c r="D202" s="115"/>
      <c r="E202" s="116"/>
      <c r="F202" s="117"/>
      <c r="G202" s="118">
        <f>Table113[5]*Table113[6]</f>
        <v>0</v>
      </c>
    </row>
    <row r="203" spans="1:7" x14ac:dyDescent="0.25">
      <c r="A203" s="115">
        <v>174</v>
      </c>
      <c r="B203" s="115"/>
      <c r="C203" s="122" t="s">
        <v>892</v>
      </c>
      <c r="D203" s="115" t="s">
        <v>315</v>
      </c>
      <c r="E203" s="116">
        <v>2</v>
      </c>
      <c r="F203" s="117"/>
      <c r="G203" s="118">
        <f>Table113[5]*Table113[6]</f>
        <v>0</v>
      </c>
    </row>
    <row r="204" spans="1:7" x14ac:dyDescent="0.25">
      <c r="A204" s="115"/>
      <c r="B204" s="115"/>
      <c r="C204" s="122" t="s">
        <v>893</v>
      </c>
      <c r="D204" s="115"/>
      <c r="E204" s="116"/>
      <c r="F204" s="117"/>
      <c r="G204" s="118">
        <f>Table113[5]*Table113[6]</f>
        <v>0</v>
      </c>
    </row>
    <row r="205" spans="1:7" ht="30" x14ac:dyDescent="0.25">
      <c r="A205" s="115">
        <v>175</v>
      </c>
      <c r="B205" s="115" t="s">
        <v>222</v>
      </c>
      <c r="C205" s="122" t="s">
        <v>684</v>
      </c>
      <c r="D205" s="115" t="s">
        <v>31</v>
      </c>
      <c r="E205" s="116">
        <v>7</v>
      </c>
      <c r="F205" s="117"/>
      <c r="G205" s="118">
        <f>Table113[5]*Table113[6]</f>
        <v>0</v>
      </c>
    </row>
    <row r="206" spans="1:7" ht="45" x14ac:dyDescent="0.25">
      <c r="A206" s="115">
        <v>176</v>
      </c>
      <c r="B206" s="115" t="s">
        <v>223</v>
      </c>
      <c r="C206" s="122" t="s">
        <v>675</v>
      </c>
      <c r="D206" s="115" t="s">
        <v>224</v>
      </c>
      <c r="E206" s="116">
        <v>0.7</v>
      </c>
      <c r="F206" s="117"/>
      <c r="G206" s="118">
        <f>Table113[5]*Table113[6]</f>
        <v>0</v>
      </c>
    </row>
    <row r="207" spans="1:7" ht="45" x14ac:dyDescent="0.25">
      <c r="A207" s="115">
        <v>177</v>
      </c>
      <c r="B207" s="115" t="s">
        <v>222</v>
      </c>
      <c r="C207" s="122" t="s">
        <v>894</v>
      </c>
      <c r="D207" s="115" t="s">
        <v>31</v>
      </c>
      <c r="E207" s="116">
        <v>0.7</v>
      </c>
      <c r="F207" s="117"/>
      <c r="G207" s="118">
        <f>Table113[5]*Table113[6]</f>
        <v>0</v>
      </c>
    </row>
    <row r="208" spans="1:7" ht="30" x14ac:dyDescent="0.25">
      <c r="A208" s="115">
        <v>178</v>
      </c>
      <c r="B208" s="115" t="s">
        <v>228</v>
      </c>
      <c r="C208" s="122" t="s">
        <v>895</v>
      </c>
      <c r="D208" s="115" t="s">
        <v>315</v>
      </c>
      <c r="E208" s="116">
        <v>2</v>
      </c>
      <c r="F208" s="117"/>
      <c r="G208" s="118">
        <f>Table113[5]*Table113[6]</f>
        <v>0</v>
      </c>
    </row>
    <row r="209" spans="1:7" ht="30" x14ac:dyDescent="0.25">
      <c r="A209" s="115">
        <v>179</v>
      </c>
      <c r="B209" s="115" t="s">
        <v>226</v>
      </c>
      <c r="C209" s="122" t="s">
        <v>896</v>
      </c>
      <c r="D209" s="115" t="s">
        <v>315</v>
      </c>
      <c r="E209" s="116">
        <v>2</v>
      </c>
      <c r="F209" s="117"/>
      <c r="G209" s="118">
        <f>Table113[5]*Table113[6]</f>
        <v>0</v>
      </c>
    </row>
    <row r="210" spans="1:7" x14ac:dyDescent="0.25">
      <c r="A210" s="119" t="s">
        <v>309</v>
      </c>
      <c r="B210" s="120"/>
      <c r="C210" s="120"/>
      <c r="D210" s="120"/>
      <c r="E210" s="121"/>
      <c r="F210" s="121"/>
      <c r="G210" s="121">
        <f>SUBTOTAL(9,Table113[7])</f>
        <v>0</v>
      </c>
    </row>
  </sheetData>
  <mergeCells count="2">
    <mergeCell ref="C2:G3"/>
    <mergeCell ref="A4:B4"/>
  </mergeCells>
  <conditionalFormatting sqref="G7:G210">
    <cfRule type="expression" dxfId="502" priority="1">
      <formula>AND($C7="Subtotal",$G7="")</formula>
    </cfRule>
    <cfRule type="expression" dxfId="501" priority="2">
      <formula>AND($C7="Subtotal",_xlfn.FORMULATEXT($G7)="=[5]*[6]")</formula>
    </cfRule>
    <cfRule type="expression" dxfId="500" priority="6">
      <formula>AND($C7&lt;&gt;"Subtotal",_xlfn.FORMULATEXT($G7)&lt;&gt;"=[5]*[6]")</formula>
    </cfRule>
  </conditionalFormatting>
  <conditionalFormatting sqref="A7:G59 A60:B62 D60:G62 A65:G210">
    <cfRule type="expression" dxfId="499" priority="3">
      <formula>CELL("PROTECT",A7)=0</formula>
    </cfRule>
    <cfRule type="expression" dxfId="498" priority="4">
      <formula>$C7="Subtotal"</formula>
    </cfRule>
    <cfRule type="expression" priority="5" stopIfTrue="1">
      <formula>OR($C7="Subtotal",$A7="Total TVA Cota 0")</formula>
    </cfRule>
    <cfRule type="expression" dxfId="497" priority="7">
      <formula>$E7=""</formula>
    </cfRule>
  </conditionalFormatting>
  <conditionalFormatting sqref="E7:G210">
    <cfRule type="notContainsBlanks" priority="8" stopIfTrue="1">
      <formula>LEN(TRIM(E7))&gt;0</formula>
    </cfRule>
    <cfRule type="expression" dxfId="496" priority="9">
      <formula>$E7&lt;&gt;""</formula>
    </cfRule>
  </conditionalFormatting>
  <dataValidations count="1">
    <dataValidation type="decimal" operator="greaterThan" allowBlank="1" showInputMessage="1" showErrorMessage="1" sqref="F7:F209">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58"/>
  <sheetViews>
    <sheetView view="pageBreakPreview" topLeftCell="A148" zoomScaleNormal="90" zoomScaleSheetLayoutView="100" zoomScalePageLayoutView="90" workbookViewId="0">
      <selection activeCell="C23" sqref="C23"/>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65" t="str">
        <f>SITE!C2</f>
        <v xml:space="preserve">Installation of solid biomass heating system and solar panels for hot water production in kindergarten Speranta of Lozova village, 
Straseni district
</v>
      </c>
      <c r="D2" s="165"/>
      <c r="E2" s="165"/>
      <c r="F2" s="165"/>
      <c r="G2" s="165"/>
    </row>
    <row r="3" spans="1:7" s="21" customFormat="1" ht="18.75" x14ac:dyDescent="0.3">
      <c r="A3" s="25" t="str">
        <f>SITE!A3</f>
        <v>Site:</v>
      </c>
      <c r="B3" s="26" t="str">
        <f>IF(SITE!B3=0,"",SITE!B3)</f>
        <v>y</v>
      </c>
      <c r="C3" s="165"/>
      <c r="D3" s="165"/>
      <c r="E3" s="165"/>
      <c r="F3" s="165"/>
      <c r="G3" s="165"/>
    </row>
    <row r="4" spans="1:7" s="21" customFormat="1" ht="18.75" x14ac:dyDescent="0.25">
      <c r="A4" s="168" t="s">
        <v>271</v>
      </c>
      <c r="B4" s="168"/>
      <c r="C4" s="28" t="str">
        <f>SITE!B9</f>
        <v xml:space="preserve">Heating and ventilation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98" t="s">
        <v>427</v>
      </c>
      <c r="D7" s="37"/>
      <c r="E7" s="43"/>
      <c r="F7" s="42"/>
      <c r="G7" s="86">
        <f>Table114[5]*Table114[6]</f>
        <v>0</v>
      </c>
    </row>
    <row r="8" spans="1:7" ht="30" x14ac:dyDescent="0.25">
      <c r="A8" s="37">
        <v>1</v>
      </c>
      <c r="B8" s="37" t="s">
        <v>101</v>
      </c>
      <c r="C8" s="98" t="s">
        <v>428</v>
      </c>
      <c r="D8" s="108" t="s">
        <v>315</v>
      </c>
      <c r="E8" s="43">
        <v>2</v>
      </c>
      <c r="F8" s="42"/>
      <c r="G8" s="87">
        <f>Table114[5]*Table114[6]</f>
        <v>0</v>
      </c>
    </row>
    <row r="9" spans="1:7" ht="30" x14ac:dyDescent="0.25">
      <c r="A9" s="92">
        <v>2</v>
      </c>
      <c r="B9" s="92" t="s">
        <v>72</v>
      </c>
      <c r="C9" s="98" t="s">
        <v>429</v>
      </c>
      <c r="D9" s="92" t="s">
        <v>315</v>
      </c>
      <c r="E9" s="94">
        <v>2</v>
      </c>
      <c r="F9" s="95"/>
      <c r="G9" s="96">
        <f>Table114[5]*Table114[6]</f>
        <v>0</v>
      </c>
    </row>
    <row r="10" spans="1:7" ht="30" x14ac:dyDescent="0.25">
      <c r="A10" s="92">
        <v>3</v>
      </c>
      <c r="B10" s="92" t="s">
        <v>72</v>
      </c>
      <c r="C10" s="98" t="s">
        <v>430</v>
      </c>
      <c r="D10" s="92" t="s">
        <v>315</v>
      </c>
      <c r="E10" s="94">
        <v>4</v>
      </c>
      <c r="F10" s="95"/>
      <c r="G10" s="97">
        <f>Table114[5]*Table114[6]</f>
        <v>0</v>
      </c>
    </row>
    <row r="11" spans="1:7" x14ac:dyDescent="0.25">
      <c r="A11" s="92">
        <v>4</v>
      </c>
      <c r="B11" s="92"/>
      <c r="C11" s="103" t="s">
        <v>431</v>
      </c>
      <c r="D11" s="92" t="s">
        <v>315</v>
      </c>
      <c r="E11" s="94">
        <v>1</v>
      </c>
      <c r="F11" s="95"/>
      <c r="G11" s="97">
        <f>Table114[5]*Table114[6]</f>
        <v>0</v>
      </c>
    </row>
    <row r="12" spans="1:7" ht="30" x14ac:dyDescent="0.25">
      <c r="A12" s="92">
        <v>5</v>
      </c>
      <c r="B12" s="92" t="s">
        <v>72</v>
      </c>
      <c r="C12" s="103" t="s">
        <v>432</v>
      </c>
      <c r="D12" s="92" t="s">
        <v>315</v>
      </c>
      <c r="E12" s="94">
        <v>2</v>
      </c>
      <c r="F12" s="95"/>
      <c r="G12" s="97">
        <f>Table114[5]*Table114[6]</f>
        <v>0</v>
      </c>
    </row>
    <row r="13" spans="1:7" ht="30" x14ac:dyDescent="0.25">
      <c r="A13" s="92">
        <v>6</v>
      </c>
      <c r="B13" s="92" t="s">
        <v>70</v>
      </c>
      <c r="C13" s="103" t="s">
        <v>433</v>
      </c>
      <c r="D13" s="92" t="s">
        <v>315</v>
      </c>
      <c r="E13" s="94">
        <v>1</v>
      </c>
      <c r="F13" s="95"/>
      <c r="G13" s="97">
        <f>Table114[5]*Table114[6]</f>
        <v>0</v>
      </c>
    </row>
    <row r="14" spans="1:7" ht="45" x14ac:dyDescent="0.25">
      <c r="A14" s="92">
        <v>7</v>
      </c>
      <c r="B14" s="92" t="s">
        <v>102</v>
      </c>
      <c r="C14" s="103" t="s">
        <v>767</v>
      </c>
      <c r="D14" s="92" t="s">
        <v>31</v>
      </c>
      <c r="E14" s="94">
        <v>12</v>
      </c>
      <c r="F14" s="95"/>
      <c r="G14" s="97">
        <f>Table114[5]*Table114[6]</f>
        <v>0</v>
      </c>
    </row>
    <row r="15" spans="1:7" ht="45" x14ac:dyDescent="0.25">
      <c r="A15" s="92">
        <v>8</v>
      </c>
      <c r="B15" s="92" t="s">
        <v>83</v>
      </c>
      <c r="C15" s="103" t="s">
        <v>352</v>
      </c>
      <c r="D15" s="92" t="s">
        <v>31</v>
      </c>
      <c r="E15" s="94">
        <v>12</v>
      </c>
      <c r="F15" s="95"/>
      <c r="G15" s="97">
        <f>Table114[5]*Table114[6]</f>
        <v>0</v>
      </c>
    </row>
    <row r="16" spans="1:7" ht="45" x14ac:dyDescent="0.25">
      <c r="A16" s="92">
        <v>9</v>
      </c>
      <c r="B16" s="92" t="s">
        <v>87</v>
      </c>
      <c r="C16" s="103" t="s">
        <v>434</v>
      </c>
      <c r="D16" s="92" t="s">
        <v>31</v>
      </c>
      <c r="E16" s="94">
        <v>12</v>
      </c>
      <c r="F16" s="95"/>
      <c r="G16" s="97">
        <f>Table114[5]*Table114[6]</f>
        <v>0</v>
      </c>
    </row>
    <row r="17" spans="1:7" ht="30" x14ac:dyDescent="0.25">
      <c r="A17" s="92">
        <v>10</v>
      </c>
      <c r="B17" s="92" t="s">
        <v>94</v>
      </c>
      <c r="C17" s="98" t="s">
        <v>435</v>
      </c>
      <c r="D17" s="92" t="s">
        <v>29</v>
      </c>
      <c r="E17" s="94">
        <v>1.56</v>
      </c>
      <c r="F17" s="95"/>
      <c r="G17" s="97">
        <f>Table114[5]*Table114[6]</f>
        <v>0</v>
      </c>
    </row>
    <row r="18" spans="1:7" ht="30" x14ac:dyDescent="0.25">
      <c r="A18" s="92">
        <v>11</v>
      </c>
      <c r="B18" s="92" t="s">
        <v>103</v>
      </c>
      <c r="C18" s="98" t="s">
        <v>436</v>
      </c>
      <c r="D18" s="92" t="s">
        <v>104</v>
      </c>
      <c r="E18" s="94">
        <v>2</v>
      </c>
      <c r="F18" s="95"/>
      <c r="G18" s="97">
        <f>Table114[5]*Table114[6]</f>
        <v>0</v>
      </c>
    </row>
    <row r="19" spans="1:7" x14ac:dyDescent="0.25">
      <c r="A19" s="92"/>
      <c r="B19" s="92"/>
      <c r="C19" s="103" t="s">
        <v>437</v>
      </c>
      <c r="D19" s="92"/>
      <c r="E19" s="94"/>
      <c r="F19" s="95"/>
      <c r="G19" s="97">
        <f>Table114[5]*Table114[6]</f>
        <v>0</v>
      </c>
    </row>
    <row r="20" spans="1:7" ht="46.5" customHeight="1" x14ac:dyDescent="0.25">
      <c r="A20" s="92">
        <v>12</v>
      </c>
      <c r="B20" s="92" t="s">
        <v>105</v>
      </c>
      <c r="C20" s="93" t="s">
        <v>438</v>
      </c>
      <c r="D20" s="92" t="s">
        <v>29</v>
      </c>
      <c r="E20" s="94">
        <v>4.45</v>
      </c>
      <c r="F20" s="95"/>
      <c r="G20" s="97">
        <f>Table114[5]*Table114[6]</f>
        <v>0</v>
      </c>
    </row>
    <row r="21" spans="1:7" ht="30" x14ac:dyDescent="0.25">
      <c r="A21" s="92">
        <v>13</v>
      </c>
      <c r="B21" s="92" t="s">
        <v>106</v>
      </c>
      <c r="C21" s="103" t="s">
        <v>439</v>
      </c>
      <c r="D21" s="92" t="s">
        <v>315</v>
      </c>
      <c r="E21" s="94">
        <v>1</v>
      </c>
      <c r="F21" s="95"/>
      <c r="G21" s="97">
        <f>Table114[5]*Table114[6]</f>
        <v>0</v>
      </c>
    </row>
    <row r="22" spans="1:7" ht="45" x14ac:dyDescent="0.25">
      <c r="A22" s="92">
        <v>14</v>
      </c>
      <c r="B22" s="92" t="s">
        <v>107</v>
      </c>
      <c r="C22" s="98" t="s">
        <v>440</v>
      </c>
      <c r="D22" s="92" t="s">
        <v>29</v>
      </c>
      <c r="E22" s="94">
        <v>0.2</v>
      </c>
      <c r="F22" s="95"/>
      <c r="G22" s="97">
        <f>Table114[5]*Table114[6]</f>
        <v>0</v>
      </c>
    </row>
    <row r="23" spans="1:7" ht="75" x14ac:dyDescent="0.25">
      <c r="A23" s="92">
        <v>15</v>
      </c>
      <c r="B23" s="92" t="s">
        <v>62</v>
      </c>
      <c r="C23" s="98" t="s">
        <v>441</v>
      </c>
      <c r="D23" s="92" t="s">
        <v>29</v>
      </c>
      <c r="E23" s="94">
        <v>11</v>
      </c>
      <c r="F23" s="95"/>
      <c r="G23" s="97">
        <f>Table114[5]*Table114[6]</f>
        <v>0</v>
      </c>
    </row>
    <row r="24" spans="1:7" x14ac:dyDescent="0.25">
      <c r="A24" s="92">
        <v>16</v>
      </c>
      <c r="B24" s="92"/>
      <c r="C24" s="98" t="s">
        <v>442</v>
      </c>
      <c r="D24" s="92" t="s">
        <v>31</v>
      </c>
      <c r="E24" s="94">
        <v>20</v>
      </c>
      <c r="F24" s="95"/>
      <c r="G24" s="97">
        <f>Table114[5]*Table114[6]</f>
        <v>0</v>
      </c>
    </row>
    <row r="25" spans="1:7" ht="45" x14ac:dyDescent="0.25">
      <c r="A25" s="92">
        <v>17</v>
      </c>
      <c r="B25" s="92" t="s">
        <v>108</v>
      </c>
      <c r="C25" s="98" t="s">
        <v>443</v>
      </c>
      <c r="D25" s="92" t="s">
        <v>315</v>
      </c>
      <c r="E25" s="94">
        <v>1</v>
      </c>
      <c r="F25" s="95"/>
      <c r="G25" s="97">
        <f>Table114[5]*Table114[6]</f>
        <v>0</v>
      </c>
    </row>
    <row r="26" spans="1:7" x14ac:dyDescent="0.25">
      <c r="A26" s="127"/>
      <c r="B26" s="127"/>
      <c r="C26" s="128" t="s">
        <v>897</v>
      </c>
      <c r="D26" s="127"/>
      <c r="E26" s="129"/>
      <c r="F26" s="130"/>
      <c r="G26" s="131">
        <f>Table114[5]*Table114[6]</f>
        <v>0</v>
      </c>
    </row>
    <row r="27" spans="1:7" ht="45" x14ac:dyDescent="0.25">
      <c r="A27" s="127">
        <v>18</v>
      </c>
      <c r="B27" s="127" t="s">
        <v>109</v>
      </c>
      <c r="C27" s="128" t="s">
        <v>898</v>
      </c>
      <c r="D27" s="127" t="s">
        <v>48</v>
      </c>
      <c r="E27" s="129">
        <v>0.65</v>
      </c>
      <c r="F27" s="130"/>
      <c r="G27" s="135">
        <f>Table114[5]*Table114[6]</f>
        <v>0</v>
      </c>
    </row>
    <row r="28" spans="1:7" ht="30" x14ac:dyDescent="0.25">
      <c r="A28" s="127">
        <v>19</v>
      </c>
      <c r="B28" s="127" t="s">
        <v>110</v>
      </c>
      <c r="C28" s="128" t="s">
        <v>446</v>
      </c>
      <c r="D28" s="127" t="s">
        <v>26</v>
      </c>
      <c r="E28" s="129">
        <v>2</v>
      </c>
      <c r="F28" s="130"/>
      <c r="G28" s="131">
        <f>Table114[5]*Table114[6]</f>
        <v>0</v>
      </c>
    </row>
    <row r="29" spans="1:7" ht="30" x14ac:dyDescent="0.25">
      <c r="A29" s="127">
        <v>20</v>
      </c>
      <c r="B29" s="127" t="s">
        <v>111</v>
      </c>
      <c r="C29" s="128" t="s">
        <v>447</v>
      </c>
      <c r="D29" s="127" t="s">
        <v>48</v>
      </c>
      <c r="E29" s="129">
        <v>0.23</v>
      </c>
      <c r="F29" s="130"/>
      <c r="G29" s="131">
        <f>Table114[5]*Table114[6]</f>
        <v>0</v>
      </c>
    </row>
    <row r="30" spans="1:7" ht="45" x14ac:dyDescent="0.25">
      <c r="A30" s="127">
        <v>21</v>
      </c>
      <c r="B30" s="127" t="s">
        <v>196</v>
      </c>
      <c r="C30" s="128" t="s">
        <v>635</v>
      </c>
      <c r="D30" s="127" t="s">
        <v>48</v>
      </c>
      <c r="E30" s="129">
        <v>0.23</v>
      </c>
      <c r="F30" s="130"/>
      <c r="G30" s="131">
        <f>Table114[5]*Table114[6]</f>
        <v>0</v>
      </c>
    </row>
    <row r="31" spans="1:7" ht="45" x14ac:dyDescent="0.25">
      <c r="A31" s="127">
        <v>22</v>
      </c>
      <c r="B31" s="127" t="s">
        <v>35</v>
      </c>
      <c r="C31" s="128" t="s">
        <v>636</v>
      </c>
      <c r="D31" s="127" t="s">
        <v>26</v>
      </c>
      <c r="E31" s="129">
        <v>5.8</v>
      </c>
      <c r="F31" s="130"/>
      <c r="G31" s="131">
        <f>Table114[5]*Table114[6]</f>
        <v>0</v>
      </c>
    </row>
    <row r="32" spans="1:7" ht="45" x14ac:dyDescent="0.25">
      <c r="A32" s="127">
        <v>23</v>
      </c>
      <c r="B32" s="127" t="s">
        <v>36</v>
      </c>
      <c r="C32" s="128" t="s">
        <v>637</v>
      </c>
      <c r="D32" s="127" t="s">
        <v>26</v>
      </c>
      <c r="E32" s="129">
        <v>5.8</v>
      </c>
      <c r="F32" s="130"/>
      <c r="G32" s="131">
        <f>Table114[5]*Table114[6]</f>
        <v>0</v>
      </c>
    </row>
    <row r="33" spans="1:7" x14ac:dyDescent="0.25">
      <c r="A33" s="127"/>
      <c r="B33" s="127"/>
      <c r="C33" s="128" t="s">
        <v>899</v>
      </c>
      <c r="D33" s="127"/>
      <c r="E33" s="129"/>
      <c r="F33" s="130"/>
      <c r="G33" s="131">
        <f>Table114[5]*Table114[6]</f>
        <v>0</v>
      </c>
    </row>
    <row r="34" spans="1:7" ht="45" x14ac:dyDescent="0.25">
      <c r="A34" s="127">
        <v>24</v>
      </c>
      <c r="B34" s="127" t="s">
        <v>900</v>
      </c>
      <c r="C34" s="128" t="s">
        <v>901</v>
      </c>
      <c r="D34" s="127" t="s">
        <v>31</v>
      </c>
      <c r="E34" s="129">
        <v>48</v>
      </c>
      <c r="F34" s="130"/>
      <c r="G34" s="131">
        <f>Table114[5]*Table114[6]</f>
        <v>0</v>
      </c>
    </row>
    <row r="35" spans="1:7" ht="45" x14ac:dyDescent="0.25">
      <c r="A35" s="127">
        <v>25</v>
      </c>
      <c r="B35" s="127" t="s">
        <v>902</v>
      </c>
      <c r="C35" s="128" t="s">
        <v>903</v>
      </c>
      <c r="D35" s="127" t="s">
        <v>31</v>
      </c>
      <c r="E35" s="129">
        <v>16</v>
      </c>
      <c r="F35" s="130"/>
      <c r="G35" s="131">
        <f>Table114[5]*Table114[6]</f>
        <v>0</v>
      </c>
    </row>
    <row r="36" spans="1:7" ht="45" x14ac:dyDescent="0.25">
      <c r="A36" s="127">
        <v>26</v>
      </c>
      <c r="B36" s="127" t="s">
        <v>902</v>
      </c>
      <c r="C36" s="128" t="s">
        <v>904</v>
      </c>
      <c r="D36" s="127" t="s">
        <v>31</v>
      </c>
      <c r="E36" s="129">
        <v>38</v>
      </c>
      <c r="F36" s="130"/>
      <c r="G36" s="131">
        <f>Table114[5]*Table114[6]</f>
        <v>0</v>
      </c>
    </row>
    <row r="37" spans="1:7" ht="45" x14ac:dyDescent="0.25">
      <c r="A37" s="127">
        <v>27</v>
      </c>
      <c r="B37" s="127" t="s">
        <v>902</v>
      </c>
      <c r="C37" s="128" t="s">
        <v>905</v>
      </c>
      <c r="D37" s="127" t="s">
        <v>31</v>
      </c>
      <c r="E37" s="129">
        <v>30</v>
      </c>
      <c r="F37" s="130"/>
      <c r="G37" s="131">
        <f>Table114[5]*Table114[6]</f>
        <v>0</v>
      </c>
    </row>
    <row r="38" spans="1:7" ht="60" x14ac:dyDescent="0.25">
      <c r="A38" s="127">
        <v>28</v>
      </c>
      <c r="B38" s="127" t="s">
        <v>906</v>
      </c>
      <c r="C38" s="128" t="s">
        <v>907</v>
      </c>
      <c r="D38" s="127" t="s">
        <v>315</v>
      </c>
      <c r="E38" s="129">
        <v>6</v>
      </c>
      <c r="F38" s="130"/>
      <c r="G38" s="131">
        <f>Table114[5]*Table114[6]</f>
        <v>0</v>
      </c>
    </row>
    <row r="39" spans="1:7" ht="45" x14ac:dyDescent="0.25">
      <c r="A39" s="127">
        <v>29</v>
      </c>
      <c r="B39" s="127" t="s">
        <v>908</v>
      </c>
      <c r="C39" s="128" t="s">
        <v>909</v>
      </c>
      <c r="D39" s="127" t="s">
        <v>315</v>
      </c>
      <c r="E39" s="129">
        <v>2</v>
      </c>
      <c r="F39" s="130"/>
      <c r="G39" s="131">
        <f>Table114[5]*Table114[6]</f>
        <v>0</v>
      </c>
    </row>
    <row r="40" spans="1:7" ht="45" x14ac:dyDescent="0.25">
      <c r="A40" s="127">
        <v>30</v>
      </c>
      <c r="B40" s="127" t="s">
        <v>910</v>
      </c>
      <c r="C40" s="128" t="s">
        <v>911</v>
      </c>
      <c r="D40" s="127" t="s">
        <v>315</v>
      </c>
      <c r="E40" s="129">
        <v>4</v>
      </c>
      <c r="F40" s="130"/>
      <c r="G40" s="131">
        <f>Table114[5]*Table114[6]</f>
        <v>0</v>
      </c>
    </row>
    <row r="41" spans="1:7" ht="45" x14ac:dyDescent="0.25">
      <c r="A41" s="127">
        <v>31</v>
      </c>
      <c r="B41" s="127" t="s">
        <v>910</v>
      </c>
      <c r="C41" s="128" t="s">
        <v>912</v>
      </c>
      <c r="D41" s="127" t="s">
        <v>315</v>
      </c>
      <c r="E41" s="129">
        <v>1</v>
      </c>
      <c r="F41" s="130"/>
      <c r="G41" s="131">
        <f>Table114[5]*Table114[6]</f>
        <v>0</v>
      </c>
    </row>
    <row r="42" spans="1:7" ht="45" x14ac:dyDescent="0.25">
      <c r="A42" s="127">
        <v>32</v>
      </c>
      <c r="B42" s="127" t="s">
        <v>910</v>
      </c>
      <c r="C42" s="128" t="s">
        <v>913</v>
      </c>
      <c r="D42" s="127" t="s">
        <v>315</v>
      </c>
      <c r="E42" s="129">
        <v>5</v>
      </c>
      <c r="F42" s="130"/>
      <c r="G42" s="131">
        <f>Table114[5]*Table114[6]</f>
        <v>0</v>
      </c>
    </row>
    <row r="43" spans="1:7" ht="45" x14ac:dyDescent="0.25">
      <c r="A43" s="127">
        <v>33</v>
      </c>
      <c r="B43" s="127" t="s">
        <v>43</v>
      </c>
      <c r="C43" s="128" t="s">
        <v>299</v>
      </c>
      <c r="D43" s="127" t="s">
        <v>37</v>
      </c>
      <c r="E43" s="129">
        <v>85.47</v>
      </c>
      <c r="F43" s="130"/>
      <c r="G43" s="131">
        <f>Table114[5]*Table114[6]</f>
        <v>0</v>
      </c>
    </row>
    <row r="44" spans="1:7" x14ac:dyDescent="0.25">
      <c r="A44" s="127"/>
      <c r="B44" s="127"/>
      <c r="C44" s="128" t="s">
        <v>914</v>
      </c>
      <c r="D44" s="127"/>
      <c r="E44" s="129"/>
      <c r="F44" s="130"/>
      <c r="G44" s="131">
        <f>Table114[5]*Table114[6]</f>
        <v>0</v>
      </c>
    </row>
    <row r="45" spans="1:7" ht="60" x14ac:dyDescent="0.25">
      <c r="A45" s="127">
        <v>34</v>
      </c>
      <c r="B45" s="127" t="s">
        <v>169</v>
      </c>
      <c r="C45" s="128" t="s">
        <v>915</v>
      </c>
      <c r="D45" s="127" t="s">
        <v>26</v>
      </c>
      <c r="E45" s="129">
        <v>2.04</v>
      </c>
      <c r="F45" s="130"/>
      <c r="G45" s="131">
        <f>Table114[5]*Table114[6]</f>
        <v>0</v>
      </c>
    </row>
    <row r="46" spans="1:7" ht="30" x14ac:dyDescent="0.25">
      <c r="A46" s="127">
        <v>35</v>
      </c>
      <c r="B46" s="127" t="s">
        <v>916</v>
      </c>
      <c r="C46" s="128" t="s">
        <v>917</v>
      </c>
      <c r="D46" s="127" t="s">
        <v>315</v>
      </c>
      <c r="E46" s="129">
        <v>5</v>
      </c>
      <c r="F46" s="130"/>
      <c r="G46" s="131">
        <f>Table114[5]*Table114[6]</f>
        <v>0</v>
      </c>
    </row>
    <row r="47" spans="1:7" ht="30" x14ac:dyDescent="0.25">
      <c r="A47" s="127">
        <v>36</v>
      </c>
      <c r="B47" s="127" t="s">
        <v>918</v>
      </c>
      <c r="C47" s="128" t="s">
        <v>919</v>
      </c>
      <c r="D47" s="127" t="s">
        <v>315</v>
      </c>
      <c r="E47" s="129">
        <v>5</v>
      </c>
      <c r="F47" s="130"/>
      <c r="G47" s="131">
        <f>Table114[5]*Table114[6]</f>
        <v>0</v>
      </c>
    </row>
    <row r="48" spans="1:7" ht="60" x14ac:dyDescent="0.25">
      <c r="A48" s="127">
        <v>37</v>
      </c>
      <c r="B48" s="127" t="s">
        <v>920</v>
      </c>
      <c r="C48" s="128" t="s">
        <v>921</v>
      </c>
      <c r="D48" s="127" t="s">
        <v>315</v>
      </c>
      <c r="E48" s="129">
        <v>16</v>
      </c>
      <c r="F48" s="130"/>
      <c r="G48" s="131">
        <f>Table114[5]*Table114[6]</f>
        <v>0</v>
      </c>
    </row>
    <row r="49" spans="1:7" ht="60" x14ac:dyDescent="0.25">
      <c r="A49" s="127">
        <v>38</v>
      </c>
      <c r="B49" s="127" t="s">
        <v>920</v>
      </c>
      <c r="C49" s="128" t="s">
        <v>922</v>
      </c>
      <c r="D49" s="127" t="s">
        <v>315</v>
      </c>
      <c r="E49" s="129">
        <v>16</v>
      </c>
      <c r="F49" s="130"/>
      <c r="G49" s="131">
        <f>Table114[5]*Table114[6]</f>
        <v>0</v>
      </c>
    </row>
    <row r="50" spans="1:7" x14ac:dyDescent="0.25">
      <c r="A50" s="127"/>
      <c r="B50" s="127"/>
      <c r="C50" s="128" t="s">
        <v>923</v>
      </c>
      <c r="D50" s="127"/>
      <c r="E50" s="129"/>
      <c r="F50" s="130"/>
      <c r="G50" s="131">
        <f>Table114[5]*Table114[6]</f>
        <v>0</v>
      </c>
    </row>
    <row r="51" spans="1:7" ht="60" x14ac:dyDescent="0.25">
      <c r="A51" s="127">
        <v>39</v>
      </c>
      <c r="B51" s="127" t="s">
        <v>169</v>
      </c>
      <c r="C51" s="128" t="s">
        <v>915</v>
      </c>
      <c r="D51" s="127" t="s">
        <v>26</v>
      </c>
      <c r="E51" s="129">
        <v>1.01</v>
      </c>
      <c r="F51" s="130"/>
      <c r="G51" s="131">
        <f>Table114[5]*Table114[6]</f>
        <v>0</v>
      </c>
    </row>
    <row r="52" spans="1:7" ht="30" x14ac:dyDescent="0.25">
      <c r="A52" s="127">
        <v>40</v>
      </c>
      <c r="B52" s="127" t="s">
        <v>916</v>
      </c>
      <c r="C52" s="128" t="s">
        <v>924</v>
      </c>
      <c r="D52" s="127" t="s">
        <v>315</v>
      </c>
      <c r="E52" s="129">
        <v>2</v>
      </c>
      <c r="F52" s="130"/>
      <c r="G52" s="131">
        <f>Table114[5]*Table114[6]</f>
        <v>0</v>
      </c>
    </row>
    <row r="53" spans="1:7" ht="30" x14ac:dyDescent="0.25">
      <c r="A53" s="127">
        <v>41</v>
      </c>
      <c r="B53" s="127" t="s">
        <v>918</v>
      </c>
      <c r="C53" s="128" t="s">
        <v>925</v>
      </c>
      <c r="D53" s="127" t="s">
        <v>315</v>
      </c>
      <c r="E53" s="129">
        <v>2</v>
      </c>
      <c r="F53" s="130"/>
      <c r="G53" s="131">
        <f>Table114[5]*Table114[6]</f>
        <v>0</v>
      </c>
    </row>
    <row r="54" spans="1:7" x14ac:dyDescent="0.25">
      <c r="A54" s="127"/>
      <c r="B54" s="127"/>
      <c r="C54" s="128" t="s">
        <v>926</v>
      </c>
      <c r="D54" s="127"/>
      <c r="E54" s="129"/>
      <c r="F54" s="130"/>
      <c r="G54" s="131">
        <f>Table114[5]*Table114[6]</f>
        <v>0</v>
      </c>
    </row>
    <row r="55" spans="1:7" ht="60" x14ac:dyDescent="0.25">
      <c r="A55" s="127">
        <v>42</v>
      </c>
      <c r="B55" s="127" t="s">
        <v>169</v>
      </c>
      <c r="C55" s="128" t="s">
        <v>915</v>
      </c>
      <c r="D55" s="127" t="s">
        <v>26</v>
      </c>
      <c r="E55" s="129">
        <v>0.59</v>
      </c>
      <c r="F55" s="130"/>
      <c r="G55" s="131">
        <f>Table114[5]*Table114[6]</f>
        <v>0</v>
      </c>
    </row>
    <row r="56" spans="1:7" ht="30" x14ac:dyDescent="0.25">
      <c r="A56" s="127">
        <v>43</v>
      </c>
      <c r="B56" s="127" t="s">
        <v>916</v>
      </c>
      <c r="C56" s="128" t="s">
        <v>917</v>
      </c>
      <c r="D56" s="127" t="s">
        <v>315</v>
      </c>
      <c r="E56" s="129">
        <v>2</v>
      </c>
      <c r="F56" s="130"/>
      <c r="G56" s="131">
        <f>Table114[5]*Table114[6]</f>
        <v>0</v>
      </c>
    </row>
    <row r="57" spans="1:7" ht="30" x14ac:dyDescent="0.25">
      <c r="A57" s="127">
        <v>44</v>
      </c>
      <c r="B57" s="127" t="s">
        <v>918</v>
      </c>
      <c r="C57" s="128" t="s">
        <v>919</v>
      </c>
      <c r="D57" s="127" t="s">
        <v>315</v>
      </c>
      <c r="E57" s="129">
        <v>2</v>
      </c>
      <c r="F57" s="130"/>
      <c r="G57" s="131">
        <f>Table114[5]*Table114[6]</f>
        <v>0</v>
      </c>
    </row>
    <row r="58" spans="1:7" x14ac:dyDescent="0.25">
      <c r="A58" s="127"/>
      <c r="B58" s="127"/>
      <c r="C58" s="128" t="s">
        <v>927</v>
      </c>
      <c r="D58" s="127"/>
      <c r="E58" s="129"/>
      <c r="F58" s="130"/>
      <c r="G58" s="131">
        <f>Table114[5]*Table114[6]</f>
        <v>0</v>
      </c>
    </row>
    <row r="59" spans="1:7" x14ac:dyDescent="0.25">
      <c r="A59" s="127"/>
      <c r="B59" s="127"/>
      <c r="C59" s="128" t="s">
        <v>928</v>
      </c>
      <c r="D59" s="127"/>
      <c r="E59" s="129"/>
      <c r="F59" s="130"/>
      <c r="G59" s="131">
        <f>Table114[5]*Table114[6]</f>
        <v>0</v>
      </c>
    </row>
    <row r="60" spans="1:7" ht="30" x14ac:dyDescent="0.25">
      <c r="A60" s="127">
        <v>45</v>
      </c>
      <c r="B60" s="127" t="s">
        <v>929</v>
      </c>
      <c r="C60" s="128" t="s">
        <v>930</v>
      </c>
      <c r="D60" s="127" t="s">
        <v>315</v>
      </c>
      <c r="E60" s="129">
        <v>4</v>
      </c>
      <c r="F60" s="130"/>
      <c r="G60" s="131">
        <f>Table114[5]*Table114[6]</f>
        <v>0</v>
      </c>
    </row>
    <row r="61" spans="1:7" ht="30" x14ac:dyDescent="0.25">
      <c r="A61" s="127">
        <v>46</v>
      </c>
      <c r="B61" s="127" t="s">
        <v>929</v>
      </c>
      <c r="C61" s="128" t="s">
        <v>931</v>
      </c>
      <c r="D61" s="127" t="s">
        <v>315</v>
      </c>
      <c r="E61" s="129">
        <v>12</v>
      </c>
      <c r="F61" s="130"/>
      <c r="G61" s="131">
        <f>Table114[5]*Table114[6]</f>
        <v>0</v>
      </c>
    </row>
    <row r="62" spans="1:7" ht="45" x14ac:dyDescent="0.25">
      <c r="A62" s="127">
        <v>47</v>
      </c>
      <c r="B62" s="127" t="s">
        <v>929</v>
      </c>
      <c r="C62" s="128" t="s">
        <v>932</v>
      </c>
      <c r="D62" s="127" t="s">
        <v>315</v>
      </c>
      <c r="E62" s="129">
        <v>6</v>
      </c>
      <c r="F62" s="130"/>
      <c r="G62" s="131">
        <f>Table114[5]*Table114[6]</f>
        <v>0</v>
      </c>
    </row>
    <row r="63" spans="1:7" ht="30" x14ac:dyDescent="0.25">
      <c r="A63" s="127">
        <v>48</v>
      </c>
      <c r="B63" s="127" t="s">
        <v>918</v>
      </c>
      <c r="C63" s="128" t="s">
        <v>933</v>
      </c>
      <c r="D63" s="127" t="s">
        <v>315</v>
      </c>
      <c r="E63" s="129">
        <v>2</v>
      </c>
      <c r="F63" s="130"/>
      <c r="G63" s="131">
        <f>Table114[5]*Table114[6]</f>
        <v>0</v>
      </c>
    </row>
    <row r="64" spans="1:7" ht="60" x14ac:dyDescent="0.25">
      <c r="A64" s="127">
        <v>49</v>
      </c>
      <c r="B64" s="127" t="s">
        <v>165</v>
      </c>
      <c r="C64" s="128" t="s">
        <v>934</v>
      </c>
      <c r="D64" s="127" t="s">
        <v>26</v>
      </c>
      <c r="E64" s="129">
        <v>2.38</v>
      </c>
      <c r="F64" s="130"/>
      <c r="G64" s="131">
        <f>Table114[5]*Table114[6]</f>
        <v>0</v>
      </c>
    </row>
    <row r="65" spans="1:7" ht="45" x14ac:dyDescent="0.25">
      <c r="A65" s="127">
        <v>50</v>
      </c>
      <c r="B65" s="127" t="s">
        <v>935</v>
      </c>
      <c r="C65" s="128" t="s">
        <v>936</v>
      </c>
      <c r="D65" s="127" t="s">
        <v>37</v>
      </c>
      <c r="E65" s="129">
        <v>176.7</v>
      </c>
      <c r="F65" s="130"/>
      <c r="G65" s="131">
        <f>Table114[5]*Table114[6]</f>
        <v>0</v>
      </c>
    </row>
    <row r="66" spans="1:7" ht="60" x14ac:dyDescent="0.25">
      <c r="A66" s="127">
        <v>51</v>
      </c>
      <c r="B66" s="127" t="s">
        <v>32</v>
      </c>
      <c r="C66" s="128" t="s">
        <v>937</v>
      </c>
      <c r="D66" s="127" t="s">
        <v>26</v>
      </c>
      <c r="E66" s="129">
        <v>1.94</v>
      </c>
      <c r="F66" s="130"/>
      <c r="G66" s="131">
        <f>Table114[5]*Table114[6]</f>
        <v>0</v>
      </c>
    </row>
    <row r="67" spans="1:7" ht="45" x14ac:dyDescent="0.25">
      <c r="A67" s="127">
        <v>52</v>
      </c>
      <c r="B67" s="127" t="s">
        <v>42</v>
      </c>
      <c r="C67" s="128" t="s">
        <v>452</v>
      </c>
      <c r="D67" s="127" t="s">
        <v>29</v>
      </c>
      <c r="E67" s="129">
        <v>9.5</v>
      </c>
      <c r="F67" s="130"/>
      <c r="G67" s="131">
        <f>Table114[5]*Table114[6]</f>
        <v>0</v>
      </c>
    </row>
    <row r="68" spans="1:7" ht="30" x14ac:dyDescent="0.25">
      <c r="A68" s="127">
        <v>53</v>
      </c>
      <c r="B68" s="127" t="s">
        <v>938</v>
      </c>
      <c r="C68" s="128" t="s">
        <v>939</v>
      </c>
      <c r="D68" s="127" t="s">
        <v>315</v>
      </c>
      <c r="E68" s="129">
        <v>2</v>
      </c>
      <c r="F68" s="130"/>
      <c r="G68" s="131">
        <f>Table114[5]*Table114[6]</f>
        <v>0</v>
      </c>
    </row>
    <row r="69" spans="1:7" ht="30" x14ac:dyDescent="0.25">
      <c r="A69" s="127">
        <v>54</v>
      </c>
      <c r="B69" s="127" t="s">
        <v>918</v>
      </c>
      <c r="C69" s="128" t="s">
        <v>940</v>
      </c>
      <c r="D69" s="127" t="s">
        <v>315</v>
      </c>
      <c r="E69" s="129">
        <v>2</v>
      </c>
      <c r="F69" s="130"/>
      <c r="G69" s="131">
        <f>Table114[5]*Table114[6]</f>
        <v>0</v>
      </c>
    </row>
    <row r="70" spans="1:7" ht="60" x14ac:dyDescent="0.25">
      <c r="A70" s="127">
        <v>55</v>
      </c>
      <c r="B70" s="127" t="s">
        <v>168</v>
      </c>
      <c r="C70" s="128" t="s">
        <v>534</v>
      </c>
      <c r="D70" s="127" t="s">
        <v>39</v>
      </c>
      <c r="E70" s="129">
        <v>0.05</v>
      </c>
      <c r="F70" s="130"/>
      <c r="G70" s="131">
        <f>Table114[5]*Table114[6]</f>
        <v>0</v>
      </c>
    </row>
    <row r="71" spans="1:7" ht="30" x14ac:dyDescent="0.25">
      <c r="A71" s="127">
        <v>56</v>
      </c>
      <c r="B71" s="127" t="s">
        <v>38</v>
      </c>
      <c r="C71" s="128" t="s">
        <v>941</v>
      </c>
      <c r="D71" s="127" t="s">
        <v>39</v>
      </c>
      <c r="E71" s="129">
        <v>0.05</v>
      </c>
      <c r="F71" s="130"/>
      <c r="G71" s="131">
        <f>Table114[5]*Table114[6]</f>
        <v>0</v>
      </c>
    </row>
    <row r="72" spans="1:7" ht="45" x14ac:dyDescent="0.25">
      <c r="A72" s="127">
        <v>57</v>
      </c>
      <c r="B72" s="127" t="s">
        <v>40</v>
      </c>
      <c r="C72" s="128" t="s">
        <v>642</v>
      </c>
      <c r="D72" s="127" t="s">
        <v>39</v>
      </c>
      <c r="E72" s="129">
        <v>0.05</v>
      </c>
      <c r="F72" s="130"/>
      <c r="G72" s="131">
        <f>Table114[5]*Table114[6]</f>
        <v>0</v>
      </c>
    </row>
    <row r="73" spans="1:7" ht="60" x14ac:dyDescent="0.25">
      <c r="A73" s="127">
        <v>58</v>
      </c>
      <c r="B73" s="127" t="s">
        <v>165</v>
      </c>
      <c r="C73" s="128" t="s">
        <v>942</v>
      </c>
      <c r="D73" s="127" t="s">
        <v>26</v>
      </c>
      <c r="E73" s="129">
        <v>2.8</v>
      </c>
      <c r="F73" s="130"/>
      <c r="G73" s="131">
        <f>Table114[5]*Table114[6]</f>
        <v>0</v>
      </c>
    </row>
    <row r="74" spans="1:7" x14ac:dyDescent="0.25">
      <c r="A74" s="127"/>
      <c r="B74" s="127"/>
      <c r="C74" s="128" t="s">
        <v>943</v>
      </c>
      <c r="D74" s="127"/>
      <c r="E74" s="129"/>
      <c r="F74" s="130"/>
      <c r="G74" s="131">
        <f>Table114[5]*Table114[6]</f>
        <v>0</v>
      </c>
    </row>
    <row r="75" spans="1:7" ht="45" x14ac:dyDescent="0.25">
      <c r="A75" s="127">
        <v>59</v>
      </c>
      <c r="B75" s="127" t="s">
        <v>944</v>
      </c>
      <c r="C75" s="128" t="s">
        <v>945</v>
      </c>
      <c r="D75" s="127" t="s">
        <v>26</v>
      </c>
      <c r="E75" s="129">
        <v>1.99</v>
      </c>
      <c r="F75" s="130"/>
      <c r="G75" s="131">
        <f>Table114[5]*Table114[6]</f>
        <v>0</v>
      </c>
    </row>
    <row r="76" spans="1:7" ht="45" x14ac:dyDescent="0.25">
      <c r="A76" s="127">
        <v>60</v>
      </c>
      <c r="B76" s="127" t="s">
        <v>946</v>
      </c>
      <c r="C76" s="128" t="s">
        <v>947</v>
      </c>
      <c r="D76" s="127" t="s">
        <v>315</v>
      </c>
      <c r="E76" s="129">
        <v>1</v>
      </c>
      <c r="F76" s="130"/>
      <c r="G76" s="131">
        <f>Table114[5]*Table114[6]</f>
        <v>0</v>
      </c>
    </row>
    <row r="77" spans="1:7" ht="30" x14ac:dyDescent="0.25">
      <c r="A77" s="127">
        <v>61</v>
      </c>
      <c r="B77" s="127" t="s">
        <v>38</v>
      </c>
      <c r="C77" s="128" t="s">
        <v>941</v>
      </c>
      <c r="D77" s="127" t="s">
        <v>39</v>
      </c>
      <c r="E77" s="129">
        <v>0.03</v>
      </c>
      <c r="F77" s="130"/>
      <c r="G77" s="131">
        <f>Table114[5]*Table114[6]</f>
        <v>0</v>
      </c>
    </row>
    <row r="78" spans="1:7" ht="45" x14ac:dyDescent="0.25">
      <c r="A78" s="127">
        <v>62</v>
      </c>
      <c r="B78" s="127" t="s">
        <v>40</v>
      </c>
      <c r="C78" s="128" t="s">
        <v>642</v>
      </c>
      <c r="D78" s="127" t="s">
        <v>39</v>
      </c>
      <c r="E78" s="129">
        <v>0.03</v>
      </c>
      <c r="F78" s="130"/>
      <c r="G78" s="131">
        <f>Table114[5]*Table114[6]</f>
        <v>0</v>
      </c>
    </row>
    <row r="79" spans="1:7" ht="45" x14ac:dyDescent="0.25">
      <c r="A79" s="127">
        <v>63</v>
      </c>
      <c r="B79" s="127" t="s">
        <v>169</v>
      </c>
      <c r="C79" s="128" t="s">
        <v>948</v>
      </c>
      <c r="D79" s="127" t="s">
        <v>26</v>
      </c>
      <c r="E79" s="129">
        <v>0.56999999999999995</v>
      </c>
      <c r="F79" s="130"/>
      <c r="G79" s="131">
        <f>Table114[5]*Table114[6]</f>
        <v>0</v>
      </c>
    </row>
    <row r="80" spans="1:7" ht="60" x14ac:dyDescent="0.25">
      <c r="A80" s="127">
        <v>64</v>
      </c>
      <c r="B80" s="127" t="s">
        <v>32</v>
      </c>
      <c r="C80" s="128" t="s">
        <v>937</v>
      </c>
      <c r="D80" s="127" t="s">
        <v>26</v>
      </c>
      <c r="E80" s="129">
        <v>0.4</v>
      </c>
      <c r="F80" s="130"/>
      <c r="G80" s="131">
        <f>Table114[5]*Table114[6]</f>
        <v>0</v>
      </c>
    </row>
    <row r="81" spans="1:7" ht="30" x14ac:dyDescent="0.25">
      <c r="A81" s="127">
        <v>65</v>
      </c>
      <c r="B81" s="127" t="s">
        <v>201</v>
      </c>
      <c r="C81" s="128" t="s">
        <v>794</v>
      </c>
      <c r="D81" s="127" t="s">
        <v>29</v>
      </c>
      <c r="E81" s="129">
        <v>4.2</v>
      </c>
      <c r="F81" s="130"/>
      <c r="G81" s="131">
        <f>Table114[5]*Table114[6]</f>
        <v>0</v>
      </c>
    </row>
    <row r="82" spans="1:7" ht="30" x14ac:dyDescent="0.25">
      <c r="A82" s="127">
        <v>66</v>
      </c>
      <c r="B82" s="127" t="s">
        <v>949</v>
      </c>
      <c r="C82" s="128" t="s">
        <v>950</v>
      </c>
      <c r="D82" s="127" t="s">
        <v>31</v>
      </c>
      <c r="E82" s="129">
        <v>3</v>
      </c>
      <c r="F82" s="130"/>
      <c r="G82" s="131">
        <f>Table114[5]*Table114[6]</f>
        <v>0</v>
      </c>
    </row>
    <row r="83" spans="1:7" ht="45" x14ac:dyDescent="0.25">
      <c r="A83" s="127">
        <v>67</v>
      </c>
      <c r="B83" s="127" t="s">
        <v>951</v>
      </c>
      <c r="C83" s="128" t="s">
        <v>952</v>
      </c>
      <c r="D83" s="127" t="s">
        <v>315</v>
      </c>
      <c r="E83" s="129">
        <v>1</v>
      </c>
      <c r="F83" s="130"/>
      <c r="G83" s="131">
        <f>Table114[5]*Table114[6]</f>
        <v>0</v>
      </c>
    </row>
    <row r="84" spans="1:7" x14ac:dyDescent="0.25">
      <c r="A84" s="127"/>
      <c r="B84" s="127"/>
      <c r="C84" s="128" t="s">
        <v>953</v>
      </c>
      <c r="D84" s="127"/>
      <c r="E84" s="129"/>
      <c r="F84" s="130"/>
      <c r="G84" s="131">
        <f>Table114[5]*Table114[6]</f>
        <v>0</v>
      </c>
    </row>
    <row r="85" spans="1:7" ht="60" x14ac:dyDescent="0.25">
      <c r="A85" s="127">
        <v>68</v>
      </c>
      <c r="B85" s="127" t="s">
        <v>32</v>
      </c>
      <c r="C85" s="128" t="s">
        <v>954</v>
      </c>
      <c r="D85" s="127" t="s">
        <v>26</v>
      </c>
      <c r="E85" s="129">
        <v>2.84</v>
      </c>
      <c r="F85" s="130"/>
      <c r="G85" s="131">
        <f>Table114[5]*Table114[6]</f>
        <v>0</v>
      </c>
    </row>
    <row r="86" spans="1:7" ht="60" x14ac:dyDescent="0.25">
      <c r="A86" s="127">
        <v>69</v>
      </c>
      <c r="B86" s="127" t="s">
        <v>32</v>
      </c>
      <c r="C86" s="128" t="s">
        <v>937</v>
      </c>
      <c r="D86" s="127" t="s">
        <v>26</v>
      </c>
      <c r="E86" s="129">
        <v>0.4</v>
      </c>
      <c r="F86" s="130"/>
      <c r="G86" s="131">
        <f>Table114[5]*Table114[6]</f>
        <v>0</v>
      </c>
    </row>
    <row r="87" spans="1:7" ht="45" x14ac:dyDescent="0.25">
      <c r="A87" s="127">
        <v>70</v>
      </c>
      <c r="B87" s="127" t="s">
        <v>43</v>
      </c>
      <c r="C87" s="128" t="s">
        <v>299</v>
      </c>
      <c r="D87" s="127" t="s">
        <v>37</v>
      </c>
      <c r="E87" s="129">
        <v>50.12</v>
      </c>
      <c r="F87" s="130"/>
      <c r="G87" s="131">
        <f>Table114[5]*Table114[6]</f>
        <v>0</v>
      </c>
    </row>
    <row r="88" spans="1:7" ht="45" x14ac:dyDescent="0.25">
      <c r="A88" s="127">
        <v>71</v>
      </c>
      <c r="B88" s="127" t="s">
        <v>43</v>
      </c>
      <c r="C88" s="128" t="s">
        <v>299</v>
      </c>
      <c r="D88" s="127" t="s">
        <v>37</v>
      </c>
      <c r="E88" s="129">
        <v>160</v>
      </c>
      <c r="F88" s="130"/>
      <c r="G88" s="131">
        <f>Table114[5]*Table114[6]</f>
        <v>0</v>
      </c>
    </row>
    <row r="89" spans="1:7" ht="30" x14ac:dyDescent="0.25">
      <c r="A89" s="127">
        <v>72</v>
      </c>
      <c r="B89" s="127" t="s">
        <v>201</v>
      </c>
      <c r="C89" s="128" t="s">
        <v>794</v>
      </c>
      <c r="D89" s="127" t="s">
        <v>29</v>
      </c>
      <c r="E89" s="129">
        <v>4.2</v>
      </c>
      <c r="F89" s="130"/>
      <c r="G89" s="131">
        <f>Table114[5]*Table114[6]</f>
        <v>0</v>
      </c>
    </row>
    <row r="90" spans="1:7" ht="75" x14ac:dyDescent="0.25">
      <c r="A90" s="127">
        <v>73</v>
      </c>
      <c r="B90" s="127" t="s">
        <v>955</v>
      </c>
      <c r="C90" s="128" t="s">
        <v>956</v>
      </c>
      <c r="D90" s="127" t="s">
        <v>29</v>
      </c>
      <c r="E90" s="129">
        <v>4.2</v>
      </c>
      <c r="F90" s="130"/>
      <c r="G90" s="131">
        <f>Table114[5]*Table114[6]</f>
        <v>0</v>
      </c>
    </row>
    <row r="91" spans="1:7" ht="45" x14ac:dyDescent="0.25">
      <c r="A91" s="127">
        <v>74</v>
      </c>
      <c r="B91" s="127" t="s">
        <v>957</v>
      </c>
      <c r="C91" s="128" t="s">
        <v>958</v>
      </c>
      <c r="D91" s="127" t="s">
        <v>37</v>
      </c>
      <c r="E91" s="129">
        <v>11.9</v>
      </c>
      <c r="F91" s="130"/>
      <c r="G91" s="131">
        <f>Table114[5]*Table114[6]</f>
        <v>0</v>
      </c>
    </row>
    <row r="92" spans="1:7" ht="30" x14ac:dyDescent="0.25">
      <c r="A92" s="127">
        <v>75</v>
      </c>
      <c r="B92" s="127" t="s">
        <v>959</v>
      </c>
      <c r="C92" s="128" t="s">
        <v>960</v>
      </c>
      <c r="D92" s="127" t="s">
        <v>37</v>
      </c>
      <c r="E92" s="129">
        <v>21.12</v>
      </c>
      <c r="F92" s="130"/>
      <c r="G92" s="131">
        <f>Table114[5]*Table114[6]</f>
        <v>0</v>
      </c>
    </row>
    <row r="93" spans="1:7" x14ac:dyDescent="0.25">
      <c r="A93" s="127"/>
      <c r="B93" s="127"/>
      <c r="C93" s="128" t="s">
        <v>961</v>
      </c>
      <c r="D93" s="127"/>
      <c r="E93" s="129"/>
      <c r="F93" s="130"/>
      <c r="G93" s="131">
        <f>Table114[5]*Table114[6]</f>
        <v>0</v>
      </c>
    </row>
    <row r="94" spans="1:7" ht="60" x14ac:dyDescent="0.25">
      <c r="A94" s="127">
        <v>76</v>
      </c>
      <c r="B94" s="127" t="s">
        <v>32</v>
      </c>
      <c r="C94" s="128" t="s">
        <v>962</v>
      </c>
      <c r="D94" s="127" t="s">
        <v>26</v>
      </c>
      <c r="E94" s="129">
        <v>1.3</v>
      </c>
      <c r="F94" s="130"/>
      <c r="G94" s="131">
        <f>Table114[5]*Table114[6]</f>
        <v>0</v>
      </c>
    </row>
    <row r="95" spans="1:7" ht="60" x14ac:dyDescent="0.25">
      <c r="A95" s="127">
        <v>77</v>
      </c>
      <c r="B95" s="127" t="s">
        <v>32</v>
      </c>
      <c r="C95" s="128" t="s">
        <v>937</v>
      </c>
      <c r="D95" s="127" t="s">
        <v>26</v>
      </c>
      <c r="E95" s="129">
        <v>0.3</v>
      </c>
      <c r="F95" s="130"/>
      <c r="G95" s="131">
        <f>Table114[5]*Table114[6]</f>
        <v>0</v>
      </c>
    </row>
    <row r="96" spans="1:7" ht="45" x14ac:dyDescent="0.25">
      <c r="A96" s="127">
        <v>78</v>
      </c>
      <c r="B96" s="127" t="s">
        <v>43</v>
      </c>
      <c r="C96" s="128" t="s">
        <v>299</v>
      </c>
      <c r="D96" s="127" t="s">
        <v>37</v>
      </c>
      <c r="E96" s="129">
        <v>19.690000000000001</v>
      </c>
      <c r="F96" s="130"/>
      <c r="G96" s="131">
        <f>Table114[5]*Table114[6]</f>
        <v>0</v>
      </c>
    </row>
    <row r="97" spans="1:7" ht="45" x14ac:dyDescent="0.25">
      <c r="A97" s="127">
        <v>79</v>
      </c>
      <c r="B97" s="127" t="s">
        <v>43</v>
      </c>
      <c r="C97" s="128" t="s">
        <v>299</v>
      </c>
      <c r="D97" s="127" t="s">
        <v>37</v>
      </c>
      <c r="E97" s="129">
        <v>59.6</v>
      </c>
      <c r="F97" s="130"/>
      <c r="G97" s="131">
        <f>Table114[5]*Table114[6]</f>
        <v>0</v>
      </c>
    </row>
    <row r="98" spans="1:7" ht="30" x14ac:dyDescent="0.25">
      <c r="A98" s="127">
        <v>80</v>
      </c>
      <c r="B98" s="127" t="s">
        <v>201</v>
      </c>
      <c r="C98" s="128" t="s">
        <v>794</v>
      </c>
      <c r="D98" s="127" t="s">
        <v>29</v>
      </c>
      <c r="E98" s="129">
        <v>1.52</v>
      </c>
      <c r="F98" s="130"/>
      <c r="G98" s="131">
        <f>Table114[5]*Table114[6]</f>
        <v>0</v>
      </c>
    </row>
    <row r="99" spans="1:7" ht="75" x14ac:dyDescent="0.25">
      <c r="A99" s="127">
        <v>81</v>
      </c>
      <c r="B99" s="127" t="s">
        <v>955</v>
      </c>
      <c r="C99" s="128" t="s">
        <v>963</v>
      </c>
      <c r="D99" s="127" t="s">
        <v>29</v>
      </c>
      <c r="E99" s="129">
        <v>1.52</v>
      </c>
      <c r="F99" s="130"/>
      <c r="G99" s="131">
        <f>Table114[5]*Table114[6]</f>
        <v>0</v>
      </c>
    </row>
    <row r="100" spans="1:7" ht="45" x14ac:dyDescent="0.25">
      <c r="A100" s="127">
        <v>82</v>
      </c>
      <c r="B100" s="127" t="s">
        <v>957</v>
      </c>
      <c r="C100" s="128" t="s">
        <v>958</v>
      </c>
      <c r="D100" s="127" t="s">
        <v>37</v>
      </c>
      <c r="E100" s="129">
        <v>11.9</v>
      </c>
      <c r="F100" s="130"/>
      <c r="G100" s="131">
        <f>Table114[5]*Table114[6]</f>
        <v>0</v>
      </c>
    </row>
    <row r="101" spans="1:7" ht="30" x14ac:dyDescent="0.25">
      <c r="A101" s="127">
        <v>83</v>
      </c>
      <c r="B101" s="127" t="s">
        <v>959</v>
      </c>
      <c r="C101" s="128" t="s">
        <v>960</v>
      </c>
      <c r="D101" s="127" t="s">
        <v>37</v>
      </c>
      <c r="E101" s="129">
        <v>21.12</v>
      </c>
      <c r="F101" s="130"/>
      <c r="G101" s="131">
        <f>Table114[5]*Table114[6]</f>
        <v>0</v>
      </c>
    </row>
    <row r="102" spans="1:7" x14ac:dyDescent="0.25">
      <c r="A102" s="127"/>
      <c r="B102" s="127"/>
      <c r="C102" s="128" t="s">
        <v>964</v>
      </c>
      <c r="D102" s="127"/>
      <c r="E102" s="129"/>
      <c r="F102" s="130"/>
      <c r="G102" s="131">
        <f>Table114[5]*Table114[6]</f>
        <v>0</v>
      </c>
    </row>
    <row r="103" spans="1:7" ht="45" x14ac:dyDescent="0.25">
      <c r="A103" s="127">
        <v>84</v>
      </c>
      <c r="B103" s="127" t="s">
        <v>43</v>
      </c>
      <c r="C103" s="128" t="s">
        <v>299</v>
      </c>
      <c r="D103" s="127" t="s">
        <v>37</v>
      </c>
      <c r="E103" s="129">
        <v>4.8</v>
      </c>
      <c r="F103" s="130"/>
      <c r="G103" s="131">
        <f>Table114[5]*Table114[6]</f>
        <v>0</v>
      </c>
    </row>
    <row r="104" spans="1:7" ht="60" x14ac:dyDescent="0.25">
      <c r="A104" s="127">
        <v>85</v>
      </c>
      <c r="B104" s="127" t="s">
        <v>965</v>
      </c>
      <c r="C104" s="128" t="s">
        <v>966</v>
      </c>
      <c r="D104" s="127" t="s">
        <v>29</v>
      </c>
      <c r="E104" s="129">
        <v>2.36</v>
      </c>
      <c r="F104" s="130"/>
      <c r="G104" s="131">
        <f>Table114[5]*Table114[6]</f>
        <v>0</v>
      </c>
    </row>
    <row r="105" spans="1:7" ht="75" x14ac:dyDescent="0.25">
      <c r="A105" s="127">
        <v>86</v>
      </c>
      <c r="B105" s="127" t="s">
        <v>955</v>
      </c>
      <c r="C105" s="128" t="s">
        <v>956</v>
      </c>
      <c r="D105" s="127" t="s">
        <v>29</v>
      </c>
      <c r="E105" s="129">
        <v>0.68</v>
      </c>
      <c r="F105" s="130"/>
      <c r="G105" s="131">
        <f>Table114[5]*Table114[6]</f>
        <v>0</v>
      </c>
    </row>
    <row r="106" spans="1:7" ht="75" x14ac:dyDescent="0.25">
      <c r="A106" s="127">
        <v>87</v>
      </c>
      <c r="B106" s="127" t="s">
        <v>62</v>
      </c>
      <c r="C106" s="128" t="s">
        <v>967</v>
      </c>
      <c r="D106" s="127" t="s">
        <v>29</v>
      </c>
      <c r="E106" s="129">
        <v>24</v>
      </c>
      <c r="F106" s="130"/>
      <c r="G106" s="131">
        <f>Table114[5]*Table114[6]</f>
        <v>0</v>
      </c>
    </row>
    <row r="107" spans="1:7" ht="30" x14ac:dyDescent="0.25">
      <c r="A107" s="127">
        <v>88</v>
      </c>
      <c r="B107" s="127" t="s">
        <v>65</v>
      </c>
      <c r="C107" s="128" t="s">
        <v>330</v>
      </c>
      <c r="D107" s="127" t="s">
        <v>26</v>
      </c>
      <c r="E107" s="129">
        <v>0.61</v>
      </c>
      <c r="F107" s="130"/>
      <c r="G107" s="131">
        <f>Table114[5]*Table114[6]</f>
        <v>0</v>
      </c>
    </row>
    <row r="108" spans="1:7" ht="30" x14ac:dyDescent="0.25">
      <c r="A108" s="127">
        <v>89</v>
      </c>
      <c r="B108" s="127" t="s">
        <v>968</v>
      </c>
      <c r="C108" s="128" t="s">
        <v>969</v>
      </c>
      <c r="D108" s="127" t="s">
        <v>29</v>
      </c>
      <c r="E108" s="129">
        <v>55.1</v>
      </c>
      <c r="F108" s="130"/>
      <c r="G108" s="131">
        <f>Table114[5]*Table114[6]</f>
        <v>0</v>
      </c>
    </row>
    <row r="109" spans="1:7" ht="75" x14ac:dyDescent="0.25">
      <c r="A109" s="127">
        <v>90</v>
      </c>
      <c r="B109" s="127" t="s">
        <v>970</v>
      </c>
      <c r="C109" s="128" t="s">
        <v>971</v>
      </c>
      <c r="D109" s="127" t="s">
        <v>29</v>
      </c>
      <c r="E109" s="129">
        <v>45</v>
      </c>
      <c r="F109" s="130"/>
      <c r="G109" s="131">
        <f>Table114[5]*Table114[6]</f>
        <v>0</v>
      </c>
    </row>
    <row r="110" spans="1:7" x14ac:dyDescent="0.25">
      <c r="A110" s="127">
        <v>91</v>
      </c>
      <c r="B110" s="127"/>
      <c r="C110" s="128" t="s">
        <v>972</v>
      </c>
      <c r="D110" s="127"/>
      <c r="E110" s="129"/>
      <c r="F110" s="130"/>
      <c r="G110" s="131">
        <f>Table114[5]*Table114[6]</f>
        <v>0</v>
      </c>
    </row>
    <row r="111" spans="1:7" ht="30" x14ac:dyDescent="0.25">
      <c r="A111" s="127">
        <v>92</v>
      </c>
      <c r="B111" s="127" t="s">
        <v>973</v>
      </c>
      <c r="C111" s="128" t="s">
        <v>974</v>
      </c>
      <c r="D111" s="127" t="s">
        <v>29</v>
      </c>
      <c r="E111" s="129">
        <v>8</v>
      </c>
      <c r="F111" s="130"/>
      <c r="G111" s="131">
        <f>Table114[5]*Table114[6]</f>
        <v>0</v>
      </c>
    </row>
    <row r="112" spans="1:7" ht="30" x14ac:dyDescent="0.25">
      <c r="A112" s="127">
        <v>93</v>
      </c>
      <c r="B112" s="127" t="s">
        <v>975</v>
      </c>
      <c r="C112" s="128" t="s">
        <v>976</v>
      </c>
      <c r="D112" s="127" t="s">
        <v>29</v>
      </c>
      <c r="E112" s="129">
        <v>8</v>
      </c>
      <c r="F112" s="130"/>
      <c r="G112" s="131">
        <f>Table114[5]*Table114[6]</f>
        <v>0</v>
      </c>
    </row>
    <row r="113" spans="1:7" x14ac:dyDescent="0.25">
      <c r="A113" s="127">
        <v>94</v>
      </c>
      <c r="B113" s="127" t="s">
        <v>977</v>
      </c>
      <c r="C113" s="128" t="s">
        <v>978</v>
      </c>
      <c r="D113" s="127" t="s">
        <v>26</v>
      </c>
      <c r="E113" s="129">
        <v>1.2</v>
      </c>
      <c r="F113" s="130"/>
      <c r="G113" s="131">
        <f>Table114[5]*Table114[6]</f>
        <v>0</v>
      </c>
    </row>
    <row r="114" spans="1:7" x14ac:dyDescent="0.25">
      <c r="A114" s="127">
        <v>95</v>
      </c>
      <c r="B114" s="127" t="s">
        <v>41</v>
      </c>
      <c r="C114" s="128" t="s">
        <v>979</v>
      </c>
      <c r="D114" s="127" t="s">
        <v>26</v>
      </c>
      <c r="E114" s="129">
        <v>1.2</v>
      </c>
      <c r="F114" s="130"/>
      <c r="G114" s="131">
        <f>Table114[5]*Table114[6]</f>
        <v>0</v>
      </c>
    </row>
    <row r="115" spans="1:7" ht="30" x14ac:dyDescent="0.25">
      <c r="A115" s="127">
        <v>96</v>
      </c>
      <c r="B115" s="127" t="s">
        <v>980</v>
      </c>
      <c r="C115" s="128" t="s">
        <v>981</v>
      </c>
      <c r="D115" s="127" t="s">
        <v>29</v>
      </c>
      <c r="E115" s="129">
        <v>8</v>
      </c>
      <c r="F115" s="130"/>
      <c r="G115" s="131">
        <f>Table114[5]*Table114[6]</f>
        <v>0</v>
      </c>
    </row>
    <row r="116" spans="1:7" x14ac:dyDescent="0.25">
      <c r="A116" s="127"/>
      <c r="B116" s="127"/>
      <c r="C116" s="128" t="s">
        <v>982</v>
      </c>
      <c r="D116" s="127"/>
      <c r="E116" s="129"/>
      <c r="F116" s="130"/>
      <c r="G116" s="131">
        <f>Table114[5]*Table114[6]</f>
        <v>0</v>
      </c>
    </row>
    <row r="117" spans="1:7" ht="45" x14ac:dyDescent="0.25">
      <c r="A117" s="127">
        <v>97</v>
      </c>
      <c r="B117" s="127" t="s">
        <v>983</v>
      </c>
      <c r="C117" s="128" t="s">
        <v>984</v>
      </c>
      <c r="D117" s="127" t="s">
        <v>31</v>
      </c>
      <c r="E117" s="129">
        <v>48</v>
      </c>
      <c r="F117" s="130"/>
      <c r="G117" s="131">
        <f>Table114[5]*Table114[6]</f>
        <v>0</v>
      </c>
    </row>
    <row r="118" spans="1:7" ht="45" x14ac:dyDescent="0.25">
      <c r="A118" s="127">
        <v>98</v>
      </c>
      <c r="B118" s="127" t="s">
        <v>985</v>
      </c>
      <c r="C118" s="128" t="s">
        <v>986</v>
      </c>
      <c r="D118" s="127" t="s">
        <v>31</v>
      </c>
      <c r="E118" s="129">
        <v>4</v>
      </c>
      <c r="F118" s="130"/>
      <c r="G118" s="131">
        <f>Table114[5]*Table114[6]</f>
        <v>0</v>
      </c>
    </row>
    <row r="119" spans="1:7" ht="45" x14ac:dyDescent="0.25">
      <c r="A119" s="127">
        <v>99</v>
      </c>
      <c r="B119" s="127" t="s">
        <v>985</v>
      </c>
      <c r="C119" s="128" t="s">
        <v>987</v>
      </c>
      <c r="D119" s="127" t="s">
        <v>31</v>
      </c>
      <c r="E119" s="129">
        <v>10</v>
      </c>
      <c r="F119" s="130"/>
      <c r="G119" s="131">
        <f>Table114[5]*Table114[6]</f>
        <v>0</v>
      </c>
    </row>
    <row r="120" spans="1:7" ht="45" x14ac:dyDescent="0.25">
      <c r="A120" s="127">
        <v>100</v>
      </c>
      <c r="B120" s="127" t="s">
        <v>985</v>
      </c>
      <c r="C120" s="128" t="s">
        <v>988</v>
      </c>
      <c r="D120" s="127" t="s">
        <v>31</v>
      </c>
      <c r="E120" s="129">
        <v>10</v>
      </c>
      <c r="F120" s="130"/>
      <c r="G120" s="131">
        <f>Table114[5]*Table114[6]</f>
        <v>0</v>
      </c>
    </row>
    <row r="121" spans="1:7" ht="60" x14ac:dyDescent="0.25">
      <c r="A121" s="127">
        <v>101</v>
      </c>
      <c r="B121" s="127" t="s">
        <v>989</v>
      </c>
      <c r="C121" s="128" t="s">
        <v>990</v>
      </c>
      <c r="D121" s="127" t="s">
        <v>315</v>
      </c>
      <c r="E121" s="129">
        <v>6</v>
      </c>
      <c r="F121" s="130"/>
      <c r="G121" s="131">
        <f>Table114[5]*Table114[6]</f>
        <v>0</v>
      </c>
    </row>
    <row r="122" spans="1:7" ht="60" x14ac:dyDescent="0.25">
      <c r="A122" s="127">
        <v>102</v>
      </c>
      <c r="B122" s="127" t="s">
        <v>989</v>
      </c>
      <c r="C122" s="128" t="s">
        <v>991</v>
      </c>
      <c r="D122" s="127" t="s">
        <v>315</v>
      </c>
      <c r="E122" s="129">
        <v>2</v>
      </c>
      <c r="F122" s="130"/>
      <c r="G122" s="131">
        <f>Table114[5]*Table114[6]</f>
        <v>0</v>
      </c>
    </row>
    <row r="123" spans="1:7" ht="45" x14ac:dyDescent="0.25">
      <c r="A123" s="127">
        <v>103</v>
      </c>
      <c r="B123" s="127" t="s">
        <v>992</v>
      </c>
      <c r="C123" s="128" t="s">
        <v>993</v>
      </c>
      <c r="D123" s="127" t="s">
        <v>315</v>
      </c>
      <c r="E123" s="129">
        <v>2</v>
      </c>
      <c r="F123" s="130"/>
      <c r="G123" s="131">
        <f>Table114[5]*Table114[6]</f>
        <v>0</v>
      </c>
    </row>
    <row r="124" spans="1:7" ht="45" x14ac:dyDescent="0.25">
      <c r="A124" s="127">
        <v>104</v>
      </c>
      <c r="B124" s="127" t="s">
        <v>994</v>
      </c>
      <c r="C124" s="128" t="s">
        <v>995</v>
      </c>
      <c r="D124" s="127" t="s">
        <v>315</v>
      </c>
      <c r="E124" s="129">
        <v>4</v>
      </c>
      <c r="F124" s="130"/>
      <c r="G124" s="131">
        <f>Table114[5]*Table114[6]</f>
        <v>0</v>
      </c>
    </row>
    <row r="125" spans="1:7" ht="45" x14ac:dyDescent="0.25">
      <c r="A125" s="127">
        <v>105</v>
      </c>
      <c r="B125" s="127" t="s">
        <v>996</v>
      </c>
      <c r="C125" s="128" t="s">
        <v>997</v>
      </c>
      <c r="D125" s="127" t="s">
        <v>315</v>
      </c>
      <c r="E125" s="129">
        <v>2</v>
      </c>
      <c r="F125" s="130"/>
      <c r="G125" s="131">
        <f>Table114[5]*Table114[6]</f>
        <v>0</v>
      </c>
    </row>
    <row r="126" spans="1:7" ht="30" x14ac:dyDescent="0.25">
      <c r="A126" s="127">
        <v>106</v>
      </c>
      <c r="B126" s="127" t="s">
        <v>998</v>
      </c>
      <c r="C126" s="128" t="s">
        <v>999</v>
      </c>
      <c r="D126" s="127" t="s">
        <v>104</v>
      </c>
      <c r="E126" s="129">
        <v>2</v>
      </c>
      <c r="F126" s="130"/>
      <c r="G126" s="131">
        <f>Table114[5]*Table114[6]</f>
        <v>0</v>
      </c>
    </row>
    <row r="127" spans="1:7" ht="30" x14ac:dyDescent="0.25">
      <c r="A127" s="127">
        <v>107</v>
      </c>
      <c r="B127" s="127" t="s">
        <v>103</v>
      </c>
      <c r="C127" s="128" t="s">
        <v>1000</v>
      </c>
      <c r="D127" s="127" t="s">
        <v>104</v>
      </c>
      <c r="E127" s="129">
        <v>2</v>
      </c>
      <c r="F127" s="130"/>
      <c r="G127" s="131">
        <f>Table114[5]*Table114[6]</f>
        <v>0</v>
      </c>
    </row>
    <row r="128" spans="1:7" ht="30" x14ac:dyDescent="0.25">
      <c r="A128" s="127">
        <v>108</v>
      </c>
      <c r="B128" s="127" t="s">
        <v>115</v>
      </c>
      <c r="C128" s="128" t="s">
        <v>1001</v>
      </c>
      <c r="D128" s="127" t="s">
        <v>315</v>
      </c>
      <c r="E128" s="129">
        <v>2</v>
      </c>
      <c r="F128" s="130"/>
      <c r="G128" s="131">
        <f>Table114[5]*Table114[6]</f>
        <v>0</v>
      </c>
    </row>
    <row r="129" spans="1:7" ht="30" x14ac:dyDescent="0.25">
      <c r="A129" s="127">
        <v>109</v>
      </c>
      <c r="B129" s="127" t="s">
        <v>1002</v>
      </c>
      <c r="C129" s="128" t="s">
        <v>1003</v>
      </c>
      <c r="D129" s="127" t="s">
        <v>315</v>
      </c>
      <c r="E129" s="129">
        <v>2</v>
      </c>
      <c r="F129" s="130"/>
      <c r="G129" s="131">
        <f>Table114[5]*Table114[6]</f>
        <v>0</v>
      </c>
    </row>
    <row r="130" spans="1:7" ht="30" x14ac:dyDescent="0.25">
      <c r="A130" s="127">
        <v>110</v>
      </c>
      <c r="B130" s="127" t="s">
        <v>88</v>
      </c>
      <c r="C130" s="128" t="s">
        <v>357</v>
      </c>
      <c r="D130" s="127" t="s">
        <v>37</v>
      </c>
      <c r="E130" s="129">
        <v>30</v>
      </c>
      <c r="F130" s="130"/>
      <c r="G130" s="131">
        <f>Table114[5]*Table114[6]</f>
        <v>0</v>
      </c>
    </row>
    <row r="131" spans="1:7" ht="45" x14ac:dyDescent="0.25">
      <c r="A131" s="127">
        <v>111</v>
      </c>
      <c r="B131" s="127" t="s">
        <v>43</v>
      </c>
      <c r="C131" s="128" t="s">
        <v>299</v>
      </c>
      <c r="D131" s="127" t="s">
        <v>37</v>
      </c>
      <c r="E131" s="129">
        <v>0.04</v>
      </c>
      <c r="F131" s="130"/>
      <c r="G131" s="131">
        <f>Table114[5]*Table114[6]</f>
        <v>0</v>
      </c>
    </row>
    <row r="132" spans="1:7" ht="60" x14ac:dyDescent="0.25">
      <c r="A132" s="127">
        <v>112</v>
      </c>
      <c r="B132" s="127" t="s">
        <v>62</v>
      </c>
      <c r="C132" s="128" t="s">
        <v>1004</v>
      </c>
      <c r="D132" s="127" t="s">
        <v>29</v>
      </c>
      <c r="E132" s="129">
        <v>24</v>
      </c>
      <c r="F132" s="130"/>
      <c r="G132" s="131">
        <f>Table114[5]*Table114[6]</f>
        <v>0</v>
      </c>
    </row>
    <row r="133" spans="1:7" ht="30" x14ac:dyDescent="0.25">
      <c r="A133" s="127">
        <v>113</v>
      </c>
      <c r="B133" s="127" t="s">
        <v>65</v>
      </c>
      <c r="C133" s="128" t="s">
        <v>330</v>
      </c>
      <c r="D133" s="127" t="s">
        <v>26</v>
      </c>
      <c r="E133" s="129">
        <v>1.2</v>
      </c>
      <c r="F133" s="130"/>
      <c r="G133" s="131">
        <f>Table114[5]*Table114[6]</f>
        <v>0</v>
      </c>
    </row>
    <row r="134" spans="1:7" ht="45" x14ac:dyDescent="0.25">
      <c r="A134" s="127">
        <v>114</v>
      </c>
      <c r="B134" s="127" t="s">
        <v>63</v>
      </c>
      <c r="C134" s="128" t="s">
        <v>1005</v>
      </c>
      <c r="D134" s="127" t="s">
        <v>29</v>
      </c>
      <c r="E134" s="129">
        <v>33.299999999999997</v>
      </c>
      <c r="F134" s="130"/>
      <c r="G134" s="131">
        <f>Table114[5]*Table114[6]</f>
        <v>0</v>
      </c>
    </row>
    <row r="135" spans="1:7" ht="45" x14ac:dyDescent="0.25">
      <c r="A135" s="127">
        <v>115</v>
      </c>
      <c r="B135" s="127" t="s">
        <v>64</v>
      </c>
      <c r="C135" s="128" t="s">
        <v>329</v>
      </c>
      <c r="D135" s="127" t="s">
        <v>29</v>
      </c>
      <c r="E135" s="129">
        <v>33.299999999999997</v>
      </c>
      <c r="F135" s="130"/>
      <c r="G135" s="131">
        <f>Table114[5]*Table114[6]</f>
        <v>0</v>
      </c>
    </row>
    <row r="136" spans="1:7" ht="30" x14ac:dyDescent="0.25">
      <c r="A136" s="127">
        <v>116</v>
      </c>
      <c r="B136" s="127" t="s">
        <v>94</v>
      </c>
      <c r="C136" s="128" t="s">
        <v>420</v>
      </c>
      <c r="D136" s="127" t="s">
        <v>29</v>
      </c>
      <c r="E136" s="129">
        <v>14</v>
      </c>
      <c r="F136" s="130"/>
      <c r="G136" s="131">
        <f>Table114[5]*Table114[6]</f>
        <v>0</v>
      </c>
    </row>
    <row r="137" spans="1:7" x14ac:dyDescent="0.25">
      <c r="A137" s="127"/>
      <c r="B137" s="127"/>
      <c r="C137" s="128" t="s">
        <v>1006</v>
      </c>
      <c r="D137" s="127"/>
      <c r="E137" s="129"/>
      <c r="F137" s="130"/>
      <c r="G137" s="131">
        <f>Table114[5]*Table114[6]</f>
        <v>0</v>
      </c>
    </row>
    <row r="138" spans="1:7" ht="45" x14ac:dyDescent="0.25">
      <c r="A138" s="127">
        <v>117</v>
      </c>
      <c r="B138" s="127" t="s">
        <v>43</v>
      </c>
      <c r="C138" s="128" t="s">
        <v>299</v>
      </c>
      <c r="D138" s="127" t="s">
        <v>37</v>
      </c>
      <c r="E138" s="129">
        <v>16.600000000000001</v>
      </c>
      <c r="F138" s="130"/>
      <c r="G138" s="131">
        <f>Table114[5]*Table114[6]</f>
        <v>0</v>
      </c>
    </row>
    <row r="139" spans="1:7" ht="30" x14ac:dyDescent="0.25">
      <c r="A139" s="127">
        <v>118</v>
      </c>
      <c r="B139" s="127" t="s">
        <v>38</v>
      </c>
      <c r="C139" s="128" t="s">
        <v>941</v>
      </c>
      <c r="D139" s="127" t="s">
        <v>39</v>
      </c>
      <c r="E139" s="129">
        <v>0.02</v>
      </c>
      <c r="F139" s="130"/>
      <c r="G139" s="131">
        <f>Table114[5]*Table114[6]</f>
        <v>0</v>
      </c>
    </row>
    <row r="140" spans="1:7" ht="45" x14ac:dyDescent="0.25">
      <c r="A140" s="127">
        <v>119</v>
      </c>
      <c r="B140" s="127" t="s">
        <v>40</v>
      </c>
      <c r="C140" s="128" t="s">
        <v>642</v>
      </c>
      <c r="D140" s="127" t="s">
        <v>39</v>
      </c>
      <c r="E140" s="129">
        <v>0.02</v>
      </c>
      <c r="F140" s="130"/>
      <c r="G140" s="131">
        <f>Table114[5]*Table114[6]</f>
        <v>0</v>
      </c>
    </row>
    <row r="141" spans="1:7" ht="60" x14ac:dyDescent="0.25">
      <c r="A141" s="127">
        <v>120</v>
      </c>
      <c r="B141" s="127" t="s">
        <v>32</v>
      </c>
      <c r="C141" s="128" t="s">
        <v>954</v>
      </c>
      <c r="D141" s="127" t="s">
        <v>26</v>
      </c>
      <c r="E141" s="129">
        <v>0.25</v>
      </c>
      <c r="F141" s="130"/>
      <c r="G141" s="131">
        <f>Table114[5]*Table114[6]</f>
        <v>0</v>
      </c>
    </row>
    <row r="142" spans="1:7" ht="30" x14ac:dyDescent="0.25">
      <c r="A142" s="127">
        <v>121</v>
      </c>
      <c r="B142" s="127" t="s">
        <v>1007</v>
      </c>
      <c r="C142" s="128" t="s">
        <v>1008</v>
      </c>
      <c r="D142" s="127" t="s">
        <v>31</v>
      </c>
      <c r="E142" s="129">
        <v>5</v>
      </c>
      <c r="F142" s="130"/>
      <c r="G142" s="131">
        <f>Table114[5]*Table114[6]</f>
        <v>0</v>
      </c>
    </row>
    <row r="143" spans="1:7" x14ac:dyDescent="0.25">
      <c r="A143" s="127"/>
      <c r="B143" s="127"/>
      <c r="C143" s="128" t="s">
        <v>1009</v>
      </c>
      <c r="D143" s="127"/>
      <c r="E143" s="129"/>
      <c r="F143" s="130"/>
      <c r="G143" s="131">
        <f>Table114[5]*Table114[6]</f>
        <v>0</v>
      </c>
    </row>
    <row r="144" spans="1:7" x14ac:dyDescent="0.25">
      <c r="A144" s="127"/>
      <c r="B144" s="127"/>
      <c r="C144" s="128" t="s">
        <v>1010</v>
      </c>
      <c r="D144" s="127"/>
      <c r="E144" s="129"/>
      <c r="F144" s="130"/>
      <c r="G144" s="131">
        <f>Table114[5]*Table114[6]</f>
        <v>0</v>
      </c>
    </row>
    <row r="145" spans="1:7" ht="30" x14ac:dyDescent="0.25">
      <c r="A145" s="127">
        <v>122</v>
      </c>
      <c r="B145" s="127" t="s">
        <v>113</v>
      </c>
      <c r="C145" s="128" t="s">
        <v>455</v>
      </c>
      <c r="D145" s="127" t="s">
        <v>26</v>
      </c>
      <c r="E145" s="129">
        <v>3.63</v>
      </c>
      <c r="F145" s="130"/>
      <c r="G145" s="131">
        <f>Table114[5]*Table114[6]</f>
        <v>0</v>
      </c>
    </row>
    <row r="146" spans="1:7" ht="60" x14ac:dyDescent="0.25">
      <c r="A146" s="127">
        <v>123</v>
      </c>
      <c r="B146" s="127" t="s">
        <v>1011</v>
      </c>
      <c r="C146" s="128" t="s">
        <v>1012</v>
      </c>
      <c r="D146" s="127" t="s">
        <v>29</v>
      </c>
      <c r="E146" s="129">
        <v>30.24</v>
      </c>
      <c r="F146" s="130"/>
      <c r="G146" s="131">
        <f>Table114[5]*Table114[6]</f>
        <v>0</v>
      </c>
    </row>
    <row r="147" spans="1:7" x14ac:dyDescent="0.25">
      <c r="A147" s="127">
        <v>124</v>
      </c>
      <c r="B147" s="127"/>
      <c r="C147" s="128" t="s">
        <v>1013</v>
      </c>
      <c r="D147" s="127"/>
      <c r="E147" s="129"/>
      <c r="F147" s="130"/>
      <c r="G147" s="131">
        <f>Table114[5]*Table114[6]</f>
        <v>0</v>
      </c>
    </row>
    <row r="148" spans="1:7" ht="30" x14ac:dyDescent="0.25">
      <c r="A148" s="127">
        <v>125</v>
      </c>
      <c r="B148" s="127" t="s">
        <v>155</v>
      </c>
      <c r="C148" s="128" t="s">
        <v>1014</v>
      </c>
      <c r="D148" s="127" t="s">
        <v>29</v>
      </c>
      <c r="E148" s="129">
        <v>30.96</v>
      </c>
      <c r="F148" s="130"/>
      <c r="G148" s="131">
        <f>Table114[5]*Table114[6]</f>
        <v>0</v>
      </c>
    </row>
    <row r="149" spans="1:7" ht="60" x14ac:dyDescent="0.25">
      <c r="A149" s="127">
        <v>126</v>
      </c>
      <c r="B149" s="127" t="s">
        <v>1011</v>
      </c>
      <c r="C149" s="128" t="s">
        <v>1012</v>
      </c>
      <c r="D149" s="127" t="s">
        <v>29</v>
      </c>
      <c r="E149" s="129">
        <v>30.96</v>
      </c>
      <c r="F149" s="130"/>
      <c r="G149" s="131">
        <f>Table114[5]*Table114[6]</f>
        <v>0</v>
      </c>
    </row>
    <row r="150" spans="1:7" ht="30" x14ac:dyDescent="0.25">
      <c r="A150" s="127">
        <v>127</v>
      </c>
      <c r="B150" s="127" t="s">
        <v>155</v>
      </c>
      <c r="C150" s="128" t="s">
        <v>1015</v>
      </c>
      <c r="D150" s="127" t="s">
        <v>29</v>
      </c>
      <c r="E150" s="129">
        <v>30.96</v>
      </c>
      <c r="F150" s="130"/>
      <c r="G150" s="131">
        <f>Table114[5]*Table114[6]</f>
        <v>0</v>
      </c>
    </row>
    <row r="151" spans="1:7" x14ac:dyDescent="0.25">
      <c r="A151" s="127"/>
      <c r="B151" s="127"/>
      <c r="C151" s="128" t="s">
        <v>1016</v>
      </c>
      <c r="D151" s="127"/>
      <c r="E151" s="129"/>
      <c r="F151" s="130"/>
      <c r="G151" s="131">
        <f>Table114[5]*Table114[6]</f>
        <v>0</v>
      </c>
    </row>
    <row r="152" spans="1:7" ht="30" x14ac:dyDescent="0.25">
      <c r="A152" s="127">
        <v>128</v>
      </c>
      <c r="B152" s="127" t="s">
        <v>155</v>
      </c>
      <c r="C152" s="128" t="s">
        <v>1015</v>
      </c>
      <c r="D152" s="127" t="s">
        <v>29</v>
      </c>
      <c r="E152" s="129">
        <v>26.52</v>
      </c>
      <c r="F152" s="130"/>
      <c r="G152" s="131">
        <f>Table114[5]*Table114[6]</f>
        <v>0</v>
      </c>
    </row>
    <row r="153" spans="1:7" ht="60" x14ac:dyDescent="0.25">
      <c r="A153" s="127">
        <v>129</v>
      </c>
      <c r="B153" s="127" t="s">
        <v>1011</v>
      </c>
      <c r="C153" s="128" t="s">
        <v>1012</v>
      </c>
      <c r="D153" s="127" t="s">
        <v>29</v>
      </c>
      <c r="E153" s="129">
        <v>26.52</v>
      </c>
      <c r="F153" s="130"/>
      <c r="G153" s="131">
        <f>Table114[5]*Table114[6]</f>
        <v>0</v>
      </c>
    </row>
    <row r="154" spans="1:7" ht="30" x14ac:dyDescent="0.25">
      <c r="A154" s="127">
        <v>130</v>
      </c>
      <c r="B154" s="127" t="s">
        <v>155</v>
      </c>
      <c r="C154" s="128" t="s">
        <v>1015</v>
      </c>
      <c r="D154" s="127" t="s">
        <v>29</v>
      </c>
      <c r="E154" s="129">
        <v>26.52</v>
      </c>
      <c r="F154" s="130"/>
      <c r="G154" s="131">
        <f>Table114[5]*Table114[6]</f>
        <v>0</v>
      </c>
    </row>
    <row r="155" spans="1:7" x14ac:dyDescent="0.25">
      <c r="A155" s="127"/>
      <c r="B155" s="127"/>
      <c r="C155" s="128" t="s">
        <v>1017</v>
      </c>
      <c r="D155" s="127"/>
      <c r="E155" s="129"/>
      <c r="F155" s="130"/>
      <c r="G155" s="131">
        <f>Table114[5]*Table114[6]</f>
        <v>0</v>
      </c>
    </row>
    <row r="156" spans="1:7" ht="30" x14ac:dyDescent="0.25">
      <c r="A156" s="127">
        <v>131</v>
      </c>
      <c r="B156" s="127" t="s">
        <v>1018</v>
      </c>
      <c r="C156" s="128" t="s">
        <v>1019</v>
      </c>
      <c r="D156" s="127" t="s">
        <v>134</v>
      </c>
      <c r="E156" s="129">
        <v>0.03</v>
      </c>
      <c r="F156" s="130"/>
      <c r="G156" s="131">
        <f>Table114[5]*Table114[6]</f>
        <v>0</v>
      </c>
    </row>
    <row r="157" spans="1:7" ht="75" x14ac:dyDescent="0.25">
      <c r="A157" s="127">
        <v>132</v>
      </c>
      <c r="B157" s="127" t="s">
        <v>970</v>
      </c>
      <c r="C157" s="128" t="s">
        <v>1020</v>
      </c>
      <c r="D157" s="127" t="s">
        <v>29</v>
      </c>
      <c r="E157" s="129">
        <v>12.72</v>
      </c>
      <c r="F157" s="130"/>
      <c r="G157" s="131">
        <f>Table114[5]*Table114[6]</f>
        <v>0</v>
      </c>
    </row>
    <row r="158" spans="1:7" x14ac:dyDescent="0.25">
      <c r="A158" s="132" t="s">
        <v>309</v>
      </c>
      <c r="B158" s="133"/>
      <c r="C158" s="133"/>
      <c r="D158" s="133"/>
      <c r="E158" s="134"/>
      <c r="F158" s="134"/>
      <c r="G158" s="134">
        <f>SUBTOTAL(9,Table114[7])</f>
        <v>0</v>
      </c>
    </row>
  </sheetData>
  <mergeCells count="2">
    <mergeCell ref="C2:G3"/>
    <mergeCell ref="A4:B4"/>
  </mergeCells>
  <phoneticPr fontId="20" type="noConversion"/>
  <conditionalFormatting sqref="G7:G158">
    <cfRule type="expression" dxfId="476" priority="17">
      <formula>AND($C7="Subtotal",$G7="")</formula>
    </cfRule>
    <cfRule type="expression" dxfId="475" priority="18">
      <formula>AND($C7="Subtotal",_xlfn.FORMULATEXT($G7)="=[5]*[6]")</formula>
    </cfRule>
    <cfRule type="expression" dxfId="474" priority="22">
      <formula>AND($C7&lt;&gt;"Subtotal",_xlfn.FORMULATEXT($G7)&lt;&gt;"=[5]*[6]")</formula>
    </cfRule>
  </conditionalFormatting>
  <conditionalFormatting sqref="A7:G8 A11:G16 A9:B10 D9:G10 A19:G21 A17:B18 D17:G18 A22:B25 D22:G25 A28:G158">
    <cfRule type="expression" dxfId="473" priority="19">
      <formula>CELL("PROTECT",A7)=0</formula>
    </cfRule>
    <cfRule type="expression" dxfId="472" priority="20">
      <formula>$C7="Subtotal"</formula>
    </cfRule>
    <cfRule type="expression" priority="21" stopIfTrue="1">
      <formula>OR($C7="Subtotal",$A7="Total TVA Cota 0")</formula>
    </cfRule>
    <cfRule type="expression" dxfId="471" priority="23">
      <formula>$E7=""</formula>
    </cfRule>
  </conditionalFormatting>
  <conditionalFormatting sqref="E7:G158">
    <cfRule type="notContainsBlanks" priority="24" stopIfTrue="1">
      <formula>LEN(TRIM(E7))&gt;0</formula>
    </cfRule>
    <cfRule type="expression" dxfId="470" priority="25">
      <formula>$E7&lt;&gt;""</formula>
    </cfRule>
  </conditionalFormatting>
  <conditionalFormatting sqref="C9:C10">
    <cfRule type="expression" dxfId="469" priority="13">
      <formula>CELL("PROTECT",C9)=0</formula>
    </cfRule>
    <cfRule type="expression" dxfId="468" priority="14">
      <formula>$C9="Subtotal"</formula>
    </cfRule>
    <cfRule type="expression" priority="15" stopIfTrue="1">
      <formula>OR($C9="Subtotal",$A9="Total TVA Cota 0")</formula>
    </cfRule>
    <cfRule type="expression" dxfId="467" priority="16">
      <formula>$E9=""</formula>
    </cfRule>
  </conditionalFormatting>
  <conditionalFormatting sqref="C17:C18">
    <cfRule type="expression" dxfId="466" priority="9">
      <formula>CELL("PROTECT",C17)=0</formula>
    </cfRule>
    <cfRule type="expression" dxfId="465" priority="10">
      <formula>$C17="Subtotal"</formula>
    </cfRule>
    <cfRule type="expression" priority="11" stopIfTrue="1">
      <formula>OR($C17="Subtotal",$A17="Total TVA Cota 0")</formula>
    </cfRule>
    <cfRule type="expression" dxfId="464" priority="12">
      <formula>$E17=""</formula>
    </cfRule>
  </conditionalFormatting>
  <conditionalFormatting sqref="C22">
    <cfRule type="expression" dxfId="463" priority="5">
      <formula>CELL("PROTECT",C22)=0</formula>
    </cfRule>
    <cfRule type="expression" dxfId="462" priority="6">
      <formula>$C22="Subtotal"</formula>
    </cfRule>
    <cfRule type="expression" priority="7" stopIfTrue="1">
      <formula>OR($C22="Subtotal",$A22="Total TVA Cota 0")</formula>
    </cfRule>
    <cfRule type="expression" dxfId="461" priority="8">
      <formula>$E22=""</formula>
    </cfRule>
  </conditionalFormatting>
  <conditionalFormatting sqref="C23:C25">
    <cfRule type="expression" dxfId="460" priority="1">
      <formula>CELL("PROTECT",C23)=0</formula>
    </cfRule>
    <cfRule type="expression" dxfId="459" priority="2">
      <formula>$C23="Subtotal"</formula>
    </cfRule>
    <cfRule type="expression" priority="3" stopIfTrue="1">
      <formula>OR($C23="Subtotal",$A23="Total TVA Cota 0")</formula>
    </cfRule>
    <cfRule type="expression" dxfId="458" priority="4">
      <formula>$E23=""</formula>
    </cfRule>
  </conditionalFormatting>
  <dataValidations count="1">
    <dataValidation type="decimal" operator="greaterThan" allowBlank="1" showInputMessage="1" showErrorMessage="1" sqref="F7:F15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9"/>
  <sheetViews>
    <sheetView view="pageBreakPreview" topLeftCell="A139" zoomScaleNormal="90" zoomScaleSheetLayoutView="100" zoomScalePageLayoutView="90" workbookViewId="0">
      <selection activeCell="C148" sqref="C148"/>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65" t="str">
        <f>SITE!C2</f>
        <v xml:space="preserve">Installation of solid biomass heating system and solar panels for hot water production in kindergarten Speranta of Lozova village, 
Straseni district
</v>
      </c>
      <c r="D2" s="165"/>
      <c r="E2" s="165"/>
      <c r="F2" s="165"/>
      <c r="G2" s="165"/>
    </row>
    <row r="3" spans="1:7" s="21" customFormat="1" ht="18.75" x14ac:dyDescent="0.3">
      <c r="A3" s="25" t="str">
        <f>SITE!A3</f>
        <v>Site:</v>
      </c>
      <c r="B3" s="26" t="str">
        <f>IF(SITE!B3=0,"",SITE!B3)</f>
        <v>y</v>
      </c>
      <c r="C3" s="165"/>
      <c r="D3" s="165"/>
      <c r="E3" s="165"/>
      <c r="F3" s="165"/>
      <c r="G3" s="165"/>
    </row>
    <row r="4" spans="1:7" s="21" customFormat="1" ht="18.75" customHeight="1" x14ac:dyDescent="0.25">
      <c r="A4" s="168" t="s">
        <v>271</v>
      </c>
      <c r="B4" s="168"/>
      <c r="C4" s="28" t="str">
        <f>SITE!B10</f>
        <v>General construction works</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98" t="s">
        <v>444</v>
      </c>
      <c r="D7" s="37"/>
      <c r="E7" s="43"/>
      <c r="F7" s="42"/>
      <c r="G7" s="86">
        <f>Table115[5]*Table115[6]</f>
        <v>0</v>
      </c>
    </row>
    <row r="8" spans="1:7" ht="45" x14ac:dyDescent="0.25">
      <c r="A8" s="37">
        <v>1</v>
      </c>
      <c r="B8" s="37" t="s">
        <v>109</v>
      </c>
      <c r="C8" s="109" t="s">
        <v>445</v>
      </c>
      <c r="D8" s="37" t="s">
        <v>48</v>
      </c>
      <c r="E8" s="43">
        <v>0.33</v>
      </c>
      <c r="F8" s="42"/>
      <c r="G8" s="88">
        <f>Table115[5]*Table115[6]</f>
        <v>0</v>
      </c>
    </row>
    <row r="9" spans="1:7" ht="30" x14ac:dyDescent="0.25">
      <c r="A9" s="92">
        <v>2</v>
      </c>
      <c r="B9" s="92" t="s">
        <v>110</v>
      </c>
      <c r="C9" s="109" t="s">
        <v>446</v>
      </c>
      <c r="D9" s="92" t="s">
        <v>26</v>
      </c>
      <c r="E9" s="94">
        <v>1.02</v>
      </c>
      <c r="F9" s="95"/>
      <c r="G9" s="96">
        <f>Table115[5]*Table115[6]</f>
        <v>0</v>
      </c>
    </row>
    <row r="10" spans="1:7" ht="30" x14ac:dyDescent="0.25">
      <c r="A10" s="92">
        <v>3</v>
      </c>
      <c r="B10" s="92" t="s">
        <v>111</v>
      </c>
      <c r="C10" s="98" t="s">
        <v>447</v>
      </c>
      <c r="D10" s="92" t="s">
        <v>48</v>
      </c>
      <c r="E10" s="94">
        <v>0.13</v>
      </c>
      <c r="F10" s="95"/>
      <c r="G10" s="97">
        <f>Table115[5]*Table115[6]</f>
        <v>0</v>
      </c>
    </row>
    <row r="11" spans="1:7" ht="30" x14ac:dyDescent="0.25">
      <c r="A11" s="92">
        <v>4</v>
      </c>
      <c r="B11" s="92" t="s">
        <v>35</v>
      </c>
      <c r="C11" s="98" t="s">
        <v>448</v>
      </c>
      <c r="D11" s="92" t="s">
        <v>26</v>
      </c>
      <c r="E11" s="94">
        <v>3.27</v>
      </c>
      <c r="F11" s="95"/>
      <c r="G11" s="97">
        <f>Table115[5]*Table115[6]</f>
        <v>0</v>
      </c>
    </row>
    <row r="12" spans="1:7" ht="45" x14ac:dyDescent="0.25">
      <c r="A12" s="92">
        <v>5</v>
      </c>
      <c r="B12" s="92" t="s">
        <v>36</v>
      </c>
      <c r="C12" s="98" t="s">
        <v>449</v>
      </c>
      <c r="D12" s="92" t="s">
        <v>26</v>
      </c>
      <c r="E12" s="94">
        <v>16.36</v>
      </c>
      <c r="F12" s="95"/>
      <c r="G12" s="97">
        <f>Table115[5]*Table115[6]</f>
        <v>0</v>
      </c>
    </row>
    <row r="13" spans="1:7" x14ac:dyDescent="0.25">
      <c r="A13" s="92"/>
      <c r="B13" s="92"/>
      <c r="C13" s="103" t="s">
        <v>450</v>
      </c>
      <c r="D13" s="92"/>
      <c r="E13" s="94"/>
      <c r="F13" s="95"/>
      <c r="G13" s="97">
        <f>Table115[5]*Table115[6]</f>
        <v>0</v>
      </c>
    </row>
    <row r="14" spans="1:7" x14ac:dyDescent="0.25">
      <c r="A14" s="92">
        <v>6</v>
      </c>
      <c r="B14" s="92" t="s">
        <v>41</v>
      </c>
      <c r="C14" s="109" t="s">
        <v>295</v>
      </c>
      <c r="D14" s="92" t="s">
        <v>26</v>
      </c>
      <c r="E14" s="94">
        <v>1.73</v>
      </c>
      <c r="F14" s="95"/>
      <c r="G14" s="97">
        <f>Table115[5]*Table115[6]</f>
        <v>0</v>
      </c>
    </row>
    <row r="15" spans="1:7" ht="48" customHeight="1" x14ac:dyDescent="0.25">
      <c r="A15" s="92">
        <v>7</v>
      </c>
      <c r="B15" s="92" t="s">
        <v>32</v>
      </c>
      <c r="C15" s="98" t="s">
        <v>451</v>
      </c>
      <c r="D15" s="92" t="s">
        <v>26</v>
      </c>
      <c r="E15" s="94">
        <v>18.100000000000001</v>
      </c>
      <c r="F15" s="95"/>
      <c r="G15" s="97">
        <f>Table115[5]*Table115[6]</f>
        <v>0</v>
      </c>
    </row>
    <row r="16" spans="1:7" ht="45" x14ac:dyDescent="0.25">
      <c r="A16" s="92">
        <v>8</v>
      </c>
      <c r="B16" s="92" t="s">
        <v>42</v>
      </c>
      <c r="C16" s="98" t="s">
        <v>452</v>
      </c>
      <c r="D16" s="92" t="s">
        <v>29</v>
      </c>
      <c r="E16" s="94">
        <v>90.45</v>
      </c>
      <c r="F16" s="95"/>
      <c r="G16" s="97">
        <f>Table115[5]*Table115[6]</f>
        <v>0</v>
      </c>
    </row>
    <row r="17" spans="1:7" ht="30" x14ac:dyDescent="0.25">
      <c r="A17" s="92">
        <v>9</v>
      </c>
      <c r="B17" s="92" t="s">
        <v>112</v>
      </c>
      <c r="C17" s="98" t="s">
        <v>453</v>
      </c>
      <c r="D17" s="92" t="s">
        <v>29</v>
      </c>
      <c r="E17" s="94">
        <v>11.52</v>
      </c>
      <c r="F17" s="95"/>
      <c r="G17" s="97">
        <f>Table115[5]*Table115[6]</f>
        <v>0</v>
      </c>
    </row>
    <row r="18" spans="1:7" x14ac:dyDescent="0.25">
      <c r="A18" s="92"/>
      <c r="B18" s="92"/>
      <c r="C18" s="103" t="s">
        <v>454</v>
      </c>
      <c r="D18" s="92"/>
      <c r="E18" s="94"/>
      <c r="F18" s="95"/>
      <c r="G18" s="97">
        <f>Table115[5]*Table115[6]</f>
        <v>0</v>
      </c>
    </row>
    <row r="19" spans="1:7" ht="30" x14ac:dyDescent="0.25">
      <c r="A19" s="92">
        <v>10</v>
      </c>
      <c r="B19" s="92" t="s">
        <v>113</v>
      </c>
      <c r="C19" s="103" t="s">
        <v>455</v>
      </c>
      <c r="D19" s="92" t="s">
        <v>26</v>
      </c>
      <c r="E19" s="94">
        <v>40.1</v>
      </c>
      <c r="F19" s="95"/>
      <c r="G19" s="97">
        <f>Table115[5]*Table115[6]</f>
        <v>0</v>
      </c>
    </row>
    <row r="20" spans="1:7" ht="30" x14ac:dyDescent="0.25">
      <c r="A20" s="92">
        <v>11</v>
      </c>
      <c r="B20" s="92" t="s">
        <v>114</v>
      </c>
      <c r="C20" s="103" t="s">
        <v>456</v>
      </c>
      <c r="D20" s="92" t="s">
        <v>37</v>
      </c>
      <c r="E20" s="94">
        <v>66.400000000000006</v>
      </c>
      <c r="F20" s="95"/>
      <c r="G20" s="97">
        <f>Table115[5]*Table115[6]</f>
        <v>0</v>
      </c>
    </row>
    <row r="21" spans="1:7" ht="30" x14ac:dyDescent="0.25">
      <c r="A21" s="92">
        <v>12</v>
      </c>
      <c r="B21" s="92" t="s">
        <v>115</v>
      </c>
      <c r="C21" s="103" t="s">
        <v>457</v>
      </c>
      <c r="D21" s="92" t="s">
        <v>315</v>
      </c>
      <c r="E21" s="94">
        <v>2</v>
      </c>
      <c r="F21" s="95"/>
      <c r="G21" s="97">
        <f>Table115[5]*Table115[6]</f>
        <v>0</v>
      </c>
    </row>
    <row r="22" spans="1:7" ht="30" x14ac:dyDescent="0.25">
      <c r="A22" s="92">
        <v>13</v>
      </c>
      <c r="B22" s="92" t="s">
        <v>116</v>
      </c>
      <c r="C22" s="103" t="s">
        <v>458</v>
      </c>
      <c r="D22" s="92" t="s">
        <v>315</v>
      </c>
      <c r="E22" s="94">
        <v>2</v>
      </c>
      <c r="F22" s="95"/>
      <c r="G22" s="97">
        <f>Table115[5]*Table115[6]</f>
        <v>0</v>
      </c>
    </row>
    <row r="23" spans="1:7" ht="30" x14ac:dyDescent="0.25">
      <c r="A23" s="92">
        <v>14</v>
      </c>
      <c r="B23" s="92" t="s">
        <v>117</v>
      </c>
      <c r="C23" s="103" t="s">
        <v>459</v>
      </c>
      <c r="D23" s="92" t="s">
        <v>315</v>
      </c>
      <c r="E23" s="94">
        <v>2</v>
      </c>
      <c r="F23" s="95"/>
      <c r="G23" s="97">
        <f>Table115[5]*Table115[6]</f>
        <v>0</v>
      </c>
    </row>
    <row r="24" spans="1:7" x14ac:dyDescent="0.25">
      <c r="A24" s="92">
        <v>15</v>
      </c>
      <c r="B24" s="92"/>
      <c r="C24" s="103" t="s">
        <v>460</v>
      </c>
      <c r="D24" s="92"/>
      <c r="E24" s="94"/>
      <c r="F24" s="95"/>
      <c r="G24" s="97">
        <f>Table115[5]*Table115[6]</f>
        <v>0</v>
      </c>
    </row>
    <row r="25" spans="1:7" ht="45" x14ac:dyDescent="0.25">
      <c r="A25" s="92">
        <v>16</v>
      </c>
      <c r="B25" s="92" t="s">
        <v>118</v>
      </c>
      <c r="C25" s="98" t="s">
        <v>461</v>
      </c>
      <c r="D25" s="92" t="s">
        <v>26</v>
      </c>
      <c r="E25" s="94">
        <v>0.48</v>
      </c>
      <c r="F25" s="95"/>
      <c r="G25" s="97">
        <f>Table115[5]*Table115[6]</f>
        <v>0</v>
      </c>
    </row>
    <row r="26" spans="1:7" ht="45" x14ac:dyDescent="0.25">
      <c r="A26" s="92">
        <v>17</v>
      </c>
      <c r="B26" s="92" t="s">
        <v>119</v>
      </c>
      <c r="C26" s="98" t="s">
        <v>462</v>
      </c>
      <c r="D26" s="92" t="s">
        <v>37</v>
      </c>
      <c r="E26" s="94">
        <v>11.4</v>
      </c>
      <c r="F26" s="95"/>
      <c r="G26" s="97">
        <f>Table115[5]*Table115[6]</f>
        <v>0</v>
      </c>
    </row>
    <row r="27" spans="1:7" ht="45" x14ac:dyDescent="0.25">
      <c r="A27" s="92">
        <v>18</v>
      </c>
      <c r="B27" s="92" t="s">
        <v>120</v>
      </c>
      <c r="C27" s="98" t="s">
        <v>463</v>
      </c>
      <c r="D27" s="92" t="s">
        <v>37</v>
      </c>
      <c r="E27" s="94">
        <v>22</v>
      </c>
      <c r="F27" s="95"/>
      <c r="G27" s="97">
        <f>Table115[5]*Table115[6]</f>
        <v>0</v>
      </c>
    </row>
    <row r="28" spans="1:7" ht="45" x14ac:dyDescent="0.25">
      <c r="A28" s="92">
        <v>19</v>
      </c>
      <c r="B28" s="92" t="s">
        <v>121</v>
      </c>
      <c r="C28" s="98" t="s">
        <v>464</v>
      </c>
      <c r="D28" s="92" t="s">
        <v>29</v>
      </c>
      <c r="E28" s="94">
        <v>4.3</v>
      </c>
      <c r="F28" s="95"/>
      <c r="G28" s="97">
        <f>Table115[5]*Table115[6]</f>
        <v>0</v>
      </c>
    </row>
    <row r="29" spans="1:7" x14ac:dyDescent="0.25">
      <c r="A29" s="92"/>
      <c r="B29" s="92"/>
      <c r="C29" s="103" t="s">
        <v>465</v>
      </c>
      <c r="D29" s="92"/>
      <c r="E29" s="94"/>
      <c r="F29" s="95"/>
      <c r="G29" s="97">
        <f>Table115[5]*Table115[6]</f>
        <v>0</v>
      </c>
    </row>
    <row r="30" spans="1:7" ht="60" x14ac:dyDescent="0.25">
      <c r="A30" s="92">
        <v>20</v>
      </c>
      <c r="B30" s="92" t="s">
        <v>122</v>
      </c>
      <c r="C30" s="103" t="s">
        <v>466</v>
      </c>
      <c r="D30" s="92" t="s">
        <v>315</v>
      </c>
      <c r="E30" s="94">
        <v>4</v>
      </c>
      <c r="F30" s="95"/>
      <c r="G30" s="97">
        <f>Table115[5]*Table115[6]</f>
        <v>0</v>
      </c>
    </row>
    <row r="31" spans="1:7" ht="60" x14ac:dyDescent="0.25">
      <c r="A31" s="92">
        <v>21</v>
      </c>
      <c r="B31" s="92" t="s">
        <v>122</v>
      </c>
      <c r="C31" s="103" t="s">
        <v>466</v>
      </c>
      <c r="D31" s="92" t="s">
        <v>315</v>
      </c>
      <c r="E31" s="94">
        <v>3</v>
      </c>
      <c r="F31" s="95"/>
      <c r="G31" s="97">
        <f>Table115[5]*Table115[6]</f>
        <v>0</v>
      </c>
    </row>
    <row r="32" spans="1:7" x14ac:dyDescent="0.25">
      <c r="A32" s="92">
        <v>22</v>
      </c>
      <c r="B32" s="92"/>
      <c r="C32" s="103" t="s">
        <v>467</v>
      </c>
      <c r="D32" s="92"/>
      <c r="E32" s="94"/>
      <c r="F32" s="95"/>
      <c r="G32" s="97">
        <f>Table115[5]*Table115[6]</f>
        <v>0</v>
      </c>
    </row>
    <row r="33" spans="1:7" ht="45" x14ac:dyDescent="0.25">
      <c r="A33" s="92">
        <v>23</v>
      </c>
      <c r="B33" s="92" t="s">
        <v>118</v>
      </c>
      <c r="C33" s="98" t="s">
        <v>461</v>
      </c>
      <c r="D33" s="92" t="s">
        <v>26</v>
      </c>
      <c r="E33" s="94">
        <v>2.2999999999999998</v>
      </c>
      <c r="F33" s="95"/>
      <c r="G33" s="97">
        <f>Table115[5]*Table115[6]</f>
        <v>0</v>
      </c>
    </row>
    <row r="34" spans="1:7" ht="45" x14ac:dyDescent="0.25">
      <c r="A34" s="92">
        <v>24</v>
      </c>
      <c r="B34" s="92" t="s">
        <v>119</v>
      </c>
      <c r="C34" s="98" t="s">
        <v>462</v>
      </c>
      <c r="D34" s="92" t="s">
        <v>37</v>
      </c>
      <c r="E34" s="94">
        <v>34.200000000000003</v>
      </c>
      <c r="F34" s="95"/>
      <c r="G34" s="97">
        <f>Table115[5]*Table115[6]</f>
        <v>0</v>
      </c>
    </row>
    <row r="35" spans="1:7" ht="45" x14ac:dyDescent="0.25">
      <c r="A35" s="92">
        <v>25</v>
      </c>
      <c r="B35" s="92" t="s">
        <v>120</v>
      </c>
      <c r="C35" s="98" t="s">
        <v>463</v>
      </c>
      <c r="D35" s="92" t="s">
        <v>37</v>
      </c>
      <c r="E35" s="94">
        <v>196.6</v>
      </c>
      <c r="F35" s="95"/>
      <c r="G35" s="97">
        <f>Table115[5]*Table115[6]</f>
        <v>0</v>
      </c>
    </row>
    <row r="36" spans="1:7" ht="45" x14ac:dyDescent="0.25">
      <c r="A36" s="92">
        <v>26</v>
      </c>
      <c r="B36" s="92" t="s">
        <v>123</v>
      </c>
      <c r="C36" s="103" t="s">
        <v>768</v>
      </c>
      <c r="D36" s="92" t="s">
        <v>29</v>
      </c>
      <c r="E36" s="94">
        <v>13.25</v>
      </c>
      <c r="F36" s="95"/>
      <c r="G36" s="97">
        <f>Table115[5]*Table115[6]</f>
        <v>0</v>
      </c>
    </row>
    <row r="37" spans="1:7" ht="30" x14ac:dyDescent="0.25">
      <c r="A37" s="92">
        <v>27</v>
      </c>
      <c r="B37" s="92" t="s">
        <v>124</v>
      </c>
      <c r="C37" s="98" t="s">
        <v>468</v>
      </c>
      <c r="D37" s="92" t="s">
        <v>315</v>
      </c>
      <c r="E37" s="94">
        <v>1</v>
      </c>
      <c r="F37" s="95"/>
      <c r="G37" s="97">
        <f>Table115[5]*Table115[6]</f>
        <v>0</v>
      </c>
    </row>
    <row r="38" spans="1:7" x14ac:dyDescent="0.25">
      <c r="A38" s="92"/>
      <c r="B38" s="92"/>
      <c r="C38" s="103" t="s">
        <v>469</v>
      </c>
      <c r="D38" s="92"/>
      <c r="E38" s="94"/>
      <c r="F38" s="95"/>
      <c r="G38" s="97">
        <f>Table115[5]*Table115[6]</f>
        <v>0</v>
      </c>
    </row>
    <row r="39" spans="1:7" ht="30" x14ac:dyDescent="0.25">
      <c r="A39" s="92">
        <v>28</v>
      </c>
      <c r="B39" s="92" t="s">
        <v>125</v>
      </c>
      <c r="C39" s="98" t="s">
        <v>470</v>
      </c>
      <c r="D39" s="92" t="s">
        <v>31</v>
      </c>
      <c r="E39" s="94">
        <v>1.2</v>
      </c>
      <c r="F39" s="95"/>
      <c r="G39" s="97">
        <f>Table115[5]*Table115[6]</f>
        <v>0</v>
      </c>
    </row>
    <row r="40" spans="1:7" ht="45" x14ac:dyDescent="0.25">
      <c r="A40" s="92">
        <v>29</v>
      </c>
      <c r="B40" s="92" t="s">
        <v>118</v>
      </c>
      <c r="C40" s="98" t="s">
        <v>471</v>
      </c>
      <c r="D40" s="92" t="s">
        <v>26</v>
      </c>
      <c r="E40" s="94">
        <v>0.1</v>
      </c>
      <c r="F40" s="95"/>
      <c r="G40" s="97">
        <f>Table115[5]*Table115[6]</f>
        <v>0</v>
      </c>
    </row>
    <row r="41" spans="1:7" ht="45" x14ac:dyDescent="0.25">
      <c r="A41" s="92">
        <v>30</v>
      </c>
      <c r="B41" s="92" t="s">
        <v>123</v>
      </c>
      <c r="C41" s="103" t="s">
        <v>769</v>
      </c>
      <c r="D41" s="92" t="s">
        <v>29</v>
      </c>
      <c r="E41" s="94">
        <v>0.96</v>
      </c>
      <c r="F41" s="95"/>
      <c r="G41" s="97">
        <f>Table115[5]*Table115[6]</f>
        <v>0</v>
      </c>
    </row>
    <row r="42" spans="1:7" ht="30" x14ac:dyDescent="0.25">
      <c r="A42" s="92">
        <v>31</v>
      </c>
      <c r="B42" s="92" t="s">
        <v>126</v>
      </c>
      <c r="C42" s="98" t="s">
        <v>472</v>
      </c>
      <c r="D42" s="92" t="s">
        <v>37</v>
      </c>
      <c r="E42" s="94">
        <v>3.18</v>
      </c>
      <c r="F42" s="95"/>
      <c r="G42" s="97">
        <f>Table115[5]*Table115[6]</f>
        <v>0</v>
      </c>
    </row>
    <row r="43" spans="1:7" ht="30" x14ac:dyDescent="0.25">
      <c r="A43" s="92">
        <v>32</v>
      </c>
      <c r="B43" s="92" t="s">
        <v>127</v>
      </c>
      <c r="C43" s="109" t="s">
        <v>473</v>
      </c>
      <c r="D43" s="92" t="s">
        <v>29</v>
      </c>
      <c r="E43" s="94">
        <v>45.25</v>
      </c>
      <c r="F43" s="95"/>
      <c r="G43" s="97">
        <f>Table115[5]*Table115[6]</f>
        <v>0</v>
      </c>
    </row>
    <row r="44" spans="1:7" ht="60" x14ac:dyDescent="0.25">
      <c r="A44" s="92">
        <v>33</v>
      </c>
      <c r="B44" s="92" t="s">
        <v>128</v>
      </c>
      <c r="C44" s="98" t="s">
        <v>474</v>
      </c>
      <c r="D44" s="92" t="s">
        <v>29</v>
      </c>
      <c r="E44" s="94">
        <v>45.25</v>
      </c>
      <c r="F44" s="95"/>
      <c r="G44" s="97">
        <f>Table115[5]*Table115[6]</f>
        <v>0</v>
      </c>
    </row>
    <row r="45" spans="1:7" ht="30" x14ac:dyDescent="0.25">
      <c r="A45" s="92">
        <v>34</v>
      </c>
      <c r="B45" s="92" t="s">
        <v>127</v>
      </c>
      <c r="C45" s="98" t="s">
        <v>475</v>
      </c>
      <c r="D45" s="92" t="s">
        <v>29</v>
      </c>
      <c r="E45" s="94">
        <v>45.25</v>
      </c>
      <c r="F45" s="95"/>
      <c r="G45" s="97">
        <f>Table115[5]*Table115[6]</f>
        <v>0</v>
      </c>
    </row>
    <row r="46" spans="1:7" ht="60" x14ac:dyDescent="0.25">
      <c r="A46" s="92">
        <v>35</v>
      </c>
      <c r="B46" s="92" t="s">
        <v>129</v>
      </c>
      <c r="C46" s="103" t="s">
        <v>770</v>
      </c>
      <c r="D46" s="92" t="s">
        <v>29</v>
      </c>
      <c r="E46" s="94">
        <v>45.25</v>
      </c>
      <c r="F46" s="95"/>
      <c r="G46" s="97">
        <f>Table115[5]*Table115[6]</f>
        <v>0</v>
      </c>
    </row>
    <row r="47" spans="1:7" x14ac:dyDescent="0.25">
      <c r="A47" s="92">
        <v>36</v>
      </c>
      <c r="B47" s="92" t="s">
        <v>130</v>
      </c>
      <c r="C47" s="98" t="s">
        <v>476</v>
      </c>
      <c r="D47" s="92" t="s">
        <v>26</v>
      </c>
      <c r="E47" s="94">
        <v>1.55</v>
      </c>
      <c r="F47" s="95"/>
      <c r="G47" s="97">
        <f>Table115[5]*Table115[6]</f>
        <v>0</v>
      </c>
    </row>
    <row r="48" spans="1:7" ht="30" x14ac:dyDescent="0.25">
      <c r="A48" s="92"/>
      <c r="B48" s="92" t="s">
        <v>131</v>
      </c>
      <c r="C48" s="98" t="s">
        <v>477</v>
      </c>
      <c r="D48" s="92" t="s">
        <v>26</v>
      </c>
      <c r="E48" s="94">
        <v>1.55</v>
      </c>
      <c r="F48" s="95"/>
      <c r="G48" s="97">
        <f>Table115[5]*Table115[6]</f>
        <v>0</v>
      </c>
    </row>
    <row r="49" spans="1:7" ht="30" x14ac:dyDescent="0.25">
      <c r="A49" s="92">
        <v>37</v>
      </c>
      <c r="B49" s="92" t="s">
        <v>127</v>
      </c>
      <c r="C49" s="98" t="s">
        <v>478</v>
      </c>
      <c r="D49" s="92" t="s">
        <v>29</v>
      </c>
      <c r="E49" s="94">
        <v>73</v>
      </c>
      <c r="F49" s="95"/>
      <c r="G49" s="97">
        <f>Table115[5]*Table115[6]</f>
        <v>0</v>
      </c>
    </row>
    <row r="50" spans="1:7" ht="45" x14ac:dyDescent="0.25">
      <c r="A50" s="92">
        <v>38</v>
      </c>
      <c r="B50" s="92" t="s">
        <v>132</v>
      </c>
      <c r="C50" s="98" t="s">
        <v>479</v>
      </c>
      <c r="D50" s="92" t="s">
        <v>29</v>
      </c>
      <c r="E50" s="94">
        <v>81</v>
      </c>
      <c r="F50" s="95"/>
      <c r="G50" s="97">
        <f>Table115[5]*Table115[6]</f>
        <v>0</v>
      </c>
    </row>
    <row r="51" spans="1:7" ht="30" x14ac:dyDescent="0.25">
      <c r="A51" s="92">
        <v>39</v>
      </c>
      <c r="B51" s="92" t="s">
        <v>133</v>
      </c>
      <c r="C51" s="98" t="s">
        <v>480</v>
      </c>
      <c r="D51" s="92" t="s">
        <v>134</v>
      </c>
      <c r="E51" s="94">
        <v>0.44</v>
      </c>
      <c r="F51" s="95"/>
      <c r="G51" s="97">
        <f>Table115[5]*Table115[6]</f>
        <v>0</v>
      </c>
    </row>
    <row r="52" spans="1:7" x14ac:dyDescent="0.25">
      <c r="A52" s="92">
        <v>40</v>
      </c>
      <c r="B52" s="92" t="s">
        <v>135</v>
      </c>
      <c r="C52" s="98" t="s">
        <v>481</v>
      </c>
      <c r="D52" s="92" t="s">
        <v>134</v>
      </c>
      <c r="E52" s="94">
        <v>0.44</v>
      </c>
      <c r="F52" s="95"/>
      <c r="G52" s="97">
        <f>Table115[5]*Table115[6]</f>
        <v>0</v>
      </c>
    </row>
    <row r="53" spans="1:7" x14ac:dyDescent="0.25">
      <c r="A53" s="92">
        <v>41</v>
      </c>
      <c r="B53" s="92" t="s">
        <v>136</v>
      </c>
      <c r="C53" s="98" t="s">
        <v>482</v>
      </c>
      <c r="D53" s="92" t="s">
        <v>26</v>
      </c>
      <c r="E53" s="94">
        <v>0.1</v>
      </c>
      <c r="F53" s="95"/>
      <c r="G53" s="97">
        <f>Table115[5]*Table115[6]</f>
        <v>0</v>
      </c>
    </row>
    <row r="54" spans="1:7" ht="30" x14ac:dyDescent="0.25">
      <c r="A54" s="92">
        <v>42</v>
      </c>
      <c r="B54" s="92" t="s">
        <v>131</v>
      </c>
      <c r="C54" s="98" t="s">
        <v>483</v>
      </c>
      <c r="D54" s="92" t="s">
        <v>26</v>
      </c>
      <c r="E54" s="94">
        <v>0.1</v>
      </c>
      <c r="F54" s="95"/>
      <c r="G54" s="97">
        <f>Table115[5]*Table115[6]</f>
        <v>0</v>
      </c>
    </row>
    <row r="55" spans="1:7" ht="30" x14ac:dyDescent="0.25">
      <c r="A55" s="92">
        <v>43</v>
      </c>
      <c r="B55" s="92" t="s">
        <v>137</v>
      </c>
      <c r="C55" s="98" t="s">
        <v>484</v>
      </c>
      <c r="D55" s="92" t="s">
        <v>29</v>
      </c>
      <c r="E55" s="94">
        <v>20</v>
      </c>
      <c r="F55" s="95"/>
      <c r="G55" s="97">
        <f>Table115[5]*Table115[6]</f>
        <v>0</v>
      </c>
    </row>
    <row r="56" spans="1:7" ht="30" x14ac:dyDescent="0.25">
      <c r="A56" s="92">
        <v>44</v>
      </c>
      <c r="B56" s="92" t="s">
        <v>131</v>
      </c>
      <c r="C56" s="98" t="s">
        <v>477</v>
      </c>
      <c r="D56" s="92" t="s">
        <v>26</v>
      </c>
      <c r="E56" s="94">
        <v>0.45</v>
      </c>
      <c r="F56" s="95"/>
      <c r="G56" s="97">
        <f>Table115[5]*Table115[6]</f>
        <v>0</v>
      </c>
    </row>
    <row r="57" spans="1:7" ht="30" x14ac:dyDescent="0.25">
      <c r="A57" s="92">
        <v>45</v>
      </c>
      <c r="B57" s="92" t="s">
        <v>138</v>
      </c>
      <c r="C57" s="98" t="s">
        <v>485</v>
      </c>
      <c r="D57" s="92" t="s">
        <v>26</v>
      </c>
      <c r="E57" s="94">
        <v>0.45</v>
      </c>
      <c r="F57" s="95"/>
      <c r="G57" s="97">
        <f>Table115[5]*Table115[6]</f>
        <v>0</v>
      </c>
    </row>
    <row r="58" spans="1:7" ht="30" x14ac:dyDescent="0.25">
      <c r="A58" s="92">
        <v>46</v>
      </c>
      <c r="B58" s="92" t="s">
        <v>139</v>
      </c>
      <c r="C58" s="98" t="s">
        <v>486</v>
      </c>
      <c r="D58" s="92" t="s">
        <v>29</v>
      </c>
      <c r="E58" s="94">
        <v>20</v>
      </c>
      <c r="F58" s="95"/>
      <c r="G58" s="97">
        <f>Table115[5]*Table115[6]</f>
        <v>0</v>
      </c>
    </row>
    <row r="59" spans="1:7" ht="75" x14ac:dyDescent="0.25">
      <c r="A59" s="92">
        <v>47</v>
      </c>
      <c r="B59" s="92" t="s">
        <v>140</v>
      </c>
      <c r="C59" s="98" t="s">
        <v>487</v>
      </c>
      <c r="D59" s="92" t="s">
        <v>29</v>
      </c>
      <c r="E59" s="94">
        <v>81</v>
      </c>
      <c r="F59" s="95"/>
      <c r="G59" s="97">
        <f>Table115[5]*Table115[6]</f>
        <v>0</v>
      </c>
    </row>
    <row r="60" spans="1:7" x14ac:dyDescent="0.25">
      <c r="A60" s="92">
        <v>48</v>
      </c>
      <c r="B60" s="92" t="s">
        <v>141</v>
      </c>
      <c r="C60" s="109" t="s">
        <v>488</v>
      </c>
      <c r="D60" s="92" t="s">
        <v>31</v>
      </c>
      <c r="E60" s="94">
        <v>18.8</v>
      </c>
      <c r="F60" s="95"/>
      <c r="G60" s="97">
        <f>Table115[5]*Table115[6]</f>
        <v>0</v>
      </c>
    </row>
    <row r="61" spans="1:7" x14ac:dyDescent="0.25">
      <c r="A61" s="92">
        <v>49</v>
      </c>
      <c r="B61" s="92" t="s">
        <v>142</v>
      </c>
      <c r="C61" s="98" t="s">
        <v>489</v>
      </c>
      <c r="D61" s="92" t="s">
        <v>31</v>
      </c>
      <c r="E61" s="94">
        <v>16.5</v>
      </c>
      <c r="F61" s="95"/>
      <c r="G61" s="97">
        <f>Table115[5]*Table115[6]</f>
        <v>0</v>
      </c>
    </row>
    <row r="62" spans="1:7" ht="60" x14ac:dyDescent="0.25">
      <c r="A62" s="92">
        <v>50</v>
      </c>
      <c r="B62" s="92" t="s">
        <v>143</v>
      </c>
      <c r="C62" s="98" t="s">
        <v>490</v>
      </c>
      <c r="D62" s="92" t="s">
        <v>29</v>
      </c>
      <c r="E62" s="94">
        <v>20</v>
      </c>
      <c r="F62" s="95"/>
      <c r="G62" s="97">
        <f>Table115[5]*Table115[6]</f>
        <v>0</v>
      </c>
    </row>
    <row r="63" spans="1:7" ht="30" x14ac:dyDescent="0.25">
      <c r="A63" s="92">
        <v>51</v>
      </c>
      <c r="B63" s="92" t="s">
        <v>144</v>
      </c>
      <c r="C63" s="98" t="s">
        <v>491</v>
      </c>
      <c r="D63" s="92" t="s">
        <v>29</v>
      </c>
      <c r="E63" s="94">
        <v>24</v>
      </c>
      <c r="F63" s="95"/>
      <c r="G63" s="97">
        <f>Table115[5]*Table115[6]</f>
        <v>0</v>
      </c>
    </row>
    <row r="64" spans="1:7" ht="30" x14ac:dyDescent="0.25">
      <c r="A64" s="92">
        <v>52</v>
      </c>
      <c r="B64" s="92" t="s">
        <v>145</v>
      </c>
      <c r="C64" s="103" t="s">
        <v>492</v>
      </c>
      <c r="D64" s="92" t="s">
        <v>315</v>
      </c>
      <c r="E64" s="94">
        <v>1</v>
      </c>
      <c r="F64" s="95"/>
      <c r="G64" s="97">
        <f>Table115[5]*Table115[6]</f>
        <v>0</v>
      </c>
    </row>
    <row r="65" spans="1:7" ht="30" x14ac:dyDescent="0.25">
      <c r="A65" s="92">
        <v>53</v>
      </c>
      <c r="B65" s="92" t="s">
        <v>146</v>
      </c>
      <c r="C65" s="93" t="s">
        <v>493</v>
      </c>
      <c r="D65" s="92" t="s">
        <v>315</v>
      </c>
      <c r="E65" s="94">
        <v>1</v>
      </c>
      <c r="F65" s="95"/>
      <c r="G65" s="97">
        <f>Table115[5]*Table115[6]</f>
        <v>0</v>
      </c>
    </row>
    <row r="66" spans="1:7" ht="30" x14ac:dyDescent="0.25">
      <c r="A66" s="92">
        <v>54</v>
      </c>
      <c r="B66" s="92" t="s">
        <v>108</v>
      </c>
      <c r="C66" s="103" t="s">
        <v>494</v>
      </c>
      <c r="D66" s="92" t="s">
        <v>315</v>
      </c>
      <c r="E66" s="94">
        <v>1</v>
      </c>
      <c r="F66" s="95"/>
      <c r="G66" s="97">
        <f>Table115[5]*Table115[6]</f>
        <v>0</v>
      </c>
    </row>
    <row r="67" spans="1:7" x14ac:dyDescent="0.25">
      <c r="A67" s="92">
        <v>55</v>
      </c>
      <c r="B67" s="92"/>
      <c r="C67" s="103" t="s">
        <v>495</v>
      </c>
      <c r="D67" s="92"/>
      <c r="E67" s="94"/>
      <c r="F67" s="95"/>
      <c r="G67" s="97">
        <f>Table115[5]*Table115[6]</f>
        <v>0</v>
      </c>
    </row>
    <row r="68" spans="1:7" ht="45" x14ac:dyDescent="0.25">
      <c r="A68" s="92">
        <v>56</v>
      </c>
      <c r="B68" s="92" t="s">
        <v>43</v>
      </c>
      <c r="C68" s="98" t="s">
        <v>496</v>
      </c>
      <c r="D68" s="92" t="s">
        <v>37</v>
      </c>
      <c r="E68" s="94">
        <v>25.44</v>
      </c>
      <c r="F68" s="95"/>
      <c r="G68" s="97">
        <f>Table115[5]*Table115[6]</f>
        <v>0</v>
      </c>
    </row>
    <row r="69" spans="1:7" x14ac:dyDescent="0.25">
      <c r="A69" s="92">
        <v>57</v>
      </c>
      <c r="B69" s="92" t="s">
        <v>38</v>
      </c>
      <c r="C69" s="98" t="s">
        <v>497</v>
      </c>
      <c r="D69" s="92" t="s">
        <v>39</v>
      </c>
      <c r="E69" s="94">
        <v>0.03</v>
      </c>
      <c r="F69" s="95"/>
      <c r="G69" s="97">
        <f>Table115[5]*Table115[6]</f>
        <v>0</v>
      </c>
    </row>
    <row r="70" spans="1:7" ht="45" x14ac:dyDescent="0.25">
      <c r="A70" s="92">
        <v>58</v>
      </c>
      <c r="B70" s="92" t="s">
        <v>40</v>
      </c>
      <c r="C70" s="98" t="s">
        <v>498</v>
      </c>
      <c r="D70" s="92" t="s">
        <v>39</v>
      </c>
      <c r="E70" s="94">
        <v>0.03</v>
      </c>
      <c r="F70" s="95"/>
      <c r="G70" s="97">
        <f>Table115[5]*Table115[6]</f>
        <v>0</v>
      </c>
    </row>
    <row r="71" spans="1:7" ht="30" x14ac:dyDescent="0.25">
      <c r="A71" s="92">
        <v>59</v>
      </c>
      <c r="B71" s="92" t="s">
        <v>126</v>
      </c>
      <c r="C71" s="98" t="s">
        <v>472</v>
      </c>
      <c r="D71" s="92" t="s">
        <v>37</v>
      </c>
      <c r="E71" s="94">
        <v>8.84</v>
      </c>
      <c r="F71" s="95"/>
      <c r="G71" s="97">
        <f>Table115[5]*Table115[6]</f>
        <v>0</v>
      </c>
    </row>
    <row r="72" spans="1:7" ht="75" x14ac:dyDescent="0.25">
      <c r="A72" s="92">
        <v>60</v>
      </c>
      <c r="B72" s="92" t="s">
        <v>140</v>
      </c>
      <c r="C72" s="98" t="s">
        <v>499</v>
      </c>
      <c r="D72" s="92" t="s">
        <v>29</v>
      </c>
      <c r="E72" s="94">
        <v>2.8</v>
      </c>
      <c r="F72" s="95"/>
      <c r="G72" s="97">
        <f>Table115[5]*Table115[6]</f>
        <v>0</v>
      </c>
    </row>
    <row r="73" spans="1:7" ht="60" x14ac:dyDescent="0.25">
      <c r="A73" s="92">
        <v>61</v>
      </c>
      <c r="B73" s="92" t="s">
        <v>143</v>
      </c>
      <c r="C73" s="98" t="s">
        <v>500</v>
      </c>
      <c r="D73" s="92" t="s">
        <v>29</v>
      </c>
      <c r="E73" s="94">
        <v>0.7</v>
      </c>
      <c r="F73" s="95"/>
      <c r="G73" s="97">
        <f>Table115[5]*Table115[6]</f>
        <v>0</v>
      </c>
    </row>
    <row r="74" spans="1:7" ht="60" x14ac:dyDescent="0.25">
      <c r="A74" s="92">
        <v>62</v>
      </c>
      <c r="B74" s="92" t="s">
        <v>147</v>
      </c>
      <c r="C74" s="98" t="s">
        <v>501</v>
      </c>
      <c r="D74" s="92" t="s">
        <v>26</v>
      </c>
      <c r="E74" s="94">
        <v>0.14000000000000001</v>
      </c>
      <c r="F74" s="95"/>
      <c r="G74" s="97">
        <f>Table115[5]*Table115[6]</f>
        <v>0</v>
      </c>
    </row>
    <row r="75" spans="1:7" x14ac:dyDescent="0.25">
      <c r="A75" s="92"/>
      <c r="B75" s="92"/>
      <c r="C75" s="103" t="s">
        <v>502</v>
      </c>
      <c r="D75" s="92"/>
      <c r="E75" s="94"/>
      <c r="F75" s="95"/>
      <c r="G75" s="97">
        <f>Table115[5]*Table115[6]</f>
        <v>0</v>
      </c>
    </row>
    <row r="76" spans="1:7" ht="30" x14ac:dyDescent="0.25">
      <c r="A76" s="92">
        <v>63</v>
      </c>
      <c r="B76" s="92" t="s">
        <v>148</v>
      </c>
      <c r="C76" s="98" t="s">
        <v>503</v>
      </c>
      <c r="D76" s="92" t="s">
        <v>29</v>
      </c>
      <c r="E76" s="94">
        <v>3.91</v>
      </c>
      <c r="F76" s="95"/>
      <c r="G76" s="97">
        <f>Table115[5]*Table115[6]</f>
        <v>0</v>
      </c>
    </row>
    <row r="77" spans="1:7" ht="60" x14ac:dyDescent="0.25">
      <c r="A77" s="92">
        <v>64</v>
      </c>
      <c r="B77" s="92" t="s">
        <v>149</v>
      </c>
      <c r="C77" s="104" t="s">
        <v>771</v>
      </c>
      <c r="D77" s="92" t="s">
        <v>29</v>
      </c>
      <c r="E77" s="94">
        <v>2.1</v>
      </c>
      <c r="F77" s="95"/>
      <c r="G77" s="97">
        <f>Table115[5]*Table115[6]</f>
        <v>0</v>
      </c>
    </row>
    <row r="78" spans="1:7" ht="30" x14ac:dyDescent="0.25">
      <c r="A78" s="92">
        <v>65</v>
      </c>
      <c r="B78" s="92" t="s">
        <v>150</v>
      </c>
      <c r="C78" s="98" t="s">
        <v>504</v>
      </c>
      <c r="D78" s="92" t="s">
        <v>29</v>
      </c>
      <c r="E78" s="94">
        <v>4.62</v>
      </c>
      <c r="F78" s="95"/>
      <c r="G78" s="97">
        <f>Table115[5]*Table115[6]</f>
        <v>0</v>
      </c>
    </row>
    <row r="79" spans="1:7" ht="60" x14ac:dyDescent="0.25">
      <c r="A79" s="92">
        <v>66</v>
      </c>
      <c r="B79" s="92" t="s">
        <v>151</v>
      </c>
      <c r="C79" s="98" t="s">
        <v>505</v>
      </c>
      <c r="D79" s="92" t="s">
        <v>29</v>
      </c>
      <c r="E79" s="94">
        <v>0.92</v>
      </c>
      <c r="F79" s="95"/>
      <c r="G79" s="97">
        <f>Table115[5]*Table115[6]</f>
        <v>0</v>
      </c>
    </row>
    <row r="80" spans="1:7" x14ac:dyDescent="0.25">
      <c r="A80" s="92"/>
      <c r="B80" s="92"/>
      <c r="C80" s="103" t="s">
        <v>506</v>
      </c>
      <c r="D80" s="92"/>
      <c r="E80" s="94"/>
      <c r="F80" s="95"/>
      <c r="G80" s="97">
        <f>Table115[5]*Table115[6]</f>
        <v>0</v>
      </c>
    </row>
    <row r="81" spans="1:7" x14ac:dyDescent="0.25">
      <c r="A81" s="92">
        <v>67</v>
      </c>
      <c r="B81" s="92" t="s">
        <v>152</v>
      </c>
      <c r="C81" s="98" t="s">
        <v>507</v>
      </c>
      <c r="D81" s="92" t="s">
        <v>134</v>
      </c>
      <c r="E81" s="94">
        <v>0.45</v>
      </c>
      <c r="F81" s="95"/>
      <c r="G81" s="97">
        <f>Table115[5]*Table115[6]</f>
        <v>0</v>
      </c>
    </row>
    <row r="82" spans="1:7" ht="45" x14ac:dyDescent="0.25">
      <c r="A82" s="92">
        <v>68</v>
      </c>
      <c r="B82" s="92" t="s">
        <v>28</v>
      </c>
      <c r="C82" s="103" t="s">
        <v>772</v>
      </c>
      <c r="D82" s="92" t="s">
        <v>29</v>
      </c>
      <c r="E82" s="94">
        <v>45.24</v>
      </c>
      <c r="F82" s="95"/>
      <c r="G82" s="97">
        <f>Table115[5]*Table115[6]</f>
        <v>0</v>
      </c>
    </row>
    <row r="83" spans="1:7" ht="30" x14ac:dyDescent="0.25">
      <c r="A83" s="92">
        <v>69</v>
      </c>
      <c r="B83" s="92" t="s">
        <v>153</v>
      </c>
      <c r="C83" s="98" t="s">
        <v>508</v>
      </c>
      <c r="D83" s="92" t="s">
        <v>37</v>
      </c>
      <c r="E83" s="94">
        <v>83.7</v>
      </c>
      <c r="F83" s="95"/>
      <c r="G83" s="97">
        <f>Table115[5]*Table115[6]</f>
        <v>0</v>
      </c>
    </row>
    <row r="84" spans="1:7" ht="30" x14ac:dyDescent="0.25">
      <c r="A84" s="92">
        <v>70</v>
      </c>
      <c r="B84" s="92" t="s">
        <v>154</v>
      </c>
      <c r="C84" s="98" t="s">
        <v>509</v>
      </c>
      <c r="D84" s="92" t="s">
        <v>29</v>
      </c>
      <c r="E84" s="94">
        <v>45.24</v>
      </c>
      <c r="F84" s="95"/>
      <c r="G84" s="97">
        <f>Table115[5]*Table115[6]</f>
        <v>0</v>
      </c>
    </row>
    <row r="85" spans="1:7" ht="30" x14ac:dyDescent="0.25">
      <c r="A85" s="92">
        <v>71</v>
      </c>
      <c r="B85" s="92" t="s">
        <v>155</v>
      </c>
      <c r="C85" s="98" t="s">
        <v>510</v>
      </c>
      <c r="D85" s="92" t="s">
        <v>29</v>
      </c>
      <c r="E85" s="94">
        <v>45.24</v>
      </c>
      <c r="F85" s="95"/>
      <c r="G85" s="97">
        <f>Table115[5]*Table115[6]</f>
        <v>0</v>
      </c>
    </row>
    <row r="86" spans="1:7" ht="30" x14ac:dyDescent="0.25">
      <c r="A86" s="92">
        <v>72</v>
      </c>
      <c r="B86" s="92" t="s">
        <v>156</v>
      </c>
      <c r="C86" s="98" t="s">
        <v>511</v>
      </c>
      <c r="D86" s="92" t="s">
        <v>29</v>
      </c>
      <c r="E86" s="94">
        <v>45.24</v>
      </c>
      <c r="F86" s="95"/>
      <c r="G86" s="97">
        <f>Table115[5]*Table115[6]</f>
        <v>0</v>
      </c>
    </row>
    <row r="87" spans="1:7" x14ac:dyDescent="0.25">
      <c r="A87" s="92">
        <v>73</v>
      </c>
      <c r="B87" s="92" t="s">
        <v>157</v>
      </c>
      <c r="C87" s="98" t="s">
        <v>512</v>
      </c>
      <c r="D87" s="92" t="s">
        <v>31</v>
      </c>
      <c r="E87" s="94">
        <v>26.25</v>
      </c>
      <c r="F87" s="95"/>
      <c r="G87" s="97">
        <f>Table115[5]*Table115[6]</f>
        <v>0</v>
      </c>
    </row>
    <row r="88" spans="1:7" x14ac:dyDescent="0.25">
      <c r="A88" s="92"/>
      <c r="B88" s="92"/>
      <c r="C88" s="103" t="s">
        <v>513</v>
      </c>
      <c r="D88" s="92"/>
      <c r="E88" s="94"/>
      <c r="F88" s="95"/>
      <c r="G88" s="97">
        <f>Table115[5]*Table115[6]</f>
        <v>0</v>
      </c>
    </row>
    <row r="89" spans="1:7" ht="30" x14ac:dyDescent="0.25">
      <c r="A89" s="92">
        <v>74</v>
      </c>
      <c r="B89" s="92" t="s">
        <v>158</v>
      </c>
      <c r="C89" s="98" t="s">
        <v>514</v>
      </c>
      <c r="D89" s="92" t="s">
        <v>29</v>
      </c>
      <c r="E89" s="94">
        <v>45.24</v>
      </c>
      <c r="F89" s="95"/>
      <c r="G89" s="97">
        <f>Table115[5]*Table115[6]</f>
        <v>0</v>
      </c>
    </row>
    <row r="90" spans="1:7" x14ac:dyDescent="0.25">
      <c r="A90" s="92">
        <v>75</v>
      </c>
      <c r="B90" s="92" t="s">
        <v>159</v>
      </c>
      <c r="C90" s="98" t="s">
        <v>515</v>
      </c>
      <c r="D90" s="92" t="s">
        <v>29</v>
      </c>
      <c r="E90" s="94">
        <v>45.24</v>
      </c>
      <c r="F90" s="95"/>
      <c r="G90" s="97">
        <f>Table115[5]*Table115[6]</f>
        <v>0</v>
      </c>
    </row>
    <row r="91" spans="1:7" ht="30" x14ac:dyDescent="0.25">
      <c r="A91" s="92">
        <v>76</v>
      </c>
      <c r="B91" s="92" t="s">
        <v>160</v>
      </c>
      <c r="C91" s="98" t="s">
        <v>516</v>
      </c>
      <c r="D91" s="92" t="s">
        <v>29</v>
      </c>
      <c r="E91" s="94">
        <v>45.24</v>
      </c>
      <c r="F91" s="95"/>
      <c r="G91" s="97">
        <f>Table115[5]*Table115[6]</f>
        <v>0</v>
      </c>
    </row>
    <row r="92" spans="1:7" ht="45" x14ac:dyDescent="0.25">
      <c r="A92" s="92">
        <v>77</v>
      </c>
      <c r="B92" s="92" t="s">
        <v>161</v>
      </c>
      <c r="C92" s="98" t="s">
        <v>517</v>
      </c>
      <c r="D92" s="92" t="s">
        <v>29</v>
      </c>
      <c r="E92" s="94">
        <v>92.32</v>
      </c>
      <c r="F92" s="95"/>
      <c r="G92" s="97">
        <f>Table115[5]*Table115[6]</f>
        <v>0</v>
      </c>
    </row>
    <row r="93" spans="1:7" x14ac:dyDescent="0.25">
      <c r="A93" s="92">
        <v>78</v>
      </c>
      <c r="B93" s="92" t="s">
        <v>159</v>
      </c>
      <c r="C93" s="98" t="s">
        <v>515</v>
      </c>
      <c r="D93" s="92" t="s">
        <v>29</v>
      </c>
      <c r="E93" s="94">
        <v>92.32</v>
      </c>
      <c r="F93" s="95"/>
      <c r="G93" s="97">
        <f>Table115[5]*Table115[6]</f>
        <v>0</v>
      </c>
    </row>
    <row r="94" spans="1:7" ht="30" x14ac:dyDescent="0.25">
      <c r="A94" s="92">
        <v>79</v>
      </c>
      <c r="B94" s="92" t="s">
        <v>162</v>
      </c>
      <c r="C94" s="98" t="s">
        <v>518</v>
      </c>
      <c r="D94" s="92" t="s">
        <v>29</v>
      </c>
      <c r="E94" s="94">
        <v>92.32</v>
      </c>
      <c r="F94" s="95"/>
      <c r="G94" s="97">
        <f>Table115[5]*Table115[6]</f>
        <v>0</v>
      </c>
    </row>
    <row r="95" spans="1:7" x14ac:dyDescent="0.25">
      <c r="A95" s="92"/>
      <c r="B95" s="92"/>
      <c r="C95" s="98" t="s">
        <v>519</v>
      </c>
      <c r="D95" s="92"/>
      <c r="E95" s="94"/>
      <c r="F95" s="95"/>
      <c r="G95" s="97">
        <f>Table115[5]*Table115[6]</f>
        <v>0</v>
      </c>
    </row>
    <row r="96" spans="1:7" ht="60" x14ac:dyDescent="0.25">
      <c r="A96" s="92">
        <v>81</v>
      </c>
      <c r="B96" s="92" t="s">
        <v>163</v>
      </c>
      <c r="C96" s="98" t="s">
        <v>520</v>
      </c>
      <c r="D96" s="92" t="s">
        <v>29</v>
      </c>
      <c r="E96" s="94">
        <v>6.35</v>
      </c>
      <c r="F96" s="95"/>
      <c r="G96" s="97">
        <f>Table115[5]*Table115[6]</f>
        <v>0</v>
      </c>
    </row>
    <row r="97" spans="1:7" x14ac:dyDescent="0.25">
      <c r="A97" s="92"/>
      <c r="B97" s="92"/>
      <c r="C97" s="103" t="s">
        <v>521</v>
      </c>
      <c r="D97" s="92"/>
      <c r="E97" s="94"/>
      <c r="F97" s="95"/>
      <c r="G97" s="97">
        <f>Table115[5]*Table115[6]</f>
        <v>0</v>
      </c>
    </row>
    <row r="98" spans="1:7" x14ac:dyDescent="0.25">
      <c r="A98" s="92"/>
      <c r="B98" s="92"/>
      <c r="C98" s="103" t="s">
        <v>541</v>
      </c>
      <c r="D98" s="92"/>
      <c r="E98" s="94"/>
      <c r="F98" s="95"/>
      <c r="G98" s="97">
        <f>Table115[5]*Table115[6]</f>
        <v>0</v>
      </c>
    </row>
    <row r="99" spans="1:7" ht="60" x14ac:dyDescent="0.25">
      <c r="A99" s="92">
        <v>82</v>
      </c>
      <c r="B99" s="92" t="s">
        <v>46</v>
      </c>
      <c r="C99" s="98" t="s">
        <v>287</v>
      </c>
      <c r="D99" s="92" t="s">
        <v>26</v>
      </c>
      <c r="E99" s="94">
        <v>1.65</v>
      </c>
      <c r="F99" s="95"/>
      <c r="G99" s="97">
        <f>Table115[5]*Table115[6]</f>
        <v>0</v>
      </c>
    </row>
    <row r="100" spans="1:7" ht="30" x14ac:dyDescent="0.25">
      <c r="A100" s="92">
        <v>83</v>
      </c>
      <c r="B100" s="92" t="s">
        <v>35</v>
      </c>
      <c r="C100" s="98" t="s">
        <v>448</v>
      </c>
      <c r="D100" s="92" t="s">
        <v>26</v>
      </c>
      <c r="E100" s="94">
        <v>0.85</v>
      </c>
      <c r="F100" s="95"/>
      <c r="G100" s="97">
        <f>Table115[5]*Table115[6]</f>
        <v>0</v>
      </c>
    </row>
    <row r="101" spans="1:7" ht="45" x14ac:dyDescent="0.25">
      <c r="A101" s="92">
        <v>84</v>
      </c>
      <c r="B101" s="92" t="s">
        <v>36</v>
      </c>
      <c r="C101" s="98" t="s">
        <v>449</v>
      </c>
      <c r="D101" s="92" t="s">
        <v>26</v>
      </c>
      <c r="E101" s="94">
        <v>0.85</v>
      </c>
      <c r="F101" s="95"/>
      <c r="G101" s="97">
        <f>Table115[5]*Table115[6]</f>
        <v>0</v>
      </c>
    </row>
    <row r="102" spans="1:7" x14ac:dyDescent="0.25">
      <c r="A102" s="92">
        <v>85</v>
      </c>
      <c r="B102" s="92" t="s">
        <v>41</v>
      </c>
      <c r="C102" s="98" t="s">
        <v>295</v>
      </c>
      <c r="D102" s="92" t="s">
        <v>26</v>
      </c>
      <c r="E102" s="94">
        <v>0.2</v>
      </c>
      <c r="F102" s="95"/>
      <c r="G102" s="97">
        <f>Table115[5]*Table115[6]</f>
        <v>0</v>
      </c>
    </row>
    <row r="103" spans="1:7" ht="60" x14ac:dyDescent="0.25">
      <c r="A103" s="92">
        <v>86</v>
      </c>
      <c r="B103" s="92" t="s">
        <v>32</v>
      </c>
      <c r="C103" s="98" t="s">
        <v>522</v>
      </c>
      <c r="D103" s="92" t="s">
        <v>26</v>
      </c>
      <c r="E103" s="94">
        <v>1.4</v>
      </c>
      <c r="F103" s="95"/>
      <c r="G103" s="97">
        <f>Table115[5]*Table115[6]</f>
        <v>0</v>
      </c>
    </row>
    <row r="104" spans="1:7" ht="45" x14ac:dyDescent="0.25">
      <c r="A104" s="92">
        <v>87</v>
      </c>
      <c r="B104" s="92" t="s">
        <v>42</v>
      </c>
      <c r="C104" s="98" t="s">
        <v>452</v>
      </c>
      <c r="D104" s="92" t="s">
        <v>29</v>
      </c>
      <c r="E104" s="94">
        <v>7.4</v>
      </c>
      <c r="F104" s="95"/>
      <c r="G104" s="97">
        <f>Table115[5]*Table115[6]</f>
        <v>0</v>
      </c>
    </row>
    <row r="105" spans="1:7" ht="45" x14ac:dyDescent="0.25">
      <c r="A105" s="92">
        <v>88</v>
      </c>
      <c r="B105" s="92" t="s">
        <v>164</v>
      </c>
      <c r="C105" s="103" t="s">
        <v>773</v>
      </c>
      <c r="D105" s="92" t="s">
        <v>29</v>
      </c>
      <c r="E105" s="94">
        <v>3.4</v>
      </c>
      <c r="F105" s="95"/>
      <c r="G105" s="97">
        <f>Table115[5]*Table115[6]</f>
        <v>0</v>
      </c>
    </row>
    <row r="106" spans="1:7" x14ac:dyDescent="0.25">
      <c r="A106" s="92"/>
      <c r="B106" s="92"/>
      <c r="C106" s="103" t="s">
        <v>523</v>
      </c>
      <c r="D106" s="92"/>
      <c r="E106" s="94"/>
      <c r="F106" s="95"/>
      <c r="G106" s="97">
        <f>Table115[5]*Table115[6]</f>
        <v>0</v>
      </c>
    </row>
    <row r="107" spans="1:7" x14ac:dyDescent="0.25">
      <c r="A107" s="92">
        <v>89</v>
      </c>
      <c r="B107" s="92" t="s">
        <v>41</v>
      </c>
      <c r="C107" s="98" t="s">
        <v>295</v>
      </c>
      <c r="D107" s="92" t="s">
        <v>26</v>
      </c>
      <c r="E107" s="94">
        <v>1.28</v>
      </c>
      <c r="F107" s="95"/>
      <c r="G107" s="97">
        <f>Table115[5]*Table115[6]</f>
        <v>0</v>
      </c>
    </row>
    <row r="108" spans="1:7" ht="60" x14ac:dyDescent="0.25">
      <c r="A108" s="92">
        <v>90</v>
      </c>
      <c r="B108" s="92" t="s">
        <v>165</v>
      </c>
      <c r="C108" s="103" t="s">
        <v>529</v>
      </c>
      <c r="D108" s="92" t="s">
        <v>26</v>
      </c>
      <c r="E108" s="94">
        <v>2.38</v>
      </c>
      <c r="F108" s="95"/>
      <c r="G108" s="97">
        <f>Table115[5]*Table115[6]</f>
        <v>0</v>
      </c>
    </row>
    <row r="109" spans="1:7" ht="60" x14ac:dyDescent="0.25">
      <c r="A109" s="92">
        <v>91</v>
      </c>
      <c r="B109" s="92" t="s">
        <v>165</v>
      </c>
      <c r="C109" s="103" t="s">
        <v>524</v>
      </c>
      <c r="D109" s="92" t="s">
        <v>26</v>
      </c>
      <c r="E109" s="94">
        <v>0.48</v>
      </c>
      <c r="F109" s="95"/>
      <c r="G109" s="97">
        <f>Table115[5]*Table115[6]</f>
        <v>0</v>
      </c>
    </row>
    <row r="110" spans="1:7" ht="60" x14ac:dyDescent="0.25">
      <c r="A110" s="92">
        <v>92</v>
      </c>
      <c r="B110" s="92" t="s">
        <v>32</v>
      </c>
      <c r="C110" s="103" t="s">
        <v>525</v>
      </c>
      <c r="D110" s="92" t="s">
        <v>26</v>
      </c>
      <c r="E110" s="94">
        <v>0.26</v>
      </c>
      <c r="F110" s="95"/>
      <c r="G110" s="97">
        <f>Table115[5]*Table115[6]</f>
        <v>0</v>
      </c>
    </row>
    <row r="111" spans="1:7" ht="30" x14ac:dyDescent="0.25">
      <c r="A111" s="92">
        <v>93</v>
      </c>
      <c r="B111" s="92" t="s">
        <v>166</v>
      </c>
      <c r="C111" s="98" t="s">
        <v>526</v>
      </c>
      <c r="D111" s="92" t="s">
        <v>37</v>
      </c>
      <c r="E111" s="94">
        <v>15.92</v>
      </c>
      <c r="F111" s="95"/>
      <c r="G111" s="97">
        <f>Table115[5]*Table115[6]</f>
        <v>0</v>
      </c>
    </row>
    <row r="112" spans="1:7" ht="30" x14ac:dyDescent="0.25">
      <c r="A112" s="92">
        <v>94</v>
      </c>
      <c r="B112" s="92" t="s">
        <v>167</v>
      </c>
      <c r="C112" s="98" t="s">
        <v>527</v>
      </c>
      <c r="D112" s="92" t="s">
        <v>37</v>
      </c>
      <c r="E112" s="94">
        <v>68.8</v>
      </c>
      <c r="F112" s="95"/>
      <c r="G112" s="97">
        <f>Table115[5]*Table115[6]</f>
        <v>0</v>
      </c>
    </row>
    <row r="113" spans="1:7" ht="30" x14ac:dyDescent="0.25">
      <c r="A113" s="92">
        <v>95</v>
      </c>
      <c r="B113" s="92" t="s">
        <v>126</v>
      </c>
      <c r="C113" s="98" t="s">
        <v>472</v>
      </c>
      <c r="D113" s="92" t="s">
        <v>37</v>
      </c>
      <c r="E113" s="94">
        <v>69.08</v>
      </c>
      <c r="F113" s="95"/>
      <c r="G113" s="97">
        <f>Table115[5]*Table115[6]</f>
        <v>0</v>
      </c>
    </row>
    <row r="114" spans="1:7" ht="45" x14ac:dyDescent="0.25">
      <c r="A114" s="92">
        <v>96</v>
      </c>
      <c r="B114" s="92" t="s">
        <v>42</v>
      </c>
      <c r="C114" s="98" t="s">
        <v>452</v>
      </c>
      <c r="D114" s="92" t="s">
        <v>29</v>
      </c>
      <c r="E114" s="94">
        <v>10</v>
      </c>
      <c r="F114" s="95"/>
      <c r="G114" s="97">
        <f>Table115[5]*Table115[6]</f>
        <v>0</v>
      </c>
    </row>
    <row r="115" spans="1:7" x14ac:dyDescent="0.25">
      <c r="A115" s="92"/>
      <c r="B115" s="92"/>
      <c r="C115" s="103" t="s">
        <v>528</v>
      </c>
      <c r="D115" s="92"/>
      <c r="E115" s="94"/>
      <c r="F115" s="95"/>
      <c r="G115" s="97">
        <f>Table115[5]*Table115[6]</f>
        <v>0</v>
      </c>
    </row>
    <row r="116" spans="1:7" ht="45" x14ac:dyDescent="0.25">
      <c r="A116" s="92">
        <v>97</v>
      </c>
      <c r="B116" s="92" t="s">
        <v>43</v>
      </c>
      <c r="C116" s="98" t="s">
        <v>496</v>
      </c>
      <c r="D116" s="92" t="s">
        <v>37</v>
      </c>
      <c r="E116" s="94">
        <v>18.920000000000002</v>
      </c>
      <c r="F116" s="95"/>
      <c r="G116" s="97">
        <f>Table115[5]*Table115[6]</f>
        <v>0</v>
      </c>
    </row>
    <row r="117" spans="1:7" x14ac:dyDescent="0.25">
      <c r="A117" s="92">
        <v>98</v>
      </c>
      <c r="B117" s="92" t="s">
        <v>38</v>
      </c>
      <c r="C117" s="98" t="s">
        <v>497</v>
      </c>
      <c r="D117" s="92" t="s">
        <v>39</v>
      </c>
      <c r="E117" s="94">
        <v>0.02</v>
      </c>
      <c r="F117" s="95"/>
      <c r="G117" s="97">
        <f>Table115[5]*Table115[6]</f>
        <v>0</v>
      </c>
    </row>
    <row r="118" spans="1:7" ht="45" x14ac:dyDescent="0.25">
      <c r="A118" s="92">
        <v>99</v>
      </c>
      <c r="B118" s="92" t="s">
        <v>40</v>
      </c>
      <c r="C118" s="98" t="s">
        <v>498</v>
      </c>
      <c r="D118" s="92" t="s">
        <v>39</v>
      </c>
      <c r="E118" s="94">
        <v>0.02</v>
      </c>
      <c r="F118" s="95"/>
      <c r="G118" s="97">
        <f>Table115[5]*Table115[6]</f>
        <v>0</v>
      </c>
    </row>
    <row r="119" spans="1:7" ht="60" x14ac:dyDescent="0.25">
      <c r="A119" s="92">
        <v>100</v>
      </c>
      <c r="B119" s="92" t="s">
        <v>147</v>
      </c>
      <c r="C119" s="103" t="s">
        <v>530</v>
      </c>
      <c r="D119" s="92" t="s">
        <v>26</v>
      </c>
      <c r="E119" s="94">
        <v>0.06</v>
      </c>
      <c r="F119" s="95"/>
      <c r="G119" s="97">
        <f>Table115[5]*Table115[6]</f>
        <v>0</v>
      </c>
    </row>
    <row r="120" spans="1:7" x14ac:dyDescent="0.25">
      <c r="A120" s="92"/>
      <c r="B120" s="92"/>
      <c r="C120" s="103" t="s">
        <v>531</v>
      </c>
      <c r="D120" s="92"/>
      <c r="E120" s="94"/>
      <c r="F120" s="95"/>
      <c r="G120" s="97">
        <f>Table115[5]*Table115[6]</f>
        <v>0</v>
      </c>
    </row>
    <row r="121" spans="1:7" ht="30" x14ac:dyDescent="0.25">
      <c r="A121" s="92">
        <v>101</v>
      </c>
      <c r="B121" s="92" t="s">
        <v>126</v>
      </c>
      <c r="C121" s="98" t="s">
        <v>472</v>
      </c>
      <c r="D121" s="92" t="s">
        <v>37</v>
      </c>
      <c r="E121" s="94">
        <v>18.27</v>
      </c>
      <c r="F121" s="95"/>
      <c r="G121" s="97">
        <f>Table115[5]*Table115[6]</f>
        <v>0</v>
      </c>
    </row>
    <row r="122" spans="1:7" x14ac:dyDescent="0.25">
      <c r="A122" s="92">
        <v>102</v>
      </c>
      <c r="B122" s="92" t="s">
        <v>38</v>
      </c>
      <c r="C122" s="98" t="s">
        <v>497</v>
      </c>
      <c r="D122" s="92" t="s">
        <v>39</v>
      </c>
      <c r="E122" s="94">
        <v>0.02</v>
      </c>
      <c r="F122" s="95"/>
      <c r="G122" s="97">
        <f>Table115[5]*Table115[6]</f>
        <v>0</v>
      </c>
    </row>
    <row r="123" spans="1:7" ht="45" x14ac:dyDescent="0.25">
      <c r="A123" s="92">
        <v>103</v>
      </c>
      <c r="B123" s="92" t="s">
        <v>40</v>
      </c>
      <c r="C123" s="98" t="s">
        <v>498</v>
      </c>
      <c r="D123" s="92" t="s">
        <v>39</v>
      </c>
      <c r="E123" s="94">
        <v>0.02</v>
      </c>
      <c r="F123" s="95"/>
      <c r="G123" s="97">
        <f>Table115[5]*Table115[6]</f>
        <v>0</v>
      </c>
    </row>
    <row r="124" spans="1:7" x14ac:dyDescent="0.25">
      <c r="A124" s="92"/>
      <c r="B124" s="92"/>
      <c r="C124" s="103" t="s">
        <v>532</v>
      </c>
      <c r="D124" s="92"/>
      <c r="E124" s="94"/>
      <c r="F124" s="95"/>
      <c r="G124" s="97">
        <f>Table115[5]*Table115[6]</f>
        <v>0</v>
      </c>
    </row>
    <row r="125" spans="1:7" ht="45" x14ac:dyDescent="0.25">
      <c r="A125" s="92">
        <v>104</v>
      </c>
      <c r="B125" s="92" t="s">
        <v>43</v>
      </c>
      <c r="C125" s="98" t="s">
        <v>496</v>
      </c>
      <c r="D125" s="92" t="s">
        <v>37</v>
      </c>
      <c r="E125" s="94">
        <v>6.25</v>
      </c>
      <c r="F125" s="95"/>
      <c r="G125" s="97">
        <f>Table115[5]*Table115[6]</f>
        <v>0</v>
      </c>
    </row>
    <row r="126" spans="1:7" x14ac:dyDescent="0.25">
      <c r="A126" s="92">
        <v>105</v>
      </c>
      <c r="B126" s="92" t="s">
        <v>38</v>
      </c>
      <c r="C126" s="98" t="s">
        <v>497</v>
      </c>
      <c r="D126" s="92" t="s">
        <v>39</v>
      </c>
      <c r="E126" s="94">
        <v>0.01</v>
      </c>
      <c r="F126" s="95"/>
      <c r="G126" s="97">
        <f>Table115[5]*Table115[6]</f>
        <v>0</v>
      </c>
    </row>
    <row r="127" spans="1:7" ht="45" x14ac:dyDescent="0.25">
      <c r="A127" s="92">
        <v>106</v>
      </c>
      <c r="B127" s="92" t="s">
        <v>40</v>
      </c>
      <c r="C127" s="98" t="s">
        <v>498</v>
      </c>
      <c r="D127" s="92" t="s">
        <v>39</v>
      </c>
      <c r="E127" s="94">
        <v>0.01</v>
      </c>
      <c r="F127" s="95"/>
      <c r="G127" s="97">
        <f>Table115[5]*Table115[6]</f>
        <v>0</v>
      </c>
    </row>
    <row r="128" spans="1:7" x14ac:dyDescent="0.25">
      <c r="A128" s="92"/>
      <c r="B128" s="92"/>
      <c r="C128" s="103" t="s">
        <v>533</v>
      </c>
      <c r="D128" s="92"/>
      <c r="E128" s="94"/>
      <c r="F128" s="95"/>
      <c r="G128" s="97">
        <f>Table115[5]*Table115[6]</f>
        <v>0</v>
      </c>
    </row>
    <row r="129" spans="1:7" ht="60" x14ac:dyDescent="0.25">
      <c r="A129" s="92">
        <v>110</v>
      </c>
      <c r="B129" s="92" t="s">
        <v>168</v>
      </c>
      <c r="C129" s="98" t="s">
        <v>534</v>
      </c>
      <c r="D129" s="92" t="s">
        <v>39</v>
      </c>
      <c r="E129" s="94">
        <v>0.26</v>
      </c>
      <c r="F129" s="95"/>
      <c r="G129" s="97">
        <f>Table115[5]*Table115[6]</f>
        <v>0</v>
      </c>
    </row>
    <row r="130" spans="1:7" x14ac:dyDescent="0.25">
      <c r="A130" s="92">
        <v>111</v>
      </c>
      <c r="B130" s="92" t="s">
        <v>38</v>
      </c>
      <c r="C130" s="98" t="s">
        <v>497</v>
      </c>
      <c r="D130" s="92" t="s">
        <v>39</v>
      </c>
      <c r="E130" s="94">
        <v>0.26</v>
      </c>
      <c r="F130" s="95"/>
      <c r="G130" s="97">
        <f>Table115[5]*Table115[6]</f>
        <v>0</v>
      </c>
    </row>
    <row r="131" spans="1:7" ht="45" x14ac:dyDescent="0.25">
      <c r="A131" s="92">
        <v>112</v>
      </c>
      <c r="B131" s="92" t="s">
        <v>40</v>
      </c>
      <c r="C131" s="98" t="s">
        <v>535</v>
      </c>
      <c r="D131" s="92" t="s">
        <v>39</v>
      </c>
      <c r="E131" s="94">
        <v>0.26</v>
      </c>
      <c r="F131" s="95"/>
      <c r="G131" s="97">
        <f>Table115[5]*Table115[6]</f>
        <v>0</v>
      </c>
    </row>
    <row r="132" spans="1:7" x14ac:dyDescent="0.25">
      <c r="A132" s="92"/>
      <c r="B132" s="92"/>
      <c r="C132" s="103" t="s">
        <v>536</v>
      </c>
      <c r="D132" s="92"/>
      <c r="E132" s="94"/>
      <c r="F132" s="95"/>
      <c r="G132" s="97">
        <f>Table115[5]*Table115[6]</f>
        <v>0</v>
      </c>
    </row>
    <row r="133" spans="1:7" ht="60" x14ac:dyDescent="0.25">
      <c r="A133" s="92">
        <v>113</v>
      </c>
      <c r="B133" s="92" t="s">
        <v>46</v>
      </c>
      <c r="C133" s="98" t="s">
        <v>537</v>
      </c>
      <c r="D133" s="92" t="s">
        <v>26</v>
      </c>
      <c r="E133" s="94">
        <v>10.35</v>
      </c>
      <c r="F133" s="95"/>
      <c r="G133" s="97">
        <f>Table115[5]*Table115[6]</f>
        <v>0</v>
      </c>
    </row>
    <row r="134" spans="1:7" ht="30" x14ac:dyDescent="0.25">
      <c r="A134" s="92">
        <v>114</v>
      </c>
      <c r="B134" s="92" t="s">
        <v>35</v>
      </c>
      <c r="C134" s="98" t="s">
        <v>448</v>
      </c>
      <c r="D134" s="92" t="s">
        <v>26</v>
      </c>
      <c r="E134" s="94">
        <v>5.3</v>
      </c>
      <c r="F134" s="95"/>
      <c r="G134" s="97">
        <f>Table115[5]*Table115[6]</f>
        <v>0</v>
      </c>
    </row>
    <row r="135" spans="1:7" ht="45" x14ac:dyDescent="0.25">
      <c r="A135" s="92">
        <v>115</v>
      </c>
      <c r="B135" s="92" t="s">
        <v>36</v>
      </c>
      <c r="C135" s="98" t="s">
        <v>449</v>
      </c>
      <c r="D135" s="92" t="s">
        <v>26</v>
      </c>
      <c r="E135" s="94">
        <v>5.3</v>
      </c>
      <c r="F135" s="95"/>
      <c r="G135" s="97">
        <f>Table115[5]*Table115[6]</f>
        <v>0</v>
      </c>
    </row>
    <row r="136" spans="1:7" ht="45" x14ac:dyDescent="0.25">
      <c r="A136" s="92">
        <v>116</v>
      </c>
      <c r="B136" s="92" t="s">
        <v>169</v>
      </c>
      <c r="C136" s="103" t="s">
        <v>774</v>
      </c>
      <c r="D136" s="92" t="s">
        <v>26</v>
      </c>
      <c r="E136" s="94">
        <v>0.73</v>
      </c>
      <c r="F136" s="95"/>
      <c r="G136" s="97">
        <f>Table115[5]*Table115[6]</f>
        <v>0</v>
      </c>
    </row>
    <row r="137" spans="1:7" ht="60" x14ac:dyDescent="0.25">
      <c r="A137" s="92">
        <v>117</v>
      </c>
      <c r="B137" s="92" t="s">
        <v>165</v>
      </c>
      <c r="C137" s="98" t="s">
        <v>524</v>
      </c>
      <c r="D137" s="92" t="s">
        <v>26</v>
      </c>
      <c r="E137" s="94">
        <v>6.3</v>
      </c>
      <c r="F137" s="95"/>
      <c r="G137" s="97">
        <f>Table115[5]*Table115[6]</f>
        <v>0</v>
      </c>
    </row>
    <row r="138" spans="1:7" ht="30" x14ac:dyDescent="0.25">
      <c r="A138" s="92">
        <v>118</v>
      </c>
      <c r="B138" s="92" t="s">
        <v>166</v>
      </c>
      <c r="C138" s="98" t="s">
        <v>526</v>
      </c>
      <c r="D138" s="92" t="s">
        <v>37</v>
      </c>
      <c r="E138" s="94">
        <v>5.2</v>
      </c>
      <c r="F138" s="95"/>
      <c r="G138" s="97">
        <f>Table115[5]*Table115[6]</f>
        <v>0</v>
      </c>
    </row>
    <row r="139" spans="1:7" ht="30" x14ac:dyDescent="0.25">
      <c r="A139" s="92">
        <v>119</v>
      </c>
      <c r="B139" s="92" t="s">
        <v>167</v>
      </c>
      <c r="C139" s="98" t="s">
        <v>527</v>
      </c>
      <c r="D139" s="92" t="s">
        <v>37</v>
      </c>
      <c r="E139" s="94">
        <v>223.8</v>
      </c>
      <c r="F139" s="95"/>
      <c r="G139" s="97">
        <f>Table115[5]*Table115[6]</f>
        <v>0</v>
      </c>
    </row>
    <row r="140" spans="1:7" ht="45" x14ac:dyDescent="0.25">
      <c r="A140" s="92">
        <v>120</v>
      </c>
      <c r="B140" s="92" t="s">
        <v>42</v>
      </c>
      <c r="C140" s="98" t="s">
        <v>452</v>
      </c>
      <c r="D140" s="92" t="s">
        <v>29</v>
      </c>
      <c r="E140" s="94">
        <v>15.3</v>
      </c>
      <c r="F140" s="95"/>
      <c r="G140" s="97">
        <f>Table115[5]*Table115[6]</f>
        <v>0</v>
      </c>
    </row>
    <row r="141" spans="1:7" ht="30" x14ac:dyDescent="0.25">
      <c r="A141" s="92">
        <v>121</v>
      </c>
      <c r="B141" s="92" t="s">
        <v>155</v>
      </c>
      <c r="C141" s="98" t="s">
        <v>538</v>
      </c>
      <c r="D141" s="92" t="s">
        <v>29</v>
      </c>
      <c r="E141" s="94">
        <v>2.25</v>
      </c>
      <c r="F141" s="95"/>
      <c r="G141" s="97">
        <f>Table115[5]*Table115[6]</f>
        <v>0</v>
      </c>
    </row>
    <row r="142" spans="1:7" ht="45" x14ac:dyDescent="0.25">
      <c r="A142" s="92">
        <v>122</v>
      </c>
      <c r="B142" s="92" t="s">
        <v>170</v>
      </c>
      <c r="C142" s="98" t="s">
        <v>539</v>
      </c>
      <c r="D142" s="92" t="s">
        <v>29</v>
      </c>
      <c r="E142" s="94">
        <v>2.25</v>
      </c>
      <c r="F142" s="95"/>
      <c r="G142" s="97">
        <f>Table115[5]*Table115[6]</f>
        <v>0</v>
      </c>
    </row>
    <row r="143" spans="1:7" ht="45" x14ac:dyDescent="0.25">
      <c r="A143" s="92">
        <v>123</v>
      </c>
      <c r="B143" s="92" t="s">
        <v>43</v>
      </c>
      <c r="C143" s="98" t="s">
        <v>496</v>
      </c>
      <c r="D143" s="92" t="s">
        <v>236</v>
      </c>
      <c r="E143" s="94">
        <v>1.72</v>
      </c>
      <c r="F143" s="95"/>
      <c r="G143" s="97">
        <f>Table115[5]*Table115[6]</f>
        <v>0</v>
      </c>
    </row>
    <row r="144" spans="1:7" x14ac:dyDescent="0.25">
      <c r="A144" s="92">
        <v>124</v>
      </c>
      <c r="B144" s="92" t="s">
        <v>38</v>
      </c>
      <c r="C144" s="98" t="s">
        <v>497</v>
      </c>
      <c r="D144" s="92" t="s">
        <v>39</v>
      </c>
      <c r="E144" s="94">
        <v>1.72</v>
      </c>
      <c r="F144" s="95"/>
      <c r="G144" s="97">
        <f>Table115[5]*Table115[6]</f>
        <v>0</v>
      </c>
    </row>
    <row r="145" spans="1:7" ht="45" x14ac:dyDescent="0.25">
      <c r="A145" s="92">
        <v>125</v>
      </c>
      <c r="B145" s="92" t="s">
        <v>171</v>
      </c>
      <c r="C145" s="98" t="s">
        <v>535</v>
      </c>
      <c r="D145" s="92" t="s">
        <v>39</v>
      </c>
      <c r="E145" s="94">
        <v>1.72</v>
      </c>
      <c r="F145" s="95"/>
      <c r="G145" s="97">
        <f>Table115[5]*Table115[6]</f>
        <v>0</v>
      </c>
    </row>
    <row r="146" spans="1:7" x14ac:dyDescent="0.25">
      <c r="A146" s="92"/>
      <c r="B146" s="92"/>
      <c r="C146" s="103" t="s">
        <v>540</v>
      </c>
      <c r="D146" s="92"/>
      <c r="E146" s="94"/>
      <c r="F146" s="95"/>
      <c r="G146" s="97">
        <f>Table115[5]*Table115[6]</f>
        <v>0</v>
      </c>
    </row>
    <row r="147" spans="1:7" x14ac:dyDescent="0.25">
      <c r="A147" s="92">
        <v>126</v>
      </c>
      <c r="B147" s="92" t="s">
        <v>41</v>
      </c>
      <c r="C147" s="98" t="s">
        <v>295</v>
      </c>
      <c r="D147" s="92" t="s">
        <v>26</v>
      </c>
      <c r="E147" s="94">
        <v>3.75</v>
      </c>
      <c r="F147" s="95"/>
      <c r="G147" s="97">
        <f>Table115[5]*Table115[6]</f>
        <v>0</v>
      </c>
    </row>
    <row r="148" spans="1:7" ht="45" x14ac:dyDescent="0.25">
      <c r="A148" s="92">
        <v>127</v>
      </c>
      <c r="B148" s="92" t="s">
        <v>169</v>
      </c>
      <c r="C148" s="103" t="s">
        <v>775</v>
      </c>
      <c r="D148" s="92" t="s">
        <v>26</v>
      </c>
      <c r="E148" s="94">
        <v>2.63</v>
      </c>
      <c r="F148" s="95"/>
      <c r="G148" s="97">
        <f>Table115[5]*Table115[6]</f>
        <v>0</v>
      </c>
    </row>
    <row r="149" spans="1:7" x14ac:dyDescent="0.25">
      <c r="A149" s="100" t="s">
        <v>309</v>
      </c>
      <c r="B149" s="101"/>
      <c r="C149" s="101"/>
      <c r="D149" s="101"/>
      <c r="E149" s="102"/>
      <c r="F149" s="102"/>
      <c r="G149" s="102">
        <f>SUBTOTAL(9,Table115[7])</f>
        <v>0</v>
      </c>
    </row>
  </sheetData>
  <mergeCells count="2">
    <mergeCell ref="C2:G3"/>
    <mergeCell ref="A4:B4"/>
  </mergeCells>
  <phoneticPr fontId="20" type="noConversion"/>
  <conditionalFormatting sqref="A7:G7 A13:G13 A8:B12 D8:G12 A18:G24 A14:B17 D14:G17 A29:G32 A25:B28 D25:G28 A38:G38 A33:B37 D33:G37 A64:G67 A39:B63 D39:G63 A75:G75 A68:B74 D68:G74 A80:G80 A76:B79 D76:G79 A88:G88 A81:B87 D81:G87 A97:G98 A89:B96 D89:G96 A106:G106 A99:B105 D99:G105 A108:G110 A107:B107 D107:G107 A115:G115 A111:B114 D111:G114 A119:G120 A116:B118 D116:G118 A124:G124 A128:G128 A121:B123 D121:G123 A125:B127 D125:G127 A132:G132 A129:B131 D129:G131 A146:G146 A133:B145 D133:G145 A149:G149 A147:B148 D147:G148">
    <cfRule type="expression" dxfId="438" priority="183">
      <formula>CELL("PROTECT",A7)=0</formula>
    </cfRule>
    <cfRule type="expression" dxfId="437" priority="184">
      <formula>$C7="Subtotal"</formula>
    </cfRule>
    <cfRule type="expression" priority="185" stopIfTrue="1">
      <formula>OR($C7="Subtotal",$A7="Total TVA Cota 0")</formula>
    </cfRule>
    <cfRule type="expression" dxfId="436" priority="187">
      <formula>$E7=""</formula>
    </cfRule>
  </conditionalFormatting>
  <conditionalFormatting sqref="G7:G149">
    <cfRule type="expression" dxfId="435" priority="181">
      <formula>AND($C7="Subtotal",$G7="")</formula>
    </cfRule>
    <cfRule type="expression" dxfId="434" priority="182">
      <formula>AND($C7="Subtotal",_xlfn.FORMULATEXT($G7)="=[5]*[6]")</formula>
    </cfRule>
    <cfRule type="expression" dxfId="433" priority="186">
      <formula>AND($C7&lt;&gt;"Subtotal",_xlfn.FORMULATEXT($G7)&lt;&gt;"=[5]*[6]")</formula>
    </cfRule>
  </conditionalFormatting>
  <conditionalFormatting sqref="E7:G149">
    <cfRule type="notContainsBlanks" priority="188" stopIfTrue="1">
      <formula>LEN(TRIM(E7))&gt;0</formula>
    </cfRule>
    <cfRule type="expression" dxfId="432" priority="189">
      <formula>$E7&lt;&gt;""</formula>
    </cfRule>
  </conditionalFormatting>
  <conditionalFormatting sqref="C8:C12">
    <cfRule type="expression" dxfId="431" priority="177">
      <formula>CELL("PROTECT",C8)=0</formula>
    </cfRule>
    <cfRule type="expression" dxfId="430" priority="178">
      <formula>$C8="Subtotal"</formula>
    </cfRule>
    <cfRule type="expression" priority="179" stopIfTrue="1">
      <formula>OR($C8="Subtotal",$A8="Total TVA Cota 0")</formula>
    </cfRule>
    <cfRule type="expression" dxfId="429" priority="180">
      <formula>$E8=""</formula>
    </cfRule>
  </conditionalFormatting>
  <conditionalFormatting sqref="C14:C17">
    <cfRule type="expression" dxfId="428" priority="173">
      <formula>CELL("PROTECT",C14)=0</formula>
    </cfRule>
    <cfRule type="expression" dxfId="427" priority="174">
      <formula>$C14="Subtotal"</formula>
    </cfRule>
    <cfRule type="expression" priority="175" stopIfTrue="1">
      <formula>OR($C14="Subtotal",$A14="Total TVA Cota 0")</formula>
    </cfRule>
    <cfRule type="expression" dxfId="426" priority="176">
      <formula>$E14=""</formula>
    </cfRule>
  </conditionalFormatting>
  <conditionalFormatting sqref="C25:C28">
    <cfRule type="expression" dxfId="425" priority="169">
      <formula>CELL("PROTECT",C25)=0</formula>
    </cfRule>
    <cfRule type="expression" dxfId="424" priority="170">
      <formula>$C25="Subtotal"</formula>
    </cfRule>
    <cfRule type="expression" priority="171" stopIfTrue="1">
      <formula>OR($C25="Subtotal",$A25="Total TVA Cota 0")</formula>
    </cfRule>
    <cfRule type="expression" dxfId="423" priority="172">
      <formula>$E25=""</formula>
    </cfRule>
  </conditionalFormatting>
  <conditionalFormatting sqref="C33:C37">
    <cfRule type="expression" dxfId="422" priority="165">
      <formula>CELL("PROTECT",C33)=0</formula>
    </cfRule>
    <cfRule type="expression" dxfId="421" priority="166">
      <formula>$C33="Subtotal"</formula>
    </cfRule>
    <cfRule type="expression" priority="167" stopIfTrue="1">
      <formula>OR($C33="Subtotal",$A33="Total TVA Cota 0")</formula>
    </cfRule>
    <cfRule type="expression" dxfId="420" priority="168">
      <formula>$E33=""</formula>
    </cfRule>
  </conditionalFormatting>
  <conditionalFormatting sqref="C39:C43">
    <cfRule type="expression" dxfId="419" priority="161">
      <formula>CELL("PROTECT",C39)=0</formula>
    </cfRule>
    <cfRule type="expression" dxfId="418" priority="162">
      <formula>$C39="Subtotal"</formula>
    </cfRule>
    <cfRule type="expression" priority="163" stopIfTrue="1">
      <formula>OR($C39="Subtotal",$A39="Total TVA Cota 0")</formula>
    </cfRule>
    <cfRule type="expression" dxfId="417" priority="164">
      <formula>$E39=""</formula>
    </cfRule>
  </conditionalFormatting>
  <conditionalFormatting sqref="C44">
    <cfRule type="expression" dxfId="416" priority="157">
      <formula>CELL("PROTECT",C44)=0</formula>
    </cfRule>
    <cfRule type="expression" dxfId="415" priority="158">
      <formula>$C44="Subtotal"</formula>
    </cfRule>
    <cfRule type="expression" priority="159" stopIfTrue="1">
      <formula>OR($C44="Subtotal",$A44="Total TVA Cota 0")</formula>
    </cfRule>
    <cfRule type="expression" dxfId="414" priority="160">
      <formula>$E44=""</formula>
    </cfRule>
  </conditionalFormatting>
  <conditionalFormatting sqref="C45:C46">
    <cfRule type="expression" dxfId="413" priority="153">
      <formula>CELL("PROTECT",C45)=0</formula>
    </cfRule>
    <cfRule type="expression" dxfId="412" priority="154">
      <formula>$C45="Subtotal"</formula>
    </cfRule>
    <cfRule type="expression" priority="155" stopIfTrue="1">
      <formula>OR($C45="Subtotal",$A45="Total TVA Cota 0")</formula>
    </cfRule>
    <cfRule type="expression" dxfId="411" priority="156">
      <formula>$E45=""</formula>
    </cfRule>
  </conditionalFormatting>
  <conditionalFormatting sqref="C47:C52">
    <cfRule type="expression" dxfId="410" priority="149">
      <formula>CELL("PROTECT",C47)=0</formula>
    </cfRule>
    <cfRule type="expression" dxfId="409" priority="150">
      <formula>$C47="Subtotal"</formula>
    </cfRule>
    <cfRule type="expression" priority="151" stopIfTrue="1">
      <formula>OR($C47="Subtotal",$A47="Total TVA Cota 0")</formula>
    </cfRule>
    <cfRule type="expression" dxfId="408" priority="152">
      <formula>$E47=""</formula>
    </cfRule>
  </conditionalFormatting>
  <conditionalFormatting sqref="C53:C56">
    <cfRule type="expression" dxfId="407" priority="145">
      <formula>CELL("PROTECT",C53)=0</formula>
    </cfRule>
    <cfRule type="expression" dxfId="406" priority="146">
      <formula>$C53="Subtotal"</formula>
    </cfRule>
    <cfRule type="expression" priority="147" stopIfTrue="1">
      <formula>OR($C53="Subtotal",$A53="Total TVA Cota 0")</formula>
    </cfRule>
    <cfRule type="expression" dxfId="405" priority="148">
      <formula>$E53=""</formula>
    </cfRule>
  </conditionalFormatting>
  <conditionalFormatting sqref="C57:C59">
    <cfRule type="expression" dxfId="404" priority="141">
      <formula>CELL("PROTECT",C57)=0</formula>
    </cfRule>
    <cfRule type="expression" dxfId="403" priority="142">
      <formula>$C57="Subtotal"</formula>
    </cfRule>
    <cfRule type="expression" priority="143" stopIfTrue="1">
      <formula>OR($C57="Subtotal",$A57="Total TVA Cota 0")</formula>
    </cfRule>
    <cfRule type="expression" dxfId="402" priority="144">
      <formula>$E57=""</formula>
    </cfRule>
  </conditionalFormatting>
  <conditionalFormatting sqref="C60:C61">
    <cfRule type="expression" dxfId="401" priority="137">
      <formula>CELL("PROTECT",C60)=0</formula>
    </cfRule>
    <cfRule type="expression" dxfId="400" priority="138">
      <formula>$C60="Subtotal"</formula>
    </cfRule>
    <cfRule type="expression" priority="139" stopIfTrue="1">
      <formula>OR($C60="Subtotal",$A60="Total TVA Cota 0")</formula>
    </cfRule>
    <cfRule type="expression" dxfId="399" priority="140">
      <formula>$E60=""</formula>
    </cfRule>
  </conditionalFormatting>
  <conditionalFormatting sqref="C62">
    <cfRule type="expression" dxfId="398" priority="133">
      <formula>CELL("PROTECT",C62)=0</formula>
    </cfRule>
    <cfRule type="expression" dxfId="397" priority="134">
      <formula>$C62="Subtotal"</formula>
    </cfRule>
    <cfRule type="expression" priority="135" stopIfTrue="1">
      <formula>OR($C62="Subtotal",$A62="Total TVA Cota 0")</formula>
    </cfRule>
    <cfRule type="expression" dxfId="396" priority="136">
      <formula>$E62=""</formula>
    </cfRule>
  </conditionalFormatting>
  <conditionalFormatting sqref="C63">
    <cfRule type="expression" dxfId="395" priority="129">
      <formula>CELL("PROTECT",C63)=0</formula>
    </cfRule>
    <cfRule type="expression" dxfId="394" priority="130">
      <formula>$C63="Subtotal"</formula>
    </cfRule>
    <cfRule type="expression" priority="131" stopIfTrue="1">
      <formula>OR($C63="Subtotal",$A63="Total TVA Cota 0")</formula>
    </cfRule>
    <cfRule type="expression" dxfId="393" priority="132">
      <formula>$E63=""</formula>
    </cfRule>
  </conditionalFormatting>
  <conditionalFormatting sqref="C68">
    <cfRule type="expression" dxfId="392" priority="125">
      <formula>CELL("PROTECT",C68)=0</formula>
    </cfRule>
    <cfRule type="expression" dxfId="391" priority="126">
      <formula>$C68="Subtotal"</formula>
    </cfRule>
    <cfRule type="expression" priority="127" stopIfTrue="1">
      <formula>OR($C68="Subtotal",$A68="Total TVA Cota 0")</formula>
    </cfRule>
    <cfRule type="expression" dxfId="390" priority="128">
      <formula>$E68=""</formula>
    </cfRule>
  </conditionalFormatting>
  <conditionalFormatting sqref="C69:C70">
    <cfRule type="expression" dxfId="389" priority="121">
      <formula>CELL("PROTECT",C69)=0</formula>
    </cfRule>
    <cfRule type="expression" dxfId="388" priority="122">
      <formula>$C69="Subtotal"</formula>
    </cfRule>
    <cfRule type="expression" priority="123" stopIfTrue="1">
      <formula>OR($C69="Subtotal",$A69="Total TVA Cota 0")</formula>
    </cfRule>
    <cfRule type="expression" dxfId="387" priority="124">
      <formula>$E69=""</formula>
    </cfRule>
  </conditionalFormatting>
  <conditionalFormatting sqref="C71">
    <cfRule type="expression" dxfId="386" priority="117">
      <formula>CELL("PROTECT",C71)=0</formula>
    </cfRule>
    <cfRule type="expression" dxfId="385" priority="118">
      <formula>$C71="Subtotal"</formula>
    </cfRule>
    <cfRule type="expression" priority="119" stopIfTrue="1">
      <formula>OR($C71="Subtotal",$A71="Total TVA Cota 0")</formula>
    </cfRule>
    <cfRule type="expression" dxfId="384" priority="120">
      <formula>$E71=""</formula>
    </cfRule>
  </conditionalFormatting>
  <conditionalFormatting sqref="C72">
    <cfRule type="expression" dxfId="383" priority="113">
      <formula>CELL("PROTECT",C72)=0</formula>
    </cfRule>
    <cfRule type="expression" dxfId="382" priority="114">
      <formula>$C72="Subtotal"</formula>
    </cfRule>
    <cfRule type="expression" priority="115" stopIfTrue="1">
      <formula>OR($C72="Subtotal",$A72="Total TVA Cota 0")</formula>
    </cfRule>
    <cfRule type="expression" dxfId="381" priority="116">
      <formula>$E72=""</formula>
    </cfRule>
  </conditionalFormatting>
  <conditionalFormatting sqref="C73">
    <cfRule type="expression" dxfId="380" priority="109">
      <formula>CELL("PROTECT",C73)=0</formula>
    </cfRule>
    <cfRule type="expression" dxfId="379" priority="110">
      <formula>$C73="Subtotal"</formula>
    </cfRule>
    <cfRule type="expression" priority="111" stopIfTrue="1">
      <formula>OR($C73="Subtotal",$A73="Total TVA Cota 0")</formula>
    </cfRule>
    <cfRule type="expression" dxfId="378" priority="112">
      <formula>$E73=""</formula>
    </cfRule>
  </conditionalFormatting>
  <conditionalFormatting sqref="C74">
    <cfRule type="expression" dxfId="377" priority="105">
      <formula>CELL("PROTECT",C74)=0</formula>
    </cfRule>
    <cfRule type="expression" dxfId="376" priority="106">
      <formula>$C74="Subtotal"</formula>
    </cfRule>
    <cfRule type="expression" priority="107" stopIfTrue="1">
      <formula>OR($C74="Subtotal",$A74="Total TVA Cota 0")</formula>
    </cfRule>
    <cfRule type="expression" dxfId="375" priority="108">
      <formula>$E74=""</formula>
    </cfRule>
  </conditionalFormatting>
  <conditionalFormatting sqref="C76">
    <cfRule type="expression" dxfId="374" priority="101">
      <formula>CELL("PROTECT",C76)=0</formula>
    </cfRule>
    <cfRule type="expression" dxfId="373" priority="102">
      <formula>$C76="Subtotal"</formula>
    </cfRule>
    <cfRule type="expression" priority="103" stopIfTrue="1">
      <formula>OR($C76="Subtotal",$A76="Total TVA Cota 0")</formula>
    </cfRule>
    <cfRule type="expression" dxfId="372" priority="104">
      <formula>$E76=""</formula>
    </cfRule>
  </conditionalFormatting>
  <conditionalFormatting sqref="C77">
    <cfRule type="expression" dxfId="371" priority="97">
      <formula>CELL("PROTECT",C77)=0</formula>
    </cfRule>
    <cfRule type="expression" dxfId="370" priority="98">
      <formula>$C77="Subtotal"</formula>
    </cfRule>
    <cfRule type="expression" priority="99" stopIfTrue="1">
      <formula>OR($C77="Subtotal",$A77="Total TVA Cota 0")</formula>
    </cfRule>
    <cfRule type="expression" dxfId="369" priority="100">
      <formula>$E77=""</formula>
    </cfRule>
  </conditionalFormatting>
  <conditionalFormatting sqref="C78:C79">
    <cfRule type="expression" dxfId="368" priority="93">
      <formula>CELL("PROTECT",C78)=0</formula>
    </cfRule>
    <cfRule type="expression" dxfId="367" priority="94">
      <formula>$C78="Subtotal"</formula>
    </cfRule>
    <cfRule type="expression" priority="95" stopIfTrue="1">
      <formula>OR($C78="Subtotal",$A78="Total TVA Cota 0")</formula>
    </cfRule>
    <cfRule type="expression" dxfId="366" priority="96">
      <formula>$E78=""</formula>
    </cfRule>
  </conditionalFormatting>
  <conditionalFormatting sqref="C81">
    <cfRule type="expression" dxfId="365" priority="89">
      <formula>CELL("PROTECT",C81)=0</formula>
    </cfRule>
    <cfRule type="expression" dxfId="364" priority="90">
      <formula>$C81="Subtotal"</formula>
    </cfRule>
    <cfRule type="expression" priority="91" stopIfTrue="1">
      <formula>OR($C81="Subtotal",$A81="Total TVA Cota 0")</formula>
    </cfRule>
    <cfRule type="expression" dxfId="363" priority="92">
      <formula>$E81=""</formula>
    </cfRule>
  </conditionalFormatting>
  <conditionalFormatting sqref="C82">
    <cfRule type="expression" dxfId="362" priority="85">
      <formula>CELL("PROTECT",C82)=0</formula>
    </cfRule>
    <cfRule type="expression" dxfId="361" priority="86">
      <formula>$C82="Subtotal"</formula>
    </cfRule>
    <cfRule type="expression" priority="87" stopIfTrue="1">
      <formula>OR($C82="Subtotal",$A82="Total TVA Cota 0")</formula>
    </cfRule>
    <cfRule type="expression" dxfId="360" priority="88">
      <formula>$E82=""</formula>
    </cfRule>
  </conditionalFormatting>
  <conditionalFormatting sqref="C83">
    <cfRule type="expression" dxfId="359" priority="81">
      <formula>CELL("PROTECT",C83)=0</formula>
    </cfRule>
    <cfRule type="expression" dxfId="358" priority="82">
      <formula>$C83="Subtotal"</formula>
    </cfRule>
    <cfRule type="expression" priority="83" stopIfTrue="1">
      <formula>OR($C83="Subtotal",$A83="Total TVA Cota 0")</formula>
    </cfRule>
    <cfRule type="expression" dxfId="357" priority="84">
      <formula>$E83=""</formula>
    </cfRule>
  </conditionalFormatting>
  <conditionalFormatting sqref="C84:C87">
    <cfRule type="expression" dxfId="356" priority="77">
      <formula>CELL("PROTECT",C84)=0</formula>
    </cfRule>
    <cfRule type="expression" dxfId="355" priority="78">
      <formula>$C84="Subtotal"</formula>
    </cfRule>
    <cfRule type="expression" priority="79" stopIfTrue="1">
      <formula>OR($C84="Subtotal",$A84="Total TVA Cota 0")</formula>
    </cfRule>
    <cfRule type="expression" dxfId="354" priority="80">
      <formula>$E84=""</formula>
    </cfRule>
  </conditionalFormatting>
  <conditionalFormatting sqref="C89:C94">
    <cfRule type="expression" dxfId="353" priority="73">
      <formula>CELL("PROTECT",C89)=0</formula>
    </cfRule>
    <cfRule type="expression" dxfId="352" priority="74">
      <formula>$C89="Subtotal"</formula>
    </cfRule>
    <cfRule type="expression" priority="75" stopIfTrue="1">
      <formula>OR($C89="Subtotal",$A89="Total TVA Cota 0")</formula>
    </cfRule>
    <cfRule type="expression" dxfId="351" priority="76">
      <formula>$E89=""</formula>
    </cfRule>
  </conditionalFormatting>
  <conditionalFormatting sqref="C95:C96">
    <cfRule type="expression" dxfId="350" priority="69">
      <formula>CELL("PROTECT",C95)=0</formula>
    </cfRule>
    <cfRule type="expression" dxfId="349" priority="70">
      <formula>$C95="Subtotal"</formula>
    </cfRule>
    <cfRule type="expression" priority="71" stopIfTrue="1">
      <formula>OR($C95="Subtotal",$A95="Total TVA Cota 0")</formula>
    </cfRule>
    <cfRule type="expression" dxfId="348" priority="72">
      <formula>$E95=""</formula>
    </cfRule>
  </conditionalFormatting>
  <conditionalFormatting sqref="C99:C103">
    <cfRule type="expression" dxfId="347" priority="65">
      <formula>CELL("PROTECT",C99)=0</formula>
    </cfRule>
    <cfRule type="expression" dxfId="346" priority="66">
      <formula>$C99="Subtotal"</formula>
    </cfRule>
    <cfRule type="expression" priority="67" stopIfTrue="1">
      <formula>OR($C99="Subtotal",$A99="Total TVA Cota 0")</formula>
    </cfRule>
    <cfRule type="expression" dxfId="345" priority="68">
      <formula>$E99=""</formula>
    </cfRule>
  </conditionalFormatting>
  <conditionalFormatting sqref="C104:C105">
    <cfRule type="expression" dxfId="344" priority="61">
      <formula>CELL("PROTECT",C104)=0</formula>
    </cfRule>
    <cfRule type="expression" dxfId="343" priority="62">
      <formula>$C104="Subtotal"</formula>
    </cfRule>
    <cfRule type="expression" priority="63" stopIfTrue="1">
      <formula>OR($C104="Subtotal",$A104="Total TVA Cota 0")</formula>
    </cfRule>
    <cfRule type="expression" dxfId="342" priority="64">
      <formula>$E104=""</formula>
    </cfRule>
  </conditionalFormatting>
  <conditionalFormatting sqref="C107">
    <cfRule type="expression" dxfId="341" priority="57">
      <formula>CELL("PROTECT",C107)=0</formula>
    </cfRule>
    <cfRule type="expression" dxfId="340" priority="58">
      <formula>$C107="Subtotal"</formula>
    </cfRule>
    <cfRule type="expression" priority="59" stopIfTrue="1">
      <formula>OR($C107="Subtotal",$A107="Total TVA Cota 0")</formula>
    </cfRule>
    <cfRule type="expression" dxfId="339" priority="60">
      <formula>$E107=""</formula>
    </cfRule>
  </conditionalFormatting>
  <conditionalFormatting sqref="C111:C112">
    <cfRule type="expression" dxfId="338" priority="53">
      <formula>CELL("PROTECT",C111)=0</formula>
    </cfRule>
    <cfRule type="expression" dxfId="337" priority="54">
      <formula>$C111="Subtotal"</formula>
    </cfRule>
    <cfRule type="expression" priority="55" stopIfTrue="1">
      <formula>OR($C111="Subtotal",$A111="Total TVA Cota 0")</formula>
    </cfRule>
    <cfRule type="expression" dxfId="336" priority="56">
      <formula>$E111=""</formula>
    </cfRule>
  </conditionalFormatting>
  <conditionalFormatting sqref="C113:C114">
    <cfRule type="expression" dxfId="335" priority="49">
      <formula>CELL("PROTECT",C113)=0</formula>
    </cfRule>
    <cfRule type="expression" dxfId="334" priority="50">
      <formula>$C113="Subtotal"</formula>
    </cfRule>
    <cfRule type="expression" priority="51" stopIfTrue="1">
      <formula>OR($C113="Subtotal",$A113="Total TVA Cota 0")</formula>
    </cfRule>
    <cfRule type="expression" dxfId="333" priority="52">
      <formula>$E113=""</formula>
    </cfRule>
  </conditionalFormatting>
  <conditionalFormatting sqref="C116">
    <cfRule type="expression" dxfId="332" priority="45">
      <formula>CELL("PROTECT",C116)=0</formula>
    </cfRule>
    <cfRule type="expression" dxfId="331" priority="46">
      <formula>$C116="Subtotal"</formula>
    </cfRule>
    <cfRule type="expression" priority="47" stopIfTrue="1">
      <formula>OR($C116="Subtotal",$A116="Total TVA Cota 0")</formula>
    </cfRule>
    <cfRule type="expression" dxfId="330" priority="48">
      <formula>$E116=""</formula>
    </cfRule>
  </conditionalFormatting>
  <conditionalFormatting sqref="C117:C118">
    <cfRule type="expression" dxfId="329" priority="41">
      <formula>CELL("PROTECT",C117)=0</formula>
    </cfRule>
    <cfRule type="expression" dxfId="328" priority="42">
      <formula>$C117="Subtotal"</formula>
    </cfRule>
    <cfRule type="expression" priority="43" stopIfTrue="1">
      <formula>OR($C117="Subtotal",$A117="Total TVA Cota 0")</formula>
    </cfRule>
    <cfRule type="expression" dxfId="327" priority="44">
      <formula>$E117=""</formula>
    </cfRule>
  </conditionalFormatting>
  <conditionalFormatting sqref="C122:C123">
    <cfRule type="expression" dxfId="326" priority="37">
      <formula>CELL("PROTECT",C122)=0</formula>
    </cfRule>
    <cfRule type="expression" dxfId="325" priority="38">
      <formula>$C122="Subtotal"</formula>
    </cfRule>
    <cfRule type="expression" priority="39" stopIfTrue="1">
      <formula>OR($C122="Subtotal",$A122="Total TVA Cota 0")</formula>
    </cfRule>
    <cfRule type="expression" dxfId="324" priority="40">
      <formula>$E122=""</formula>
    </cfRule>
  </conditionalFormatting>
  <conditionalFormatting sqref="C126:C127">
    <cfRule type="expression" dxfId="323" priority="33">
      <formula>CELL("PROTECT",C126)=0</formula>
    </cfRule>
    <cfRule type="expression" dxfId="322" priority="34">
      <formula>$C126="Subtotal"</formula>
    </cfRule>
    <cfRule type="expression" priority="35" stopIfTrue="1">
      <formula>OR($C126="Subtotal",$A126="Total TVA Cota 0")</formula>
    </cfRule>
    <cfRule type="expression" dxfId="321" priority="36">
      <formula>$E126=""</formula>
    </cfRule>
  </conditionalFormatting>
  <conditionalFormatting sqref="C121">
    <cfRule type="expression" dxfId="320" priority="29">
      <formula>CELL("PROTECT",C121)=0</formula>
    </cfRule>
    <cfRule type="expression" dxfId="319" priority="30">
      <formula>$C121="Subtotal"</formula>
    </cfRule>
    <cfRule type="expression" priority="31" stopIfTrue="1">
      <formula>OR($C121="Subtotal",$A121="Total TVA Cota 0")</formula>
    </cfRule>
    <cfRule type="expression" dxfId="318" priority="32">
      <formula>$E121=""</formula>
    </cfRule>
  </conditionalFormatting>
  <conditionalFormatting sqref="C125">
    <cfRule type="expression" dxfId="317" priority="25">
      <formula>CELL("PROTECT",C125)=0</formula>
    </cfRule>
    <cfRule type="expression" dxfId="316" priority="26">
      <formula>$C125="Subtotal"</formula>
    </cfRule>
    <cfRule type="expression" priority="27" stopIfTrue="1">
      <formula>OR($C125="Subtotal",$A125="Total TVA Cota 0")</formula>
    </cfRule>
    <cfRule type="expression" dxfId="315" priority="28">
      <formula>$E125=""</formula>
    </cfRule>
  </conditionalFormatting>
  <conditionalFormatting sqref="C129:C131">
    <cfRule type="expression" dxfId="314" priority="21">
      <formula>CELL("PROTECT",C129)=0</formula>
    </cfRule>
    <cfRule type="expression" dxfId="313" priority="22">
      <formula>$C129="Subtotal"</formula>
    </cfRule>
    <cfRule type="expression" priority="23" stopIfTrue="1">
      <formula>OR($C129="Subtotal",$A129="Total TVA Cota 0")</formula>
    </cfRule>
    <cfRule type="expression" dxfId="312" priority="24">
      <formula>$E129=""</formula>
    </cfRule>
  </conditionalFormatting>
  <conditionalFormatting sqref="C133:C135">
    <cfRule type="expression" dxfId="311" priority="17">
      <formula>CELL("PROTECT",C133)=0</formula>
    </cfRule>
    <cfRule type="expression" dxfId="310" priority="18">
      <formula>$C133="Subtotal"</formula>
    </cfRule>
    <cfRule type="expression" priority="19" stopIfTrue="1">
      <formula>OR($C133="Subtotal",$A133="Total TVA Cota 0")</formula>
    </cfRule>
    <cfRule type="expression" dxfId="309" priority="20">
      <formula>$E133=""</formula>
    </cfRule>
  </conditionalFormatting>
  <conditionalFormatting sqref="C136:C137">
    <cfRule type="expression" dxfId="308" priority="13">
      <formula>CELL("PROTECT",C136)=0</formula>
    </cfRule>
    <cfRule type="expression" dxfId="307" priority="14">
      <formula>$C136="Subtotal"</formula>
    </cfRule>
    <cfRule type="expression" priority="15" stopIfTrue="1">
      <formula>OR($C136="Subtotal",$A136="Total TVA Cota 0")</formula>
    </cfRule>
    <cfRule type="expression" dxfId="306" priority="16">
      <formula>$E136=""</formula>
    </cfRule>
  </conditionalFormatting>
  <conditionalFormatting sqref="C138:C141">
    <cfRule type="expression" dxfId="305" priority="9">
      <formula>CELL("PROTECT",C138)=0</formula>
    </cfRule>
    <cfRule type="expression" dxfId="304" priority="10">
      <formula>$C138="Subtotal"</formula>
    </cfRule>
    <cfRule type="expression" priority="11" stopIfTrue="1">
      <formula>OR($C138="Subtotal",$A138="Total TVA Cota 0")</formula>
    </cfRule>
    <cfRule type="expression" dxfId="303" priority="12">
      <formula>$E138=""</formula>
    </cfRule>
  </conditionalFormatting>
  <conditionalFormatting sqref="C142:C145">
    <cfRule type="expression" dxfId="302" priority="5">
      <formula>CELL("PROTECT",C142)=0</formula>
    </cfRule>
    <cfRule type="expression" dxfId="301" priority="6">
      <formula>$C142="Subtotal"</formula>
    </cfRule>
    <cfRule type="expression" priority="7" stopIfTrue="1">
      <formula>OR($C142="Subtotal",$A142="Total TVA Cota 0")</formula>
    </cfRule>
    <cfRule type="expression" dxfId="300" priority="8">
      <formula>$E142=""</formula>
    </cfRule>
  </conditionalFormatting>
  <conditionalFormatting sqref="C147:C148">
    <cfRule type="expression" dxfId="299" priority="1">
      <formula>CELL("PROTECT",C147)=0</formula>
    </cfRule>
    <cfRule type="expression" dxfId="298" priority="2">
      <formula>$C147="Subtotal"</formula>
    </cfRule>
    <cfRule type="expression" priority="3" stopIfTrue="1">
      <formula>OR($C147="Subtotal",$A147="Total TVA Cota 0")</formula>
    </cfRule>
    <cfRule type="expression" dxfId="297" priority="4">
      <formula>$E147=""</formula>
    </cfRule>
  </conditionalFormatting>
  <dataValidations count="1">
    <dataValidation type="decimal" operator="greaterThan" allowBlank="1" showInputMessage="1" showErrorMessage="1" sqref="F7:F14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5"/>
  <sheetViews>
    <sheetView view="pageBreakPreview" topLeftCell="A70" zoomScaleNormal="90" zoomScaleSheetLayoutView="100" zoomScalePageLayoutView="90" workbookViewId="0">
      <selection activeCell="C73" sqref="C73"/>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65" t="str">
        <f>SITE!C2</f>
        <v xml:space="preserve">Installation of solid biomass heating system and solar panels for hot water production in kindergarten Speranta of Lozova village, 
Straseni district
</v>
      </c>
      <c r="D2" s="165"/>
      <c r="E2" s="165"/>
      <c r="F2" s="165"/>
      <c r="G2" s="165"/>
    </row>
    <row r="3" spans="1:7" s="21" customFormat="1" ht="18.75" x14ac:dyDescent="0.3">
      <c r="A3" s="25" t="str">
        <f>SITE!A3</f>
        <v>Site:</v>
      </c>
      <c r="B3" s="26" t="str">
        <f>IF(SITE!B3=0,"",SITE!B3)</f>
        <v>y</v>
      </c>
      <c r="C3" s="169"/>
      <c r="D3" s="169"/>
      <c r="E3" s="169"/>
      <c r="F3" s="169"/>
      <c r="G3" s="169"/>
    </row>
    <row r="4" spans="1:7" s="21" customFormat="1" ht="18.75" x14ac:dyDescent="0.25">
      <c r="A4" s="170" t="s">
        <v>271</v>
      </c>
      <c r="B4" s="171"/>
      <c r="C4" s="28" t="str">
        <f>SITE!B11</f>
        <v xml:space="preserve">Electricity and lighting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98" t="s">
        <v>374</v>
      </c>
      <c r="D7" s="37"/>
      <c r="E7" s="43"/>
      <c r="F7" s="42"/>
      <c r="G7" s="86">
        <f>Table116[5]*Table116[6]</f>
        <v>0</v>
      </c>
    </row>
    <row r="8" spans="1:7" x14ac:dyDescent="0.25">
      <c r="A8" s="92">
        <v>1</v>
      </c>
      <c r="B8" s="92" t="s">
        <v>97</v>
      </c>
      <c r="C8" s="109" t="s">
        <v>407</v>
      </c>
      <c r="D8" s="92" t="s">
        <v>315</v>
      </c>
      <c r="E8" s="94">
        <v>1</v>
      </c>
      <c r="F8" s="95"/>
      <c r="G8" s="96">
        <f>Table116[5]*Table116[6]</f>
        <v>0</v>
      </c>
    </row>
    <row r="9" spans="1:7" ht="30" x14ac:dyDescent="0.25">
      <c r="A9" s="92">
        <v>2</v>
      </c>
      <c r="B9" s="92" t="s">
        <v>172</v>
      </c>
      <c r="C9" s="98" t="s">
        <v>544</v>
      </c>
      <c r="D9" s="92" t="s">
        <v>315</v>
      </c>
      <c r="E9" s="94">
        <v>1</v>
      </c>
      <c r="F9" s="95"/>
      <c r="G9" s="97">
        <f>Table116[5]*Table116[6]</f>
        <v>0</v>
      </c>
    </row>
    <row r="10" spans="1:7" x14ac:dyDescent="0.25">
      <c r="A10" s="92">
        <v>3</v>
      </c>
      <c r="B10" s="92" t="s">
        <v>97</v>
      </c>
      <c r="C10" s="98" t="s">
        <v>407</v>
      </c>
      <c r="D10" s="92" t="s">
        <v>315</v>
      </c>
      <c r="E10" s="94">
        <v>2</v>
      </c>
      <c r="F10" s="95"/>
      <c r="G10" s="97">
        <f>Table116[5]*Table116[6]</f>
        <v>0</v>
      </c>
    </row>
    <row r="11" spans="1:7" x14ac:dyDescent="0.25">
      <c r="A11" s="92">
        <v>4</v>
      </c>
      <c r="B11" s="92" t="s">
        <v>173</v>
      </c>
      <c r="C11" s="103" t="s">
        <v>776</v>
      </c>
      <c r="D11" s="92" t="s">
        <v>315</v>
      </c>
      <c r="E11" s="94">
        <v>1</v>
      </c>
      <c r="F11" s="95"/>
      <c r="G11" s="97">
        <f>Table116[5]*Table116[6]</f>
        <v>0</v>
      </c>
    </row>
    <row r="12" spans="1:7" ht="30" x14ac:dyDescent="0.25">
      <c r="A12" s="92">
        <v>5</v>
      </c>
      <c r="B12" s="92" t="s">
        <v>172</v>
      </c>
      <c r="C12" s="98" t="s">
        <v>545</v>
      </c>
      <c r="D12" s="92" t="s">
        <v>315</v>
      </c>
      <c r="E12" s="94">
        <v>1</v>
      </c>
      <c r="F12" s="95"/>
      <c r="G12" s="97">
        <f>Table116[5]*Table116[6]</f>
        <v>0</v>
      </c>
    </row>
    <row r="13" spans="1:7" x14ac:dyDescent="0.25">
      <c r="A13" s="92">
        <v>6</v>
      </c>
      <c r="B13" s="92" t="s">
        <v>97</v>
      </c>
      <c r="C13" s="98" t="s">
        <v>407</v>
      </c>
      <c r="D13" s="92" t="s">
        <v>315</v>
      </c>
      <c r="E13" s="94">
        <v>3</v>
      </c>
      <c r="F13" s="95"/>
      <c r="G13" s="97">
        <f>Table116[5]*Table116[6]</f>
        <v>0</v>
      </c>
    </row>
    <row r="14" spans="1:7" x14ac:dyDescent="0.25">
      <c r="A14" s="92">
        <v>7</v>
      </c>
      <c r="B14" s="92"/>
      <c r="C14" s="98" t="s">
        <v>546</v>
      </c>
      <c r="D14" s="92" t="s">
        <v>315</v>
      </c>
      <c r="E14" s="94">
        <v>2</v>
      </c>
      <c r="F14" s="95"/>
      <c r="G14" s="97">
        <f>Table116[5]*Table116[6]</f>
        <v>0</v>
      </c>
    </row>
    <row r="15" spans="1:7" x14ac:dyDescent="0.25">
      <c r="A15" s="92">
        <v>8</v>
      </c>
      <c r="B15" s="92"/>
      <c r="C15" s="98" t="s">
        <v>547</v>
      </c>
      <c r="D15" s="92" t="s">
        <v>315</v>
      </c>
      <c r="E15" s="94">
        <v>4</v>
      </c>
      <c r="F15" s="95"/>
      <c r="G15" s="97">
        <f>Table116[5]*Table116[6]</f>
        <v>0</v>
      </c>
    </row>
    <row r="16" spans="1:7" ht="30" x14ac:dyDescent="0.25">
      <c r="A16" s="92">
        <v>9</v>
      </c>
      <c r="B16" s="92" t="s">
        <v>172</v>
      </c>
      <c r="C16" s="103" t="s">
        <v>545</v>
      </c>
      <c r="D16" s="92" t="s">
        <v>315</v>
      </c>
      <c r="E16" s="94">
        <v>1</v>
      </c>
      <c r="F16" s="95"/>
      <c r="G16" s="97">
        <f>Table116[5]*Table116[6]</f>
        <v>0</v>
      </c>
    </row>
    <row r="17" spans="1:7" x14ac:dyDescent="0.25">
      <c r="A17" s="92">
        <v>10</v>
      </c>
      <c r="B17" s="92" t="s">
        <v>97</v>
      </c>
      <c r="C17" s="93" t="s">
        <v>407</v>
      </c>
      <c r="D17" s="92" t="s">
        <v>315</v>
      </c>
      <c r="E17" s="94">
        <v>20</v>
      </c>
      <c r="F17" s="95"/>
      <c r="G17" s="97">
        <f>Table116[5]*Table116[6]</f>
        <v>0</v>
      </c>
    </row>
    <row r="18" spans="1:7" x14ac:dyDescent="0.25">
      <c r="A18" s="92">
        <v>11</v>
      </c>
      <c r="B18" s="92"/>
      <c r="C18" s="98" t="s">
        <v>546</v>
      </c>
      <c r="D18" s="92" t="s">
        <v>315</v>
      </c>
      <c r="E18" s="94">
        <v>2</v>
      </c>
      <c r="F18" s="95"/>
      <c r="G18" s="97">
        <f>Table116[5]*Table116[6]</f>
        <v>0</v>
      </c>
    </row>
    <row r="19" spans="1:7" x14ac:dyDescent="0.25">
      <c r="A19" s="92">
        <v>12</v>
      </c>
      <c r="B19" s="92"/>
      <c r="C19" s="98" t="s">
        <v>547</v>
      </c>
      <c r="D19" s="92" t="s">
        <v>315</v>
      </c>
      <c r="E19" s="94">
        <v>4</v>
      </c>
      <c r="F19" s="95"/>
      <c r="G19" s="97">
        <f>Table116[5]*Table116[6]</f>
        <v>0</v>
      </c>
    </row>
    <row r="20" spans="1:7" x14ac:dyDescent="0.25">
      <c r="A20" s="92">
        <v>13</v>
      </c>
      <c r="B20" s="92" t="s">
        <v>172</v>
      </c>
      <c r="C20" s="93" t="s">
        <v>548</v>
      </c>
      <c r="D20" s="92" t="s">
        <v>315</v>
      </c>
      <c r="E20" s="94">
        <v>1</v>
      </c>
      <c r="F20" s="95"/>
      <c r="G20" s="97">
        <f>Table116[5]*Table116[6]</f>
        <v>0</v>
      </c>
    </row>
    <row r="21" spans="1:7" x14ac:dyDescent="0.25">
      <c r="A21" s="92">
        <v>14</v>
      </c>
      <c r="B21" s="92" t="s">
        <v>97</v>
      </c>
      <c r="C21" s="98" t="s">
        <v>407</v>
      </c>
      <c r="D21" s="92" t="s">
        <v>315</v>
      </c>
      <c r="E21" s="94">
        <v>1</v>
      </c>
      <c r="F21" s="95"/>
      <c r="G21" s="97">
        <f>Table116[5]*Table116[6]</f>
        <v>0</v>
      </c>
    </row>
    <row r="22" spans="1:7" x14ac:dyDescent="0.25">
      <c r="A22" s="92">
        <v>15</v>
      </c>
      <c r="B22" s="92"/>
      <c r="C22" s="98" t="s">
        <v>549</v>
      </c>
      <c r="D22" s="92" t="s">
        <v>315</v>
      </c>
      <c r="E22" s="94">
        <v>1</v>
      </c>
      <c r="F22" s="95"/>
      <c r="G22" s="97">
        <f>Table116[5]*Table116[6]</f>
        <v>0</v>
      </c>
    </row>
    <row r="23" spans="1:7" x14ac:dyDescent="0.25">
      <c r="A23" s="92">
        <v>16</v>
      </c>
      <c r="B23" s="92"/>
      <c r="C23" s="98" t="s">
        <v>550</v>
      </c>
      <c r="D23" s="92" t="s">
        <v>31</v>
      </c>
      <c r="E23" s="94">
        <v>10</v>
      </c>
      <c r="F23" s="95"/>
      <c r="G23" s="97">
        <f>Table116[5]*Table116[6]</f>
        <v>0</v>
      </c>
    </row>
    <row r="24" spans="1:7" ht="30" x14ac:dyDescent="0.25">
      <c r="A24" s="92">
        <v>17</v>
      </c>
      <c r="B24" s="92" t="s">
        <v>174</v>
      </c>
      <c r="C24" s="98" t="s">
        <v>551</v>
      </c>
      <c r="D24" s="92" t="s">
        <v>315</v>
      </c>
      <c r="E24" s="94">
        <v>13</v>
      </c>
      <c r="F24" s="95"/>
      <c r="G24" s="97">
        <f>Table116[5]*Table116[6]</f>
        <v>0</v>
      </c>
    </row>
    <row r="25" spans="1:7" x14ac:dyDescent="0.25">
      <c r="A25" s="92">
        <v>18</v>
      </c>
      <c r="B25" s="92" t="s">
        <v>175</v>
      </c>
      <c r="C25" s="98" t="s">
        <v>552</v>
      </c>
      <c r="D25" s="92" t="s">
        <v>315</v>
      </c>
      <c r="E25" s="94">
        <v>1</v>
      </c>
      <c r="F25" s="95"/>
      <c r="G25" s="97">
        <f>Table116[5]*Table116[6]</f>
        <v>0</v>
      </c>
    </row>
    <row r="26" spans="1:7" ht="30" x14ac:dyDescent="0.25">
      <c r="A26" s="92">
        <v>19</v>
      </c>
      <c r="B26" s="92" t="s">
        <v>176</v>
      </c>
      <c r="C26" s="98" t="s">
        <v>553</v>
      </c>
      <c r="D26" s="92" t="s">
        <v>542</v>
      </c>
      <c r="E26" s="94">
        <v>0.04</v>
      </c>
      <c r="F26" s="95"/>
      <c r="G26" s="97">
        <f>Table116[5]*Table116[6]</f>
        <v>0</v>
      </c>
    </row>
    <row r="27" spans="1:7" ht="30" x14ac:dyDescent="0.25">
      <c r="A27" s="92">
        <v>20</v>
      </c>
      <c r="B27" s="92" t="s">
        <v>176</v>
      </c>
      <c r="C27" s="98" t="s">
        <v>554</v>
      </c>
      <c r="D27" s="92" t="s">
        <v>542</v>
      </c>
      <c r="E27" s="94">
        <v>0.01</v>
      </c>
      <c r="F27" s="95"/>
      <c r="G27" s="97">
        <f>Table116[5]*Table116[6]</f>
        <v>0</v>
      </c>
    </row>
    <row r="28" spans="1:7" x14ac:dyDescent="0.25">
      <c r="A28" s="92">
        <v>21</v>
      </c>
      <c r="B28" s="92"/>
      <c r="C28" s="98" t="s">
        <v>555</v>
      </c>
      <c r="D28" s="92" t="s">
        <v>315</v>
      </c>
      <c r="E28" s="94">
        <v>4</v>
      </c>
      <c r="F28" s="95"/>
      <c r="G28" s="97">
        <f>Table116[5]*Table116[6]</f>
        <v>0</v>
      </c>
    </row>
    <row r="29" spans="1:7" x14ac:dyDescent="0.25">
      <c r="A29" s="92">
        <v>22</v>
      </c>
      <c r="B29" s="92"/>
      <c r="C29" s="98" t="s">
        <v>556</v>
      </c>
      <c r="D29" s="92" t="s">
        <v>315</v>
      </c>
      <c r="E29" s="94">
        <v>1</v>
      </c>
      <c r="F29" s="95"/>
      <c r="G29" s="97">
        <f>Table116[5]*Table116[6]</f>
        <v>0</v>
      </c>
    </row>
    <row r="30" spans="1:7" x14ac:dyDescent="0.25">
      <c r="A30" s="92">
        <v>23</v>
      </c>
      <c r="B30" s="92"/>
      <c r="C30" s="98" t="s">
        <v>557</v>
      </c>
      <c r="D30" s="92" t="s">
        <v>315</v>
      </c>
      <c r="E30" s="94">
        <v>1</v>
      </c>
      <c r="F30" s="95"/>
      <c r="G30" s="97">
        <f>Table116[5]*Table116[6]</f>
        <v>0</v>
      </c>
    </row>
    <row r="31" spans="1:7" x14ac:dyDescent="0.25">
      <c r="A31" s="92">
        <v>24</v>
      </c>
      <c r="B31" s="92"/>
      <c r="C31" s="98" t="s">
        <v>558</v>
      </c>
      <c r="D31" s="92" t="s">
        <v>315</v>
      </c>
      <c r="E31" s="94">
        <v>8</v>
      </c>
      <c r="F31" s="95"/>
      <c r="G31" s="97">
        <f>Table116[5]*Table116[6]</f>
        <v>0</v>
      </c>
    </row>
    <row r="32" spans="1:7" x14ac:dyDescent="0.25">
      <c r="A32" s="92">
        <v>25</v>
      </c>
      <c r="B32" s="92"/>
      <c r="C32" s="98" t="s">
        <v>559</v>
      </c>
      <c r="D32" s="92" t="s">
        <v>315</v>
      </c>
      <c r="E32" s="94">
        <v>2</v>
      </c>
      <c r="F32" s="95"/>
      <c r="G32" s="97">
        <f>Table116[5]*Table116[6]</f>
        <v>0</v>
      </c>
    </row>
    <row r="33" spans="1:7" x14ac:dyDescent="0.25">
      <c r="A33" s="92">
        <v>26</v>
      </c>
      <c r="B33" s="92" t="s">
        <v>177</v>
      </c>
      <c r="C33" s="98" t="s">
        <v>560</v>
      </c>
      <c r="D33" s="92" t="s">
        <v>542</v>
      </c>
      <c r="E33" s="94">
        <v>0.02</v>
      </c>
      <c r="F33" s="95"/>
      <c r="G33" s="97">
        <f>Table116[5]*Table116[6]</f>
        <v>0</v>
      </c>
    </row>
    <row r="34" spans="1:7" x14ac:dyDescent="0.25">
      <c r="A34" s="92">
        <v>27</v>
      </c>
      <c r="B34" s="92" t="s">
        <v>178</v>
      </c>
      <c r="C34" s="98" t="s">
        <v>561</v>
      </c>
      <c r="D34" s="92" t="s">
        <v>542</v>
      </c>
      <c r="E34" s="94">
        <v>0.02</v>
      </c>
      <c r="F34" s="95"/>
      <c r="G34" s="97">
        <f>Table116[5]*Table116[6]</f>
        <v>0</v>
      </c>
    </row>
    <row r="35" spans="1:7" ht="30" x14ac:dyDescent="0.25">
      <c r="A35" s="92">
        <v>28</v>
      </c>
      <c r="B35" s="92" t="s">
        <v>179</v>
      </c>
      <c r="C35" s="103" t="s">
        <v>562</v>
      </c>
      <c r="D35" s="92" t="s">
        <v>100</v>
      </c>
      <c r="E35" s="94">
        <v>0.3</v>
      </c>
      <c r="F35" s="95"/>
      <c r="G35" s="97">
        <f>Table116[5]*Table116[6]</f>
        <v>0</v>
      </c>
    </row>
    <row r="36" spans="1:7" x14ac:dyDescent="0.25">
      <c r="A36" s="92">
        <v>29</v>
      </c>
      <c r="B36" s="92" t="s">
        <v>180</v>
      </c>
      <c r="C36" s="103" t="s">
        <v>563</v>
      </c>
      <c r="D36" s="92" t="s">
        <v>543</v>
      </c>
      <c r="E36" s="94">
        <v>0.06</v>
      </c>
      <c r="F36" s="95"/>
      <c r="G36" s="97">
        <f>Table116[5]*Table116[6]</f>
        <v>0</v>
      </c>
    </row>
    <row r="37" spans="1:7" ht="30" x14ac:dyDescent="0.25">
      <c r="A37" s="92">
        <v>30</v>
      </c>
      <c r="B37" s="92" t="s">
        <v>181</v>
      </c>
      <c r="C37" s="103" t="s">
        <v>777</v>
      </c>
      <c r="D37" s="92" t="s">
        <v>100</v>
      </c>
      <c r="E37" s="94">
        <v>0.54</v>
      </c>
      <c r="F37" s="95"/>
      <c r="G37" s="97">
        <f>Table116[5]*Table116[6]</f>
        <v>0</v>
      </c>
    </row>
    <row r="38" spans="1:7" ht="30" x14ac:dyDescent="0.25">
      <c r="A38" s="92">
        <v>31</v>
      </c>
      <c r="B38" s="92" t="s">
        <v>182</v>
      </c>
      <c r="C38" s="103" t="s">
        <v>778</v>
      </c>
      <c r="D38" s="92" t="s">
        <v>100</v>
      </c>
      <c r="E38" s="94">
        <v>2.1</v>
      </c>
      <c r="F38" s="95"/>
      <c r="G38" s="97">
        <f>Table116[5]*Table116[6]</f>
        <v>0</v>
      </c>
    </row>
    <row r="39" spans="1:7" ht="30" x14ac:dyDescent="0.25">
      <c r="A39" s="92">
        <v>32</v>
      </c>
      <c r="B39" s="92" t="s">
        <v>99</v>
      </c>
      <c r="C39" s="103" t="s">
        <v>779</v>
      </c>
      <c r="D39" s="92" t="s">
        <v>100</v>
      </c>
      <c r="E39" s="94">
        <v>0.15</v>
      </c>
      <c r="F39" s="95"/>
      <c r="G39" s="97">
        <f>Table116[5]*Table116[6]</f>
        <v>0</v>
      </c>
    </row>
    <row r="40" spans="1:7" ht="30" x14ac:dyDescent="0.25">
      <c r="A40" s="92">
        <v>33</v>
      </c>
      <c r="B40" s="92" t="s">
        <v>182</v>
      </c>
      <c r="C40" s="103" t="s">
        <v>780</v>
      </c>
      <c r="D40" s="92" t="s">
        <v>100</v>
      </c>
      <c r="E40" s="94">
        <v>0.22</v>
      </c>
      <c r="F40" s="95"/>
      <c r="G40" s="97">
        <f>Table116[5]*Table116[6]</f>
        <v>0</v>
      </c>
    </row>
    <row r="41" spans="1:7" ht="30" x14ac:dyDescent="0.25">
      <c r="A41" s="92">
        <v>34</v>
      </c>
      <c r="B41" s="92" t="s">
        <v>182</v>
      </c>
      <c r="C41" s="103" t="s">
        <v>781</v>
      </c>
      <c r="D41" s="92" t="s">
        <v>100</v>
      </c>
      <c r="E41" s="94">
        <v>0.05</v>
      </c>
      <c r="F41" s="95"/>
      <c r="G41" s="97">
        <f>Table116[5]*Table116[6]</f>
        <v>0</v>
      </c>
    </row>
    <row r="42" spans="1:7" ht="30" x14ac:dyDescent="0.25">
      <c r="A42" s="92">
        <v>35</v>
      </c>
      <c r="B42" s="92" t="s">
        <v>99</v>
      </c>
      <c r="C42" s="103" t="s">
        <v>782</v>
      </c>
      <c r="D42" s="92" t="s">
        <v>100</v>
      </c>
      <c r="E42" s="94">
        <v>0.02</v>
      </c>
      <c r="F42" s="95"/>
      <c r="G42" s="97">
        <f>Table116[5]*Table116[6]</f>
        <v>0</v>
      </c>
    </row>
    <row r="43" spans="1:7" ht="30" x14ac:dyDescent="0.25">
      <c r="A43" s="92">
        <v>36</v>
      </c>
      <c r="B43" s="92" t="s">
        <v>182</v>
      </c>
      <c r="C43" s="103" t="s">
        <v>783</v>
      </c>
      <c r="D43" s="92" t="s">
        <v>100</v>
      </c>
      <c r="E43" s="94">
        <v>0.05</v>
      </c>
      <c r="F43" s="95"/>
      <c r="G43" s="97">
        <f>Table116[5]*Table116[6]</f>
        <v>0</v>
      </c>
    </row>
    <row r="44" spans="1:7" ht="30" x14ac:dyDescent="0.25">
      <c r="A44" s="92">
        <v>37</v>
      </c>
      <c r="B44" s="92" t="s">
        <v>182</v>
      </c>
      <c r="C44" s="103" t="s">
        <v>784</v>
      </c>
      <c r="D44" s="92" t="s">
        <v>100</v>
      </c>
      <c r="E44" s="94">
        <v>7.0000000000000007E-2</v>
      </c>
      <c r="F44" s="95"/>
      <c r="G44" s="97">
        <f>Table116[5]*Table116[6]</f>
        <v>0</v>
      </c>
    </row>
    <row r="45" spans="1:7" x14ac:dyDescent="0.25">
      <c r="A45" s="92">
        <v>38</v>
      </c>
      <c r="B45" s="92"/>
      <c r="C45" s="103" t="s">
        <v>785</v>
      </c>
      <c r="D45" s="92" t="s">
        <v>31</v>
      </c>
      <c r="E45" s="94">
        <v>225</v>
      </c>
      <c r="F45" s="95"/>
      <c r="G45" s="97">
        <f>Table116[5]*Table116[6]</f>
        <v>0</v>
      </c>
    </row>
    <row r="46" spans="1:7" x14ac:dyDescent="0.25">
      <c r="A46" s="92">
        <v>39</v>
      </c>
      <c r="B46" s="92"/>
      <c r="C46" s="103" t="s">
        <v>564</v>
      </c>
      <c r="D46" s="92" t="s">
        <v>31</v>
      </c>
      <c r="E46" s="94">
        <v>22</v>
      </c>
      <c r="F46" s="95"/>
      <c r="G46" s="97">
        <f>Table116[5]*Table116[6]</f>
        <v>0</v>
      </c>
    </row>
    <row r="47" spans="1:7" x14ac:dyDescent="0.25">
      <c r="A47" s="92">
        <v>40</v>
      </c>
      <c r="B47" s="92"/>
      <c r="C47" s="93" t="s">
        <v>565</v>
      </c>
      <c r="D47" s="92" t="s">
        <v>31</v>
      </c>
      <c r="E47" s="94">
        <v>5</v>
      </c>
      <c r="F47" s="95"/>
      <c r="G47" s="97">
        <f>Table116[5]*Table116[6]</f>
        <v>0</v>
      </c>
    </row>
    <row r="48" spans="1:7" x14ac:dyDescent="0.25">
      <c r="A48" s="92">
        <v>41</v>
      </c>
      <c r="B48" s="92"/>
      <c r="C48" s="93" t="s">
        <v>566</v>
      </c>
      <c r="D48" s="92" t="s">
        <v>31</v>
      </c>
      <c r="E48" s="94">
        <v>8</v>
      </c>
      <c r="F48" s="95"/>
      <c r="G48" s="97">
        <f>Table116[5]*Table116[6]</f>
        <v>0</v>
      </c>
    </row>
    <row r="49" spans="1:7" x14ac:dyDescent="0.25">
      <c r="A49" s="92">
        <v>42</v>
      </c>
      <c r="B49" s="92"/>
      <c r="C49" s="103" t="s">
        <v>567</v>
      </c>
      <c r="D49" s="92" t="s">
        <v>31</v>
      </c>
      <c r="E49" s="94">
        <v>5</v>
      </c>
      <c r="F49" s="95"/>
      <c r="G49" s="97">
        <f>Table116[5]*Table116[6]</f>
        <v>0</v>
      </c>
    </row>
    <row r="50" spans="1:7" x14ac:dyDescent="0.25">
      <c r="A50" s="92">
        <v>43</v>
      </c>
      <c r="B50" s="92"/>
      <c r="C50" s="93" t="s">
        <v>568</v>
      </c>
      <c r="D50" s="92" t="s">
        <v>31</v>
      </c>
      <c r="E50" s="94">
        <v>7</v>
      </c>
      <c r="F50" s="95"/>
      <c r="G50" s="97">
        <f>Table116[5]*Table116[6]</f>
        <v>0</v>
      </c>
    </row>
    <row r="51" spans="1:7" ht="30" x14ac:dyDescent="0.25">
      <c r="A51" s="92">
        <v>44</v>
      </c>
      <c r="B51" s="92" t="s">
        <v>183</v>
      </c>
      <c r="C51" s="103" t="s">
        <v>786</v>
      </c>
      <c r="D51" s="92" t="s">
        <v>100</v>
      </c>
      <c r="E51" s="94">
        <v>0.13</v>
      </c>
      <c r="F51" s="95"/>
      <c r="G51" s="97">
        <f>Table116[5]*Table116[6]</f>
        <v>0</v>
      </c>
    </row>
    <row r="52" spans="1:7" x14ac:dyDescent="0.25">
      <c r="A52" s="92">
        <v>45</v>
      </c>
      <c r="B52" s="92" t="s">
        <v>184</v>
      </c>
      <c r="C52" s="98" t="s">
        <v>569</v>
      </c>
      <c r="D52" s="92" t="s">
        <v>100</v>
      </c>
      <c r="E52" s="94">
        <v>0.13</v>
      </c>
      <c r="F52" s="95"/>
      <c r="G52" s="97">
        <f>Table116[5]*Table116[6]</f>
        <v>0</v>
      </c>
    </row>
    <row r="53" spans="1:7" ht="30" x14ac:dyDescent="0.25">
      <c r="A53" s="92">
        <v>46</v>
      </c>
      <c r="B53" s="92" t="s">
        <v>185</v>
      </c>
      <c r="C53" s="98" t="s">
        <v>570</v>
      </c>
      <c r="D53" s="92" t="s">
        <v>31</v>
      </c>
      <c r="E53" s="94">
        <v>0.05</v>
      </c>
      <c r="F53" s="95"/>
      <c r="G53" s="97">
        <f>Table116[5]*Table116[6]</f>
        <v>0</v>
      </c>
    </row>
    <row r="54" spans="1:7" x14ac:dyDescent="0.25">
      <c r="A54" s="92"/>
      <c r="B54" s="92"/>
      <c r="C54" s="103" t="s">
        <v>300</v>
      </c>
      <c r="D54" s="92"/>
      <c r="E54" s="94"/>
      <c r="F54" s="95"/>
      <c r="G54" s="97">
        <f>Table116[5]*Table116[6]</f>
        <v>0</v>
      </c>
    </row>
    <row r="55" spans="1:7" x14ac:dyDescent="0.25">
      <c r="A55" s="92">
        <v>47</v>
      </c>
      <c r="B55" s="92"/>
      <c r="C55" s="103" t="s">
        <v>787</v>
      </c>
      <c r="D55" s="92" t="s">
        <v>315</v>
      </c>
      <c r="E55" s="94">
        <v>1</v>
      </c>
      <c r="F55" s="95"/>
      <c r="G55" s="97">
        <f>Table116[5]*Table116[6]</f>
        <v>0</v>
      </c>
    </row>
    <row r="56" spans="1:7" x14ac:dyDescent="0.25">
      <c r="A56" s="92">
        <v>48</v>
      </c>
      <c r="B56" s="92"/>
      <c r="C56" s="98" t="s">
        <v>571</v>
      </c>
      <c r="D56" s="92" t="s">
        <v>315</v>
      </c>
      <c r="E56" s="94">
        <v>1</v>
      </c>
      <c r="F56" s="95"/>
      <c r="G56" s="97">
        <f>Table116[5]*Table116[6]</f>
        <v>0</v>
      </c>
    </row>
    <row r="57" spans="1:7" x14ac:dyDescent="0.25">
      <c r="A57" s="92">
        <v>49</v>
      </c>
      <c r="B57" s="92"/>
      <c r="C57" s="103" t="s">
        <v>788</v>
      </c>
      <c r="D57" s="92" t="s">
        <v>315</v>
      </c>
      <c r="E57" s="94">
        <v>1</v>
      </c>
      <c r="F57" s="95"/>
      <c r="G57" s="97">
        <f>Table116[5]*Table116[6]</f>
        <v>0</v>
      </c>
    </row>
    <row r="58" spans="1:7" x14ac:dyDescent="0.25">
      <c r="A58" s="92">
        <v>50</v>
      </c>
      <c r="B58" s="92"/>
      <c r="C58" s="103" t="s">
        <v>572</v>
      </c>
      <c r="D58" s="92" t="s">
        <v>315</v>
      </c>
      <c r="E58" s="94">
        <v>1</v>
      </c>
      <c r="F58" s="95"/>
      <c r="G58" s="97">
        <f>Table116[5]*Table116[6]</f>
        <v>0</v>
      </c>
    </row>
    <row r="59" spans="1:7" x14ac:dyDescent="0.25">
      <c r="A59" s="92">
        <v>51</v>
      </c>
      <c r="B59" s="92"/>
      <c r="C59" s="103" t="s">
        <v>573</v>
      </c>
      <c r="D59" s="92" t="s">
        <v>315</v>
      </c>
      <c r="E59" s="94">
        <v>1</v>
      </c>
      <c r="F59" s="95"/>
      <c r="G59" s="97">
        <f>Table116[5]*Table116[6]</f>
        <v>0</v>
      </c>
    </row>
    <row r="60" spans="1:7" x14ac:dyDescent="0.25">
      <c r="A60" s="92">
        <v>52</v>
      </c>
      <c r="B60" s="92"/>
      <c r="C60" s="103" t="s">
        <v>574</v>
      </c>
      <c r="D60" s="92" t="s">
        <v>315</v>
      </c>
      <c r="E60" s="94">
        <v>1</v>
      </c>
      <c r="F60" s="95"/>
      <c r="G60" s="97">
        <f>Table116[5]*Table116[6]</f>
        <v>0</v>
      </c>
    </row>
    <row r="61" spans="1:7" x14ac:dyDescent="0.25">
      <c r="A61" s="92">
        <v>54</v>
      </c>
      <c r="B61" s="92"/>
      <c r="C61" s="103" t="s">
        <v>575</v>
      </c>
      <c r="D61" s="92" t="s">
        <v>315</v>
      </c>
      <c r="E61" s="94">
        <v>1</v>
      </c>
      <c r="F61" s="95"/>
      <c r="G61" s="97">
        <f>Table116[5]*Table116[6]</f>
        <v>0</v>
      </c>
    </row>
    <row r="62" spans="1:7" x14ac:dyDescent="0.25">
      <c r="A62" s="92">
        <v>55</v>
      </c>
      <c r="B62" s="92"/>
      <c r="C62" s="103" t="s">
        <v>576</v>
      </c>
      <c r="D62" s="92" t="s">
        <v>315</v>
      </c>
      <c r="E62" s="94">
        <v>1</v>
      </c>
      <c r="F62" s="95"/>
      <c r="G62" s="97">
        <f>Table116[5]*Table116[6]</f>
        <v>0</v>
      </c>
    </row>
    <row r="63" spans="1:7" x14ac:dyDescent="0.25">
      <c r="A63" s="92">
        <v>56</v>
      </c>
      <c r="B63" s="92"/>
      <c r="C63" s="103" t="s">
        <v>577</v>
      </c>
      <c r="D63" s="92" t="s">
        <v>315</v>
      </c>
      <c r="E63" s="94">
        <v>1</v>
      </c>
      <c r="F63" s="95"/>
      <c r="G63" s="97">
        <f>Table116[5]*Table116[6]</f>
        <v>0</v>
      </c>
    </row>
    <row r="64" spans="1:7" x14ac:dyDescent="0.25">
      <c r="A64" s="92">
        <v>57</v>
      </c>
      <c r="B64" s="92"/>
      <c r="C64" s="103" t="s">
        <v>578</v>
      </c>
      <c r="D64" s="92" t="s">
        <v>315</v>
      </c>
      <c r="E64" s="94">
        <v>1</v>
      </c>
      <c r="F64" s="95"/>
      <c r="G64" s="97">
        <f>Table116[5]*Table116[6]</f>
        <v>0</v>
      </c>
    </row>
    <row r="65" spans="1:7" x14ac:dyDescent="0.25">
      <c r="A65" s="92">
        <v>58</v>
      </c>
      <c r="B65" s="92"/>
      <c r="C65" s="103" t="s">
        <v>579</v>
      </c>
      <c r="D65" s="92" t="s">
        <v>315</v>
      </c>
      <c r="E65" s="94">
        <v>1</v>
      </c>
      <c r="F65" s="95"/>
      <c r="G65" s="97">
        <f>Table116[5]*Table116[6]</f>
        <v>0</v>
      </c>
    </row>
    <row r="66" spans="1:7" x14ac:dyDescent="0.25">
      <c r="A66" s="92">
        <v>59</v>
      </c>
      <c r="B66" s="92"/>
      <c r="C66" s="103" t="s">
        <v>580</v>
      </c>
      <c r="D66" s="92" t="s">
        <v>315</v>
      </c>
      <c r="E66" s="94">
        <v>2</v>
      </c>
      <c r="F66" s="95"/>
      <c r="G66" s="97">
        <f>Table116[5]*Table116[6]</f>
        <v>0</v>
      </c>
    </row>
    <row r="67" spans="1:7" x14ac:dyDescent="0.25">
      <c r="A67" s="92">
        <v>60</v>
      </c>
      <c r="B67" s="92"/>
      <c r="C67" s="103" t="s">
        <v>581</v>
      </c>
      <c r="D67" s="92" t="s">
        <v>315</v>
      </c>
      <c r="E67" s="94">
        <v>4</v>
      </c>
      <c r="F67" s="95"/>
      <c r="G67" s="97">
        <f>Table116[5]*Table116[6]</f>
        <v>0</v>
      </c>
    </row>
    <row r="68" spans="1:7" x14ac:dyDescent="0.25">
      <c r="A68" s="92">
        <v>61</v>
      </c>
      <c r="B68" s="92"/>
      <c r="C68" s="93" t="s">
        <v>582</v>
      </c>
      <c r="D68" s="92" t="s">
        <v>315</v>
      </c>
      <c r="E68" s="94">
        <v>3</v>
      </c>
      <c r="F68" s="95"/>
      <c r="G68" s="97">
        <f>Table116[5]*Table116[6]</f>
        <v>0</v>
      </c>
    </row>
    <row r="69" spans="1:7" x14ac:dyDescent="0.25">
      <c r="A69" s="92">
        <v>62</v>
      </c>
      <c r="B69" s="92"/>
      <c r="C69" s="93" t="s">
        <v>583</v>
      </c>
      <c r="D69" s="92" t="s">
        <v>315</v>
      </c>
      <c r="E69" s="94">
        <v>1</v>
      </c>
      <c r="F69" s="95"/>
      <c r="G69" s="97">
        <f>Table116[5]*Table116[6]</f>
        <v>0</v>
      </c>
    </row>
    <row r="70" spans="1:7" x14ac:dyDescent="0.25">
      <c r="A70" s="92">
        <v>63</v>
      </c>
      <c r="B70" s="92"/>
      <c r="C70" s="93" t="s">
        <v>584</v>
      </c>
      <c r="D70" s="92" t="s">
        <v>315</v>
      </c>
      <c r="E70" s="94">
        <v>9</v>
      </c>
      <c r="F70" s="95"/>
      <c r="G70" s="97">
        <f>Table116[5]*Table116[6]</f>
        <v>0</v>
      </c>
    </row>
    <row r="71" spans="1:7" x14ac:dyDescent="0.25">
      <c r="A71" s="92">
        <v>64</v>
      </c>
      <c r="B71" s="92"/>
      <c r="C71" s="93" t="s">
        <v>585</v>
      </c>
      <c r="D71" s="92" t="s">
        <v>315</v>
      </c>
      <c r="E71" s="94">
        <v>2</v>
      </c>
      <c r="F71" s="95"/>
      <c r="G71" s="97">
        <f>Table116[5]*Table116[6]</f>
        <v>0</v>
      </c>
    </row>
    <row r="72" spans="1:7" x14ac:dyDescent="0.25">
      <c r="A72" s="92">
        <v>65</v>
      </c>
      <c r="B72" s="92"/>
      <c r="C72" s="103" t="s">
        <v>586</v>
      </c>
      <c r="D72" s="92" t="s">
        <v>315</v>
      </c>
      <c r="E72" s="94">
        <v>1</v>
      </c>
      <c r="F72" s="95"/>
      <c r="G72" s="97">
        <f>Table116[5]*Table116[6]</f>
        <v>0</v>
      </c>
    </row>
    <row r="73" spans="1:7" x14ac:dyDescent="0.25">
      <c r="A73" s="92">
        <v>66</v>
      </c>
      <c r="B73" s="92"/>
      <c r="C73" s="103" t="s">
        <v>587</v>
      </c>
      <c r="D73" s="92" t="s">
        <v>315</v>
      </c>
      <c r="E73" s="94">
        <v>1</v>
      </c>
      <c r="F73" s="95"/>
      <c r="G73" s="97">
        <f>Table116[5]*Table116[6]</f>
        <v>0</v>
      </c>
    </row>
    <row r="74" spans="1:7" x14ac:dyDescent="0.25">
      <c r="A74" s="92">
        <v>67</v>
      </c>
      <c r="B74" s="92"/>
      <c r="C74" s="93" t="s">
        <v>186</v>
      </c>
      <c r="D74" s="92" t="s">
        <v>315</v>
      </c>
      <c r="E74" s="94">
        <v>13</v>
      </c>
      <c r="F74" s="95"/>
      <c r="G74" s="97">
        <f>Table116[5]*Table116[6]</f>
        <v>0</v>
      </c>
    </row>
    <row r="75" spans="1:7" x14ac:dyDescent="0.25">
      <c r="A75" s="92">
        <v>68</v>
      </c>
      <c r="B75" s="92"/>
      <c r="C75" s="103" t="s">
        <v>588</v>
      </c>
      <c r="D75" s="92" t="s">
        <v>238</v>
      </c>
      <c r="E75" s="94">
        <v>1</v>
      </c>
      <c r="F75" s="95"/>
      <c r="G75" s="97">
        <f>Table116[5]*Table116[6]</f>
        <v>0</v>
      </c>
    </row>
    <row r="76" spans="1:7" x14ac:dyDescent="0.25">
      <c r="A76" s="127"/>
      <c r="B76" s="127"/>
      <c r="C76" s="128" t="s">
        <v>1021</v>
      </c>
      <c r="D76" s="127"/>
      <c r="E76" s="129"/>
      <c r="F76" s="130"/>
      <c r="G76" s="131">
        <f>Table116[5]*Table116[6]</f>
        <v>0</v>
      </c>
    </row>
    <row r="77" spans="1:7" x14ac:dyDescent="0.25">
      <c r="A77" s="127"/>
      <c r="B77" s="127"/>
      <c r="C77" s="128" t="s">
        <v>374</v>
      </c>
      <c r="D77" s="127"/>
      <c r="E77" s="129"/>
      <c r="F77" s="130"/>
      <c r="G77" s="135">
        <f>Table116[5]*Table116[6]</f>
        <v>0</v>
      </c>
    </row>
    <row r="78" spans="1:7" x14ac:dyDescent="0.25">
      <c r="A78" s="127">
        <v>1</v>
      </c>
      <c r="B78" s="127"/>
      <c r="C78" s="128" t="s">
        <v>1022</v>
      </c>
      <c r="D78" s="127"/>
      <c r="E78" s="129"/>
      <c r="F78" s="130"/>
      <c r="G78" s="131">
        <f>Table116[5]*Table116[6]</f>
        <v>0</v>
      </c>
    </row>
    <row r="79" spans="1:7" x14ac:dyDescent="0.25">
      <c r="A79" s="127">
        <v>2</v>
      </c>
      <c r="B79" s="127" t="s">
        <v>97</v>
      </c>
      <c r="C79" s="128" t="s">
        <v>407</v>
      </c>
      <c r="D79" s="127" t="s">
        <v>315</v>
      </c>
      <c r="E79" s="129">
        <v>1</v>
      </c>
      <c r="F79" s="130"/>
      <c r="G79" s="131">
        <f>Table116[5]*Table116[6]</f>
        <v>0</v>
      </c>
    </row>
    <row r="80" spans="1:7" ht="30" x14ac:dyDescent="0.25">
      <c r="A80" s="127">
        <v>3</v>
      </c>
      <c r="B80" s="127" t="s">
        <v>181</v>
      </c>
      <c r="C80" s="128" t="s">
        <v>1023</v>
      </c>
      <c r="D80" s="127" t="s">
        <v>100</v>
      </c>
      <c r="E80" s="129">
        <v>0.09</v>
      </c>
      <c r="F80" s="130"/>
      <c r="G80" s="131">
        <f>Table116[5]*Table116[6]</f>
        <v>0</v>
      </c>
    </row>
    <row r="81" spans="1:7" x14ac:dyDescent="0.25">
      <c r="A81" s="127">
        <v>4</v>
      </c>
      <c r="B81" s="127" t="s">
        <v>180</v>
      </c>
      <c r="C81" s="128" t="s">
        <v>1024</v>
      </c>
      <c r="D81" s="127" t="s">
        <v>1025</v>
      </c>
      <c r="E81" s="129">
        <v>0.03</v>
      </c>
      <c r="F81" s="130"/>
      <c r="G81" s="131">
        <f>Table116[5]*Table116[6]</f>
        <v>0</v>
      </c>
    </row>
    <row r="82" spans="1:7" x14ac:dyDescent="0.25">
      <c r="A82" s="127"/>
      <c r="B82" s="127"/>
      <c r="C82" s="128" t="s">
        <v>1026</v>
      </c>
      <c r="D82" s="127"/>
      <c r="E82" s="129"/>
      <c r="F82" s="130"/>
      <c r="G82" s="131">
        <f>Table116[5]*Table116[6]</f>
        <v>0</v>
      </c>
    </row>
    <row r="83" spans="1:7" ht="30" x14ac:dyDescent="0.25">
      <c r="A83" s="127">
        <v>5</v>
      </c>
      <c r="B83" s="127" t="s">
        <v>1027</v>
      </c>
      <c r="C83" s="128" t="s">
        <v>1028</v>
      </c>
      <c r="D83" s="127" t="s">
        <v>315</v>
      </c>
      <c r="E83" s="129">
        <v>6</v>
      </c>
      <c r="F83" s="130"/>
      <c r="G83" s="131">
        <f>Table116[5]*Table116[6]</f>
        <v>0</v>
      </c>
    </row>
    <row r="84" spans="1:7" ht="30" x14ac:dyDescent="0.25">
      <c r="A84" s="127">
        <v>6</v>
      </c>
      <c r="B84" s="127" t="s">
        <v>1029</v>
      </c>
      <c r="C84" s="128" t="s">
        <v>1030</v>
      </c>
      <c r="D84" s="127" t="s">
        <v>1031</v>
      </c>
      <c r="E84" s="129">
        <v>0.18</v>
      </c>
      <c r="F84" s="130"/>
      <c r="G84" s="131">
        <f>Table116[5]*Table116[6]</f>
        <v>0</v>
      </c>
    </row>
    <row r="85" spans="1:7" x14ac:dyDescent="0.25">
      <c r="A85" s="127">
        <v>7</v>
      </c>
      <c r="B85" s="127"/>
      <c r="C85" s="128" t="s">
        <v>1032</v>
      </c>
      <c r="D85" s="127"/>
      <c r="E85" s="129"/>
      <c r="F85" s="130"/>
      <c r="G85" s="131">
        <f>Table116[5]*Table116[6]</f>
        <v>0</v>
      </c>
    </row>
    <row r="86" spans="1:7" x14ac:dyDescent="0.25">
      <c r="A86" s="127">
        <v>8</v>
      </c>
      <c r="B86" s="127"/>
      <c r="C86" s="128" t="s">
        <v>1033</v>
      </c>
      <c r="D86" s="127" t="s">
        <v>31</v>
      </c>
      <c r="E86" s="129">
        <v>16</v>
      </c>
      <c r="F86" s="130"/>
      <c r="G86" s="131">
        <f>Table116[5]*Table116[6]</f>
        <v>0</v>
      </c>
    </row>
    <row r="87" spans="1:7" x14ac:dyDescent="0.25">
      <c r="A87" s="127">
        <v>9</v>
      </c>
      <c r="B87" s="127"/>
      <c r="C87" s="128" t="s">
        <v>1034</v>
      </c>
      <c r="D87" s="127" t="s">
        <v>315</v>
      </c>
      <c r="E87" s="129">
        <v>16</v>
      </c>
      <c r="F87" s="130"/>
      <c r="G87" s="131">
        <f>Table116[5]*Table116[6]</f>
        <v>0</v>
      </c>
    </row>
    <row r="88" spans="1:7" x14ac:dyDescent="0.25">
      <c r="A88" s="127">
        <v>10</v>
      </c>
      <c r="B88" s="127"/>
      <c r="C88" s="128" t="s">
        <v>1035</v>
      </c>
      <c r="D88" s="127" t="s">
        <v>315</v>
      </c>
      <c r="E88" s="129">
        <v>18</v>
      </c>
      <c r="F88" s="130"/>
      <c r="G88" s="131">
        <f>Table116[5]*Table116[6]</f>
        <v>0</v>
      </c>
    </row>
    <row r="89" spans="1:7" x14ac:dyDescent="0.25">
      <c r="A89" s="127">
        <v>11</v>
      </c>
      <c r="B89" s="127"/>
      <c r="C89" s="128" t="s">
        <v>1036</v>
      </c>
      <c r="D89" s="127" t="s">
        <v>315</v>
      </c>
      <c r="E89" s="129">
        <v>8</v>
      </c>
      <c r="F89" s="130"/>
      <c r="G89" s="131">
        <f>Table116[5]*Table116[6]</f>
        <v>0</v>
      </c>
    </row>
    <row r="90" spans="1:7" x14ac:dyDescent="0.25">
      <c r="A90" s="127">
        <v>12</v>
      </c>
      <c r="B90" s="127"/>
      <c r="C90" s="128" t="s">
        <v>1037</v>
      </c>
      <c r="D90" s="127" t="s">
        <v>315</v>
      </c>
      <c r="E90" s="129">
        <v>4</v>
      </c>
      <c r="F90" s="130"/>
      <c r="G90" s="131">
        <f>Table116[5]*Table116[6]</f>
        <v>0</v>
      </c>
    </row>
    <row r="91" spans="1:7" x14ac:dyDescent="0.25">
      <c r="A91" s="127">
        <v>13</v>
      </c>
      <c r="B91" s="127"/>
      <c r="C91" s="128" t="s">
        <v>1038</v>
      </c>
      <c r="D91" s="127" t="s">
        <v>315</v>
      </c>
      <c r="E91" s="129">
        <v>4</v>
      </c>
      <c r="F91" s="130"/>
      <c r="G91" s="131">
        <f>Table116[5]*Table116[6]</f>
        <v>0</v>
      </c>
    </row>
    <row r="92" spans="1:7" x14ac:dyDescent="0.25">
      <c r="A92" s="127">
        <v>14</v>
      </c>
      <c r="B92" s="127"/>
      <c r="C92" s="128" t="s">
        <v>1039</v>
      </c>
      <c r="D92" s="127" t="s">
        <v>315</v>
      </c>
      <c r="E92" s="129">
        <v>2</v>
      </c>
      <c r="F92" s="130"/>
      <c r="G92" s="131">
        <f>Table116[5]*Table116[6]</f>
        <v>0</v>
      </c>
    </row>
    <row r="93" spans="1:7" x14ac:dyDescent="0.25">
      <c r="A93" s="127">
        <v>15</v>
      </c>
      <c r="B93" s="127"/>
      <c r="C93" s="128" t="s">
        <v>1040</v>
      </c>
      <c r="D93" s="127"/>
      <c r="E93" s="129"/>
      <c r="F93" s="130"/>
      <c r="G93" s="131">
        <f>Table116[5]*Table116[6]</f>
        <v>0</v>
      </c>
    </row>
    <row r="94" spans="1:7" x14ac:dyDescent="0.25">
      <c r="A94" s="127">
        <v>16</v>
      </c>
      <c r="B94" s="127"/>
      <c r="C94" s="128" t="s">
        <v>1041</v>
      </c>
      <c r="D94" s="127" t="s">
        <v>315</v>
      </c>
      <c r="E94" s="129">
        <v>1</v>
      </c>
      <c r="F94" s="130"/>
      <c r="G94" s="131">
        <f>Table116[5]*Table116[6]</f>
        <v>0</v>
      </c>
    </row>
    <row r="95" spans="1:7" x14ac:dyDescent="0.25">
      <c r="A95" s="132" t="s">
        <v>309</v>
      </c>
      <c r="B95" s="133"/>
      <c r="C95" s="133"/>
      <c r="D95" s="133"/>
      <c r="E95" s="134"/>
      <c r="F95" s="134"/>
      <c r="G95" s="134">
        <f>SUBTOTAL(9,Table116[7])</f>
        <v>0</v>
      </c>
    </row>
  </sheetData>
  <mergeCells count="2">
    <mergeCell ref="C2:G3"/>
    <mergeCell ref="A4:B4"/>
  </mergeCells>
  <phoneticPr fontId="20" type="noConversion"/>
  <conditionalFormatting sqref="E7:G95">
    <cfRule type="notContainsBlanks" priority="60" stopIfTrue="1">
      <formula>LEN(TRIM(E7))&gt;0</formula>
    </cfRule>
    <cfRule type="expression" dxfId="277" priority="61">
      <formula>$E7&lt;&gt;""</formula>
    </cfRule>
  </conditionalFormatting>
  <conditionalFormatting sqref="A7:G7 A17:G17 A8:B16 D8:G16 A20:G20 A18:B19 D18:G19 A35:G37 A21:B34 D21:G34 A46:G50 A38:B45 D38:G45 A54:G54 A51:B53 D51:G53 A55:B57 D55:G57 A58:G76 A78:G95">
    <cfRule type="expression" dxfId="276" priority="55">
      <formula>CELL("PROTECT",A7)=0</formula>
    </cfRule>
    <cfRule type="expression" dxfId="275" priority="56">
      <formula>$C7="Subtotal"</formula>
    </cfRule>
    <cfRule type="expression" priority="57" stopIfTrue="1">
      <formula>OR($C7="Subtotal",$A7="Total TVA Cota 0")</formula>
    </cfRule>
    <cfRule type="expression" dxfId="274" priority="59">
      <formula>$E7=""</formula>
    </cfRule>
  </conditionalFormatting>
  <conditionalFormatting sqref="G7:G95">
    <cfRule type="expression" dxfId="273" priority="53">
      <formula>AND($C7="Subtotal",$G7="")</formula>
    </cfRule>
    <cfRule type="expression" dxfId="272" priority="54">
      <formula>AND($C7="Subtotal",_xlfn.FORMULATEXT($G7)="=[5]*[6]")</formula>
    </cfRule>
    <cfRule type="expression" dxfId="271" priority="58">
      <formula>AND($C7&lt;&gt;"Subtotal",_xlfn.FORMULATEXT($G7)&lt;&gt;"=[5]*[6]")</formula>
    </cfRule>
  </conditionalFormatting>
  <conditionalFormatting sqref="C8:C11">
    <cfRule type="expression" dxfId="270" priority="49">
      <formula>CELL("PROTECT",C8)=0</formula>
    </cfRule>
    <cfRule type="expression" dxfId="269" priority="50">
      <formula>$C8="Subtotal"</formula>
    </cfRule>
    <cfRule type="expression" priority="51" stopIfTrue="1">
      <formula>OR($C8="Subtotal",$A8="Total TVA Cota 0")</formula>
    </cfRule>
    <cfRule type="expression" dxfId="268" priority="52">
      <formula>$E8=""</formula>
    </cfRule>
  </conditionalFormatting>
  <conditionalFormatting sqref="C12:C15">
    <cfRule type="expression" dxfId="267" priority="45">
      <formula>CELL("PROTECT",C12)=0</formula>
    </cfRule>
    <cfRule type="expression" dxfId="266" priority="46">
      <formula>$C12="Subtotal"</formula>
    </cfRule>
    <cfRule type="expression" priority="47" stopIfTrue="1">
      <formula>OR($C12="Subtotal",$A12="Total TVA Cota 0")</formula>
    </cfRule>
    <cfRule type="expression" dxfId="265" priority="48">
      <formula>$E12=""</formula>
    </cfRule>
  </conditionalFormatting>
  <conditionalFormatting sqref="C16">
    <cfRule type="expression" dxfId="264" priority="41">
      <formula>CELL("PROTECT",C16)=0</formula>
    </cfRule>
    <cfRule type="expression" dxfId="263" priority="42">
      <formula>$C16="Subtotal"</formula>
    </cfRule>
    <cfRule type="expression" priority="43" stopIfTrue="1">
      <formula>OR($C16="Subtotal",$A16="Total TVA Cota 0")</formula>
    </cfRule>
    <cfRule type="expression" dxfId="262" priority="44">
      <formula>$E16=""</formula>
    </cfRule>
  </conditionalFormatting>
  <conditionalFormatting sqref="C18:C19">
    <cfRule type="expression" dxfId="261" priority="37">
      <formula>CELL("PROTECT",C18)=0</formula>
    </cfRule>
    <cfRule type="expression" dxfId="260" priority="38">
      <formula>$C18="Subtotal"</formula>
    </cfRule>
    <cfRule type="expression" priority="39" stopIfTrue="1">
      <formula>OR($C18="Subtotal",$A18="Total TVA Cota 0")</formula>
    </cfRule>
    <cfRule type="expression" dxfId="259" priority="40">
      <formula>$E18=""</formula>
    </cfRule>
  </conditionalFormatting>
  <conditionalFormatting sqref="C21">
    <cfRule type="expression" dxfId="258" priority="33">
      <formula>CELL("PROTECT",C21)=0</formula>
    </cfRule>
    <cfRule type="expression" dxfId="257" priority="34">
      <formula>$C21="Subtotal"</formula>
    </cfRule>
    <cfRule type="expression" priority="35" stopIfTrue="1">
      <formula>OR($C21="Subtotal",$A21="Total TVA Cota 0")</formula>
    </cfRule>
    <cfRule type="expression" dxfId="256" priority="36">
      <formula>$E21=""</formula>
    </cfRule>
  </conditionalFormatting>
  <conditionalFormatting sqref="C22:C24">
    <cfRule type="expression" dxfId="255" priority="29">
      <formula>CELL("PROTECT",C22)=0</formula>
    </cfRule>
    <cfRule type="expression" dxfId="254" priority="30">
      <formula>$C22="Subtotal"</formula>
    </cfRule>
    <cfRule type="expression" priority="31" stopIfTrue="1">
      <formula>OR($C22="Subtotal",$A22="Total TVA Cota 0")</formula>
    </cfRule>
    <cfRule type="expression" dxfId="253" priority="32">
      <formula>$E22=""</formula>
    </cfRule>
  </conditionalFormatting>
  <conditionalFormatting sqref="C25:C27">
    <cfRule type="expression" dxfId="252" priority="25">
      <formula>CELL("PROTECT",C25)=0</formula>
    </cfRule>
    <cfRule type="expression" dxfId="251" priority="26">
      <formula>$C25="Subtotal"</formula>
    </cfRule>
    <cfRule type="expression" priority="27" stopIfTrue="1">
      <formula>OR($C25="Subtotal",$A25="Total TVA Cota 0")</formula>
    </cfRule>
    <cfRule type="expression" dxfId="250" priority="28">
      <formula>$E25=""</formula>
    </cfRule>
  </conditionalFormatting>
  <conditionalFormatting sqref="C28:C32">
    <cfRule type="expression" dxfId="249" priority="21">
      <formula>CELL("PROTECT",C28)=0</formula>
    </cfRule>
    <cfRule type="expression" dxfId="248" priority="22">
      <formula>$C28="Subtotal"</formula>
    </cfRule>
    <cfRule type="expression" priority="23" stopIfTrue="1">
      <formula>OR($C28="Subtotal",$A28="Total TVA Cota 0")</formula>
    </cfRule>
    <cfRule type="expression" dxfId="247" priority="24">
      <formula>$E28=""</formula>
    </cfRule>
  </conditionalFormatting>
  <conditionalFormatting sqref="C33">
    <cfRule type="expression" dxfId="246" priority="17">
      <formula>CELL("PROTECT",C33)=0</formula>
    </cfRule>
    <cfRule type="expression" dxfId="245" priority="18">
      <formula>$C33="Subtotal"</formula>
    </cfRule>
    <cfRule type="expression" priority="19" stopIfTrue="1">
      <formula>OR($C33="Subtotal",$A33="Total TVA Cota 0")</formula>
    </cfRule>
    <cfRule type="expression" dxfId="244" priority="20">
      <formula>$E33=""</formula>
    </cfRule>
  </conditionalFormatting>
  <conditionalFormatting sqref="C34">
    <cfRule type="expression" dxfId="243" priority="13">
      <formula>CELL("PROTECT",C34)=0</formula>
    </cfRule>
    <cfRule type="expression" dxfId="242" priority="14">
      <formula>$C34="Subtotal"</formula>
    </cfRule>
    <cfRule type="expression" priority="15" stopIfTrue="1">
      <formula>OR($C34="Subtotal",$A34="Total TVA Cota 0")</formula>
    </cfRule>
    <cfRule type="expression" dxfId="241" priority="16">
      <formula>$E34=""</formula>
    </cfRule>
  </conditionalFormatting>
  <conditionalFormatting sqref="C38:C45">
    <cfRule type="expression" dxfId="240" priority="9">
      <formula>CELL("PROTECT",C38)=0</formula>
    </cfRule>
    <cfRule type="expression" dxfId="239" priority="10">
      <formula>$C38="Subtotal"</formula>
    </cfRule>
    <cfRule type="expression" priority="11" stopIfTrue="1">
      <formula>OR($C38="Subtotal",$A38="Total TVA Cota 0")</formula>
    </cfRule>
    <cfRule type="expression" dxfId="238" priority="12">
      <formula>$E38=""</formula>
    </cfRule>
  </conditionalFormatting>
  <conditionalFormatting sqref="C51:C53">
    <cfRule type="expression" dxfId="237" priority="5">
      <formula>CELL("PROTECT",C51)=0</formula>
    </cfRule>
    <cfRule type="expression" dxfId="236" priority="6">
      <formula>$C51="Subtotal"</formula>
    </cfRule>
    <cfRule type="expression" priority="7" stopIfTrue="1">
      <formula>OR($C51="Subtotal",$A51="Total TVA Cota 0")</formula>
    </cfRule>
    <cfRule type="expression" dxfId="235" priority="8">
      <formula>$E51=""</formula>
    </cfRule>
  </conditionalFormatting>
  <conditionalFormatting sqref="C55:C57">
    <cfRule type="expression" dxfId="234" priority="1">
      <formula>CELL("PROTECT",C55)=0</formula>
    </cfRule>
    <cfRule type="expression" dxfId="233" priority="2">
      <formula>$C55="Subtotal"</formula>
    </cfRule>
    <cfRule type="expression" priority="3" stopIfTrue="1">
      <formula>OR($C55="Subtotal",$A55="Total TVA Cota 0")</formula>
    </cfRule>
    <cfRule type="expression" dxfId="232" priority="4">
      <formula>$E55=""</formula>
    </cfRule>
  </conditionalFormatting>
  <dataValidations count="1">
    <dataValidation type="decimal" operator="greaterThan" allowBlank="1" showInputMessage="1" showErrorMessage="1" sqref="F7:F94">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62"/>
  <sheetViews>
    <sheetView view="pageBreakPreview" topLeftCell="A34" zoomScaleNormal="90" zoomScaleSheetLayoutView="100" zoomScalePageLayoutView="90" workbookViewId="0">
      <selection activeCell="C57" sqref="C57"/>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65" t="str">
        <f>SITE!C2</f>
        <v xml:space="preserve">Installation of solid biomass heating system and solar panels for hot water production in kindergarten Speranta of Lozova village, 
Straseni district
</v>
      </c>
      <c r="D2" s="165"/>
      <c r="E2" s="165"/>
      <c r="F2" s="165"/>
      <c r="G2" s="165"/>
    </row>
    <row r="3" spans="1:7" s="21" customFormat="1" ht="18.75" x14ac:dyDescent="0.3">
      <c r="A3" s="25" t="str">
        <f>SITE!A3</f>
        <v>Site:</v>
      </c>
      <c r="B3" s="26" t="str">
        <f>IF(SITE!B3=0,"",SITE!B3)</f>
        <v>y</v>
      </c>
      <c r="C3" s="165"/>
      <c r="D3" s="165"/>
      <c r="E3" s="165"/>
      <c r="F3" s="165"/>
      <c r="G3" s="165"/>
    </row>
    <row r="4" spans="1:7" s="21" customFormat="1" ht="18.75" x14ac:dyDescent="0.25">
      <c r="A4" s="168" t="s">
        <v>271</v>
      </c>
      <c r="B4" s="168"/>
      <c r="C4" s="28" t="str">
        <f>SITE!B12</f>
        <v xml:space="preserve">Automated control and regulation system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98" t="s">
        <v>374</v>
      </c>
      <c r="D7" s="37"/>
      <c r="E7" s="43"/>
      <c r="F7" s="42"/>
      <c r="G7" s="86">
        <f>Table117[5]*Table117[6]</f>
        <v>0</v>
      </c>
    </row>
    <row r="8" spans="1:7" x14ac:dyDescent="0.25">
      <c r="A8" s="37">
        <v>1</v>
      </c>
      <c r="B8" s="37" t="s">
        <v>95</v>
      </c>
      <c r="C8" s="103" t="s">
        <v>589</v>
      </c>
      <c r="D8" s="37" t="s">
        <v>315</v>
      </c>
      <c r="E8" s="43">
        <v>11</v>
      </c>
      <c r="F8" s="42"/>
      <c r="G8" s="88">
        <f>Table117[5]*Table117[6]</f>
        <v>0</v>
      </c>
    </row>
    <row r="9" spans="1:7" x14ac:dyDescent="0.25">
      <c r="A9" s="92">
        <v>2</v>
      </c>
      <c r="B9" s="92" t="s">
        <v>187</v>
      </c>
      <c r="C9" s="103" t="s">
        <v>590</v>
      </c>
      <c r="D9" s="92" t="s">
        <v>315</v>
      </c>
      <c r="E9" s="94">
        <v>9</v>
      </c>
      <c r="F9" s="95"/>
      <c r="G9" s="96">
        <f>Table117[5]*Table117[6]</f>
        <v>0</v>
      </c>
    </row>
    <row r="10" spans="1:7" x14ac:dyDescent="0.25">
      <c r="A10" s="92">
        <v>3</v>
      </c>
      <c r="B10" s="92" t="s">
        <v>96</v>
      </c>
      <c r="C10" s="103" t="s">
        <v>627</v>
      </c>
      <c r="D10" s="92" t="s">
        <v>315</v>
      </c>
      <c r="E10" s="94">
        <v>43</v>
      </c>
      <c r="F10" s="95"/>
      <c r="G10" s="97">
        <f>Table117[5]*Table117[6]</f>
        <v>0</v>
      </c>
    </row>
    <row r="11" spans="1:7" ht="30" x14ac:dyDescent="0.25">
      <c r="A11" s="92">
        <v>4</v>
      </c>
      <c r="B11" s="92" t="s">
        <v>96</v>
      </c>
      <c r="C11" s="103" t="s">
        <v>628</v>
      </c>
      <c r="D11" s="92" t="s">
        <v>315</v>
      </c>
      <c r="E11" s="94">
        <v>1</v>
      </c>
      <c r="F11" s="95"/>
      <c r="G11" s="97">
        <f>Table117[5]*Table117[6]</f>
        <v>0</v>
      </c>
    </row>
    <row r="12" spans="1:7" ht="30" x14ac:dyDescent="0.25">
      <c r="A12" s="92">
        <v>5</v>
      </c>
      <c r="B12" s="92" t="s">
        <v>96</v>
      </c>
      <c r="C12" s="103" t="s">
        <v>629</v>
      </c>
      <c r="D12" s="92" t="s">
        <v>315</v>
      </c>
      <c r="E12" s="94">
        <v>1</v>
      </c>
      <c r="F12" s="95"/>
      <c r="G12" s="97">
        <f>Table117[5]*Table117[6]</f>
        <v>0</v>
      </c>
    </row>
    <row r="13" spans="1:7" ht="30" x14ac:dyDescent="0.25">
      <c r="A13" s="92">
        <v>6</v>
      </c>
      <c r="B13" s="92" t="s">
        <v>96</v>
      </c>
      <c r="C13" s="103" t="s">
        <v>593</v>
      </c>
      <c r="D13" s="92" t="s">
        <v>315</v>
      </c>
      <c r="E13" s="94">
        <v>1</v>
      </c>
      <c r="F13" s="95"/>
      <c r="G13" s="97">
        <f>Table117[5]*Table117[6]</f>
        <v>0</v>
      </c>
    </row>
    <row r="14" spans="1:7" x14ac:dyDescent="0.25">
      <c r="A14" s="92">
        <v>7</v>
      </c>
      <c r="B14" s="92" t="s">
        <v>188</v>
      </c>
      <c r="C14" s="103" t="s">
        <v>591</v>
      </c>
      <c r="D14" s="92" t="s">
        <v>315</v>
      </c>
      <c r="E14" s="94">
        <v>1</v>
      </c>
      <c r="F14" s="95"/>
      <c r="G14" s="97">
        <f>Table117[5]*Table117[6]</f>
        <v>0</v>
      </c>
    </row>
    <row r="15" spans="1:7" ht="30" x14ac:dyDescent="0.25">
      <c r="A15" s="92">
        <v>8</v>
      </c>
      <c r="B15" s="92" t="s">
        <v>189</v>
      </c>
      <c r="C15" s="103" t="s">
        <v>592</v>
      </c>
      <c r="D15" s="92" t="s">
        <v>315</v>
      </c>
      <c r="E15" s="94">
        <v>2</v>
      </c>
      <c r="F15" s="95"/>
      <c r="G15" s="97">
        <f>Table117[5]*Table117[6]</f>
        <v>0</v>
      </c>
    </row>
    <row r="16" spans="1:7" ht="31.5" x14ac:dyDescent="0.25">
      <c r="A16" s="92">
        <v>9</v>
      </c>
      <c r="B16" s="92" t="s">
        <v>95</v>
      </c>
      <c r="C16" s="113" t="s">
        <v>789</v>
      </c>
      <c r="D16" s="92" t="s">
        <v>315</v>
      </c>
      <c r="E16" s="94">
        <v>1</v>
      </c>
      <c r="F16" s="95"/>
      <c r="G16" s="97">
        <f>Table117[5]*Table117[6]</f>
        <v>0</v>
      </c>
    </row>
    <row r="17" spans="1:7" ht="30" x14ac:dyDescent="0.25">
      <c r="A17" s="92">
        <v>10</v>
      </c>
      <c r="B17" s="92" t="s">
        <v>95</v>
      </c>
      <c r="C17" s="103" t="s">
        <v>790</v>
      </c>
      <c r="D17" s="92" t="s">
        <v>315</v>
      </c>
      <c r="E17" s="94">
        <v>1</v>
      </c>
      <c r="F17" s="95"/>
      <c r="G17" s="97">
        <f>Table117[5]*Table117[6]</f>
        <v>0</v>
      </c>
    </row>
    <row r="18" spans="1:7" x14ac:dyDescent="0.25">
      <c r="A18" s="92">
        <v>11</v>
      </c>
      <c r="B18" s="92" t="s">
        <v>187</v>
      </c>
      <c r="C18" s="98" t="s">
        <v>594</v>
      </c>
      <c r="D18" s="92" t="s">
        <v>315</v>
      </c>
      <c r="E18" s="94">
        <v>50</v>
      </c>
      <c r="F18" s="95"/>
      <c r="G18" s="97">
        <f>Table117[5]*Table117[6]</f>
        <v>0</v>
      </c>
    </row>
    <row r="19" spans="1:7" x14ac:dyDescent="0.25">
      <c r="A19" s="92">
        <v>12</v>
      </c>
      <c r="B19" s="92" t="s">
        <v>190</v>
      </c>
      <c r="C19" s="98" t="s">
        <v>595</v>
      </c>
      <c r="D19" s="92" t="s">
        <v>100</v>
      </c>
      <c r="E19" s="94">
        <v>0.22</v>
      </c>
      <c r="F19" s="95"/>
      <c r="G19" s="97">
        <f>Table117[5]*Table117[6]</f>
        <v>0</v>
      </c>
    </row>
    <row r="20" spans="1:7" ht="30" x14ac:dyDescent="0.25">
      <c r="A20" s="92">
        <v>13</v>
      </c>
      <c r="B20" s="92" t="s">
        <v>183</v>
      </c>
      <c r="C20" s="98" t="s">
        <v>596</v>
      </c>
      <c r="D20" s="92" t="s">
        <v>100</v>
      </c>
      <c r="E20" s="94">
        <v>0.1</v>
      </c>
      <c r="F20" s="95"/>
      <c r="G20" s="97">
        <f>Table117[5]*Table117[6]</f>
        <v>0</v>
      </c>
    </row>
    <row r="21" spans="1:7" ht="30" x14ac:dyDescent="0.25">
      <c r="A21" s="92">
        <v>14</v>
      </c>
      <c r="B21" s="92" t="s">
        <v>191</v>
      </c>
      <c r="C21" s="98" t="s">
        <v>597</v>
      </c>
      <c r="D21" s="92" t="s">
        <v>543</v>
      </c>
      <c r="E21" s="94">
        <v>0.44</v>
      </c>
      <c r="F21" s="95"/>
      <c r="G21" s="97">
        <f>Table117[5]*Table117[6]</f>
        <v>0</v>
      </c>
    </row>
    <row r="22" spans="1:7" x14ac:dyDescent="0.25">
      <c r="A22" s="92">
        <v>15</v>
      </c>
      <c r="B22" s="92" t="s">
        <v>184</v>
      </c>
      <c r="C22" s="98" t="s">
        <v>598</v>
      </c>
      <c r="D22" s="92" t="s">
        <v>100</v>
      </c>
      <c r="E22" s="94">
        <v>0.46</v>
      </c>
      <c r="F22" s="95"/>
      <c r="G22" s="97">
        <f>Table117[5]*Table117[6]</f>
        <v>0</v>
      </c>
    </row>
    <row r="23" spans="1:7" x14ac:dyDescent="0.25">
      <c r="A23" s="92">
        <v>16</v>
      </c>
      <c r="B23" s="92" t="s">
        <v>185</v>
      </c>
      <c r="C23" s="98" t="s">
        <v>599</v>
      </c>
      <c r="D23" s="92" t="s">
        <v>31</v>
      </c>
      <c r="E23" s="94">
        <v>40</v>
      </c>
      <c r="F23" s="95"/>
      <c r="G23" s="97">
        <f>Table117[5]*Table117[6]</f>
        <v>0</v>
      </c>
    </row>
    <row r="24" spans="1:7" x14ac:dyDescent="0.25">
      <c r="A24" s="92">
        <v>17</v>
      </c>
      <c r="B24" s="92" t="s">
        <v>99</v>
      </c>
      <c r="C24" s="98" t="s">
        <v>600</v>
      </c>
      <c r="D24" s="92" t="s">
        <v>100</v>
      </c>
      <c r="E24" s="94">
        <v>2.78</v>
      </c>
      <c r="F24" s="95"/>
      <c r="G24" s="97">
        <f>Table117[5]*Table117[6]</f>
        <v>0</v>
      </c>
    </row>
    <row r="25" spans="1:7" ht="45" x14ac:dyDescent="0.25">
      <c r="A25" s="92">
        <v>18</v>
      </c>
      <c r="B25" s="92" t="s">
        <v>192</v>
      </c>
      <c r="C25" s="98" t="s">
        <v>601</v>
      </c>
      <c r="D25" s="92" t="s">
        <v>100</v>
      </c>
      <c r="E25" s="94">
        <v>0.16</v>
      </c>
      <c r="F25" s="95"/>
      <c r="G25" s="97">
        <f>Table117[5]*Table117[6]</f>
        <v>0</v>
      </c>
    </row>
    <row r="26" spans="1:7" x14ac:dyDescent="0.25">
      <c r="A26" s="92">
        <v>19</v>
      </c>
      <c r="B26" s="92"/>
      <c r="C26" s="103" t="s">
        <v>406</v>
      </c>
      <c r="D26" s="92"/>
      <c r="E26" s="94"/>
      <c r="F26" s="95"/>
      <c r="G26" s="97">
        <f>Table117[5]*Table117[6]</f>
        <v>0</v>
      </c>
    </row>
    <row r="27" spans="1:7" x14ac:dyDescent="0.25">
      <c r="A27" s="92">
        <v>20</v>
      </c>
      <c r="B27" s="92" t="s">
        <v>193</v>
      </c>
      <c r="C27" s="109" t="s">
        <v>602</v>
      </c>
      <c r="D27" s="92" t="s">
        <v>315</v>
      </c>
      <c r="E27" s="94">
        <v>1</v>
      </c>
      <c r="F27" s="95"/>
      <c r="G27" s="97">
        <f>Table117[5]*Table117[6]</f>
        <v>0</v>
      </c>
    </row>
    <row r="28" spans="1:7" x14ac:dyDescent="0.25">
      <c r="A28" s="92">
        <v>21</v>
      </c>
      <c r="B28" s="92" t="s">
        <v>97</v>
      </c>
      <c r="C28" s="98" t="s">
        <v>407</v>
      </c>
      <c r="D28" s="92" t="s">
        <v>315</v>
      </c>
      <c r="E28" s="94">
        <v>86</v>
      </c>
      <c r="F28" s="95"/>
      <c r="G28" s="97">
        <f>Table117[5]*Table117[6]</f>
        <v>0</v>
      </c>
    </row>
    <row r="29" spans="1:7" x14ac:dyDescent="0.25">
      <c r="A29" s="92">
        <v>22</v>
      </c>
      <c r="B29" s="92" t="s">
        <v>98</v>
      </c>
      <c r="C29" s="98" t="s">
        <v>603</v>
      </c>
      <c r="D29" s="92" t="s">
        <v>380</v>
      </c>
      <c r="E29" s="94">
        <v>1.6</v>
      </c>
      <c r="F29" s="95"/>
      <c r="G29" s="97">
        <f>Table117[5]*Table117[6]</f>
        <v>0</v>
      </c>
    </row>
    <row r="30" spans="1:7" x14ac:dyDescent="0.25">
      <c r="A30" s="92">
        <v>23</v>
      </c>
      <c r="B30" s="92"/>
      <c r="C30" s="103" t="s">
        <v>613</v>
      </c>
      <c r="D30" s="92"/>
      <c r="E30" s="94"/>
      <c r="F30" s="95"/>
      <c r="G30" s="97">
        <f>Table117[5]*Table117[6]</f>
        <v>0</v>
      </c>
    </row>
    <row r="31" spans="1:7" x14ac:dyDescent="0.25">
      <c r="A31" s="92">
        <v>24</v>
      </c>
      <c r="B31" s="92"/>
      <c r="C31" s="98" t="s">
        <v>604</v>
      </c>
      <c r="D31" s="92" t="s">
        <v>315</v>
      </c>
      <c r="E31" s="94">
        <v>19</v>
      </c>
      <c r="F31" s="95"/>
      <c r="G31" s="97">
        <f>Table117[5]*Table117[6]</f>
        <v>0</v>
      </c>
    </row>
    <row r="32" spans="1:7" x14ac:dyDescent="0.25">
      <c r="A32" s="92">
        <v>25</v>
      </c>
      <c r="B32" s="92"/>
      <c r="C32" s="98" t="s">
        <v>605</v>
      </c>
      <c r="D32" s="92" t="s">
        <v>315</v>
      </c>
      <c r="E32" s="94">
        <v>19</v>
      </c>
      <c r="F32" s="95"/>
      <c r="G32" s="97">
        <f>Table117[5]*Table117[6]</f>
        <v>0</v>
      </c>
    </row>
    <row r="33" spans="1:7" x14ac:dyDescent="0.25">
      <c r="A33" s="92">
        <v>26</v>
      </c>
      <c r="B33" s="92"/>
      <c r="C33" s="98" t="s">
        <v>606</v>
      </c>
      <c r="D33" s="92" t="s">
        <v>31</v>
      </c>
      <c r="E33" s="94">
        <v>22</v>
      </c>
      <c r="F33" s="95"/>
      <c r="G33" s="97">
        <f>Table117[5]*Table117[6]</f>
        <v>0</v>
      </c>
    </row>
    <row r="34" spans="1:7" x14ac:dyDescent="0.25">
      <c r="A34" s="92">
        <v>27</v>
      </c>
      <c r="B34" s="92"/>
      <c r="C34" s="98" t="s">
        <v>607</v>
      </c>
      <c r="D34" s="92" t="s">
        <v>31</v>
      </c>
      <c r="E34" s="94">
        <v>10</v>
      </c>
      <c r="F34" s="95"/>
      <c r="G34" s="97">
        <f>Table117[5]*Table117[6]</f>
        <v>0</v>
      </c>
    </row>
    <row r="35" spans="1:7" x14ac:dyDescent="0.25">
      <c r="A35" s="92">
        <v>28</v>
      </c>
      <c r="B35" s="92"/>
      <c r="C35" s="98" t="s">
        <v>608</v>
      </c>
      <c r="D35" s="92" t="s">
        <v>31</v>
      </c>
      <c r="E35" s="94">
        <v>36</v>
      </c>
      <c r="F35" s="95"/>
      <c r="G35" s="97">
        <f>Table117[5]*Table117[6]</f>
        <v>0</v>
      </c>
    </row>
    <row r="36" spans="1:7" x14ac:dyDescent="0.25">
      <c r="A36" s="92">
        <v>29</v>
      </c>
      <c r="B36" s="92"/>
      <c r="C36" s="103" t="s">
        <v>609</v>
      </c>
      <c r="D36" s="92" t="s">
        <v>31</v>
      </c>
      <c r="E36" s="94">
        <v>40</v>
      </c>
      <c r="F36" s="95"/>
      <c r="G36" s="97">
        <f>Table117[5]*Table117[6]</f>
        <v>0</v>
      </c>
    </row>
    <row r="37" spans="1:7" x14ac:dyDescent="0.25">
      <c r="A37" s="92">
        <v>30</v>
      </c>
      <c r="B37" s="92"/>
      <c r="C37" s="103" t="s">
        <v>609</v>
      </c>
      <c r="D37" s="92" t="s">
        <v>31</v>
      </c>
      <c r="E37" s="94">
        <v>136</v>
      </c>
      <c r="F37" s="95"/>
      <c r="G37" s="97">
        <f>Table117[5]*Table117[6]</f>
        <v>0</v>
      </c>
    </row>
    <row r="38" spans="1:7" x14ac:dyDescent="0.25">
      <c r="A38" s="92">
        <v>31</v>
      </c>
      <c r="B38" s="92"/>
      <c r="C38" s="98" t="s">
        <v>610</v>
      </c>
      <c r="D38" s="92" t="s">
        <v>31</v>
      </c>
      <c r="E38" s="94">
        <v>120</v>
      </c>
      <c r="F38" s="95"/>
      <c r="G38" s="97">
        <f>Table117[5]*Table117[6]</f>
        <v>0</v>
      </c>
    </row>
    <row r="39" spans="1:7" x14ac:dyDescent="0.25">
      <c r="A39" s="92">
        <v>32</v>
      </c>
      <c r="B39" s="92"/>
      <c r="C39" s="98" t="s">
        <v>611</v>
      </c>
      <c r="D39" s="92" t="s">
        <v>31</v>
      </c>
      <c r="E39" s="94">
        <v>22</v>
      </c>
      <c r="F39" s="95"/>
      <c r="G39" s="97">
        <f>Table117[5]*Table117[6]</f>
        <v>0</v>
      </c>
    </row>
    <row r="40" spans="1:7" x14ac:dyDescent="0.25">
      <c r="A40" s="92">
        <v>33</v>
      </c>
      <c r="B40" s="92"/>
      <c r="C40" s="98" t="s">
        <v>612</v>
      </c>
      <c r="D40" s="92" t="s">
        <v>31</v>
      </c>
      <c r="E40" s="94">
        <v>16</v>
      </c>
      <c r="F40" s="95"/>
      <c r="G40" s="97">
        <f>Table117[5]*Table117[6]</f>
        <v>0</v>
      </c>
    </row>
    <row r="41" spans="1:7" x14ac:dyDescent="0.25">
      <c r="A41" s="92"/>
      <c r="B41" s="92"/>
      <c r="C41" s="103" t="s">
        <v>300</v>
      </c>
      <c r="D41" s="92"/>
      <c r="E41" s="94"/>
      <c r="F41" s="95"/>
      <c r="G41" s="97">
        <f>Table117[5]*Table117[6]</f>
        <v>0</v>
      </c>
    </row>
    <row r="42" spans="1:7" x14ac:dyDescent="0.25">
      <c r="A42" s="92">
        <v>34</v>
      </c>
      <c r="B42" s="92"/>
      <c r="C42" s="98" t="s">
        <v>614</v>
      </c>
      <c r="D42" s="92" t="s">
        <v>315</v>
      </c>
      <c r="E42" s="94">
        <v>9</v>
      </c>
      <c r="F42" s="95"/>
      <c r="G42" s="97">
        <f>Table117[5]*Table117[6]</f>
        <v>0</v>
      </c>
    </row>
    <row r="43" spans="1:7" x14ac:dyDescent="0.25">
      <c r="A43" s="92">
        <v>35</v>
      </c>
      <c r="B43" s="92"/>
      <c r="C43" s="98" t="s">
        <v>416</v>
      </c>
      <c r="D43" s="92" t="s">
        <v>315</v>
      </c>
      <c r="E43" s="94">
        <v>2</v>
      </c>
      <c r="F43" s="95"/>
      <c r="G43" s="97">
        <f>Table117[5]*Table117[6]</f>
        <v>0</v>
      </c>
    </row>
    <row r="44" spans="1:7" x14ac:dyDescent="0.25">
      <c r="A44" s="92">
        <v>36</v>
      </c>
      <c r="B44" s="92"/>
      <c r="C44" s="98" t="s">
        <v>615</v>
      </c>
      <c r="D44" s="92" t="s">
        <v>315</v>
      </c>
      <c r="E44" s="94">
        <v>2</v>
      </c>
      <c r="F44" s="95"/>
      <c r="G44" s="97">
        <f>Table117[5]*Table117[6]</f>
        <v>0</v>
      </c>
    </row>
    <row r="45" spans="1:7" x14ac:dyDescent="0.25">
      <c r="A45" s="92">
        <v>37</v>
      </c>
      <c r="B45" s="92"/>
      <c r="C45" s="98" t="s">
        <v>616</v>
      </c>
      <c r="D45" s="92" t="s">
        <v>315</v>
      </c>
      <c r="E45" s="94">
        <v>35</v>
      </c>
      <c r="F45" s="95"/>
      <c r="G45" s="97">
        <f>Table117[5]*Table117[6]</f>
        <v>0</v>
      </c>
    </row>
    <row r="46" spans="1:7" x14ac:dyDescent="0.25">
      <c r="A46" s="92">
        <v>38</v>
      </c>
      <c r="B46" s="92"/>
      <c r="C46" s="98" t="s">
        <v>617</v>
      </c>
      <c r="D46" s="92" t="s">
        <v>315</v>
      </c>
      <c r="E46" s="94">
        <v>8</v>
      </c>
      <c r="F46" s="95"/>
      <c r="G46" s="97">
        <f>Table117[5]*Table117[6]</f>
        <v>0</v>
      </c>
    </row>
    <row r="47" spans="1:7" x14ac:dyDescent="0.25">
      <c r="A47" s="92">
        <v>39</v>
      </c>
      <c r="B47" s="92"/>
      <c r="C47" s="103" t="s">
        <v>194</v>
      </c>
      <c r="D47" s="92" t="s">
        <v>315</v>
      </c>
      <c r="E47" s="94">
        <v>1</v>
      </c>
      <c r="F47" s="95"/>
      <c r="G47" s="97">
        <f>Table117[5]*Table117[6]</f>
        <v>0</v>
      </c>
    </row>
    <row r="48" spans="1:7" x14ac:dyDescent="0.25">
      <c r="A48" s="92">
        <v>40</v>
      </c>
      <c r="B48" s="92"/>
      <c r="C48" s="98" t="s">
        <v>618</v>
      </c>
      <c r="D48" s="92" t="s">
        <v>315</v>
      </c>
      <c r="E48" s="94">
        <v>1</v>
      </c>
      <c r="F48" s="95"/>
      <c r="G48" s="97">
        <f>Table117[5]*Table117[6]</f>
        <v>0</v>
      </c>
    </row>
    <row r="49" spans="1:7" x14ac:dyDescent="0.25">
      <c r="A49" s="92">
        <v>41</v>
      </c>
      <c r="B49" s="92"/>
      <c r="C49" s="103" t="s">
        <v>619</v>
      </c>
      <c r="D49" s="92" t="s">
        <v>315</v>
      </c>
      <c r="E49" s="94">
        <v>1</v>
      </c>
      <c r="F49" s="95"/>
      <c r="G49" s="97">
        <f>Table117[5]*Table117[6]</f>
        <v>0</v>
      </c>
    </row>
    <row r="50" spans="1:7" x14ac:dyDescent="0.25">
      <c r="A50" s="92">
        <v>42</v>
      </c>
      <c r="B50" s="92"/>
      <c r="C50" s="103" t="s">
        <v>791</v>
      </c>
      <c r="D50" s="92" t="s">
        <v>315</v>
      </c>
      <c r="E50" s="94">
        <v>1</v>
      </c>
      <c r="F50" s="95"/>
      <c r="G50" s="97">
        <f>Table117[5]*Table117[6]</f>
        <v>0</v>
      </c>
    </row>
    <row r="51" spans="1:7" x14ac:dyDescent="0.25">
      <c r="A51" s="92">
        <v>43</v>
      </c>
      <c r="B51" s="92"/>
      <c r="C51" s="98" t="s">
        <v>620</v>
      </c>
      <c r="D51" s="92" t="s">
        <v>315</v>
      </c>
      <c r="E51" s="94">
        <v>1</v>
      </c>
      <c r="F51" s="95"/>
      <c r="G51" s="97">
        <f>Table117[5]*Table117[6]</f>
        <v>0</v>
      </c>
    </row>
    <row r="52" spans="1:7" x14ac:dyDescent="0.25">
      <c r="A52" s="92">
        <v>44</v>
      </c>
      <c r="B52" s="92"/>
      <c r="C52" s="103" t="s">
        <v>792</v>
      </c>
      <c r="D52" s="92" t="s">
        <v>315</v>
      </c>
      <c r="E52" s="94">
        <v>28</v>
      </c>
      <c r="F52" s="95"/>
      <c r="G52" s="97">
        <f>Table117[5]*Table117[6]</f>
        <v>0</v>
      </c>
    </row>
    <row r="53" spans="1:7" x14ac:dyDescent="0.25">
      <c r="A53" s="92">
        <v>45</v>
      </c>
      <c r="B53" s="92"/>
      <c r="C53" s="103" t="s">
        <v>793</v>
      </c>
      <c r="D53" s="92" t="s">
        <v>315</v>
      </c>
      <c r="E53" s="94">
        <v>5</v>
      </c>
      <c r="F53" s="95"/>
      <c r="G53" s="97">
        <f>Table117[5]*Table117[6]</f>
        <v>0</v>
      </c>
    </row>
    <row r="54" spans="1:7" x14ac:dyDescent="0.25">
      <c r="A54" s="92">
        <v>46</v>
      </c>
      <c r="B54" s="92"/>
      <c r="C54" s="103" t="s">
        <v>622</v>
      </c>
      <c r="D54" s="92" t="s">
        <v>315</v>
      </c>
      <c r="E54" s="94">
        <v>2</v>
      </c>
      <c r="F54" s="95"/>
      <c r="G54" s="97">
        <f>Table117[5]*Table117[6]</f>
        <v>0</v>
      </c>
    </row>
    <row r="55" spans="1:7" x14ac:dyDescent="0.25">
      <c r="A55" s="92">
        <v>47</v>
      </c>
      <c r="B55" s="92"/>
      <c r="C55" s="98" t="s">
        <v>621</v>
      </c>
      <c r="D55" s="92" t="s">
        <v>315</v>
      </c>
      <c r="E55" s="94">
        <v>6</v>
      </c>
      <c r="F55" s="95"/>
      <c r="G55" s="97">
        <f>Table117[5]*Table117[6]</f>
        <v>0</v>
      </c>
    </row>
    <row r="56" spans="1:7" x14ac:dyDescent="0.25">
      <c r="A56" s="92">
        <v>48</v>
      </c>
      <c r="B56" s="92"/>
      <c r="C56" s="103" t="s">
        <v>195</v>
      </c>
      <c r="D56" s="92" t="s">
        <v>315</v>
      </c>
      <c r="E56" s="94">
        <v>10</v>
      </c>
      <c r="F56" s="95"/>
      <c r="G56" s="97">
        <f>Table117[5]*Table117[6]</f>
        <v>0</v>
      </c>
    </row>
    <row r="57" spans="1:7" x14ac:dyDescent="0.25">
      <c r="A57" s="92">
        <v>49</v>
      </c>
      <c r="B57" s="92"/>
      <c r="C57" s="103" t="s">
        <v>195</v>
      </c>
      <c r="D57" s="92" t="s">
        <v>315</v>
      </c>
      <c r="E57" s="94">
        <v>1</v>
      </c>
      <c r="F57" s="95"/>
      <c r="G57" s="97">
        <f>Table117[5]*Table117[6]</f>
        <v>0</v>
      </c>
    </row>
    <row r="58" spans="1:7" x14ac:dyDescent="0.25">
      <c r="A58" s="92">
        <v>50</v>
      </c>
      <c r="B58" s="92"/>
      <c r="C58" s="98" t="s">
        <v>624</v>
      </c>
      <c r="D58" s="92" t="s">
        <v>315</v>
      </c>
      <c r="E58" s="94">
        <v>13</v>
      </c>
      <c r="F58" s="95"/>
      <c r="G58" s="97">
        <f>Table117[5]*Table117[6]</f>
        <v>0</v>
      </c>
    </row>
    <row r="59" spans="1:7" x14ac:dyDescent="0.25">
      <c r="A59" s="92">
        <v>51</v>
      </c>
      <c r="B59" s="92"/>
      <c r="C59" s="98" t="s">
        <v>625</v>
      </c>
      <c r="D59" s="92" t="s">
        <v>315</v>
      </c>
      <c r="E59" s="94">
        <v>11</v>
      </c>
      <c r="F59" s="95"/>
      <c r="G59" s="97">
        <f>Table117[5]*Table117[6]</f>
        <v>0</v>
      </c>
    </row>
    <row r="60" spans="1:7" x14ac:dyDescent="0.25">
      <c r="A60" s="92">
        <v>52</v>
      </c>
      <c r="B60" s="92"/>
      <c r="C60" s="103" t="s">
        <v>623</v>
      </c>
      <c r="D60" s="92" t="s">
        <v>315</v>
      </c>
      <c r="E60" s="94">
        <v>4</v>
      </c>
      <c r="F60" s="95"/>
      <c r="G60" s="97">
        <f>Table117[5]*Table117[6]</f>
        <v>0</v>
      </c>
    </row>
    <row r="61" spans="1:7" x14ac:dyDescent="0.25">
      <c r="A61" s="92">
        <v>53</v>
      </c>
      <c r="B61" s="92"/>
      <c r="C61" s="103" t="s">
        <v>626</v>
      </c>
      <c r="D61" s="92" t="s">
        <v>315</v>
      </c>
      <c r="E61" s="94">
        <v>6</v>
      </c>
      <c r="F61" s="95"/>
      <c r="G61" s="97">
        <f>Table117[5]*Table117[6]</f>
        <v>0</v>
      </c>
    </row>
    <row r="62" spans="1:7" x14ac:dyDescent="0.25">
      <c r="A62" s="100" t="s">
        <v>309</v>
      </c>
      <c r="B62" s="101"/>
      <c r="C62" s="101"/>
      <c r="D62" s="101"/>
      <c r="E62" s="102"/>
      <c r="F62" s="102"/>
      <c r="G62" s="102">
        <f>SUBTOTAL(9,Table117[7])</f>
        <v>0</v>
      </c>
    </row>
  </sheetData>
  <mergeCells count="2">
    <mergeCell ref="C2:G3"/>
    <mergeCell ref="A4:B4"/>
  </mergeCells>
  <phoneticPr fontId="20" type="noConversion"/>
  <conditionalFormatting sqref="E7:G62">
    <cfRule type="notContainsBlanks" priority="56" stopIfTrue="1">
      <formula>LEN(TRIM(E7))&gt;0</formula>
    </cfRule>
    <cfRule type="expression" dxfId="212" priority="57">
      <formula>$E7&lt;&gt;""</formula>
    </cfRule>
  </conditionalFormatting>
  <conditionalFormatting sqref="A7:G14 A26:G26 A15:B25 D15:G25 A30:G30 A27:B29 D27:G29 A41:G41 A31:B40 D31:G40 A60:G62 A42:B59 D42:G59">
    <cfRule type="expression" dxfId="211" priority="51">
      <formula>CELL("PROTECT",A7)=0</formula>
    </cfRule>
    <cfRule type="expression" dxfId="210" priority="52">
      <formula>$C7="Subtotal"</formula>
    </cfRule>
    <cfRule type="expression" priority="53" stopIfTrue="1">
      <formula>OR($C7="Subtotal",$A7="Total TVA Cota 0")</formula>
    </cfRule>
    <cfRule type="expression" dxfId="209" priority="55">
      <formula>$E7=""</formula>
    </cfRule>
  </conditionalFormatting>
  <conditionalFormatting sqref="G7:G62">
    <cfRule type="expression" dxfId="208" priority="49">
      <formula>AND($C7="Subtotal",$G7="")</formula>
    </cfRule>
    <cfRule type="expression" dxfId="207" priority="50">
      <formula>AND($C7="Subtotal",_xlfn.FORMULATEXT($G7)="=[5]*[6]")</formula>
    </cfRule>
    <cfRule type="expression" dxfId="206" priority="54">
      <formula>AND($C7&lt;&gt;"Subtotal",_xlfn.FORMULATEXT($G7)&lt;&gt;"=[5]*[6]")</formula>
    </cfRule>
  </conditionalFormatting>
  <conditionalFormatting sqref="C15:C17">
    <cfRule type="expression" dxfId="205" priority="45">
      <formula>CELL("PROTECT",C15)=0</formula>
    </cfRule>
    <cfRule type="expression" dxfId="204" priority="46">
      <formula>$C15="Subtotal"</formula>
    </cfRule>
    <cfRule type="expression" priority="47" stopIfTrue="1">
      <formula>OR($C15="Subtotal",$A15="Total TVA Cota 0")</formula>
    </cfRule>
    <cfRule type="expression" dxfId="203" priority="48">
      <formula>$E15=""</formula>
    </cfRule>
  </conditionalFormatting>
  <conditionalFormatting sqref="C18">
    <cfRule type="expression" dxfId="202" priority="41">
      <formula>CELL("PROTECT",C18)=0</formula>
    </cfRule>
    <cfRule type="expression" dxfId="201" priority="42">
      <formula>$C18="Subtotal"</formula>
    </cfRule>
    <cfRule type="expression" priority="43" stopIfTrue="1">
      <formula>OR($C18="Subtotal",$A18="Total TVA Cota 0")</formula>
    </cfRule>
    <cfRule type="expression" dxfId="200" priority="44">
      <formula>$E18=""</formula>
    </cfRule>
  </conditionalFormatting>
  <conditionalFormatting sqref="C19">
    <cfRule type="expression" dxfId="199" priority="37">
      <formula>CELL("PROTECT",C19)=0</formula>
    </cfRule>
    <cfRule type="expression" dxfId="198" priority="38">
      <formula>$C19="Subtotal"</formula>
    </cfRule>
    <cfRule type="expression" priority="39" stopIfTrue="1">
      <formula>OR($C19="Subtotal",$A19="Total TVA Cota 0")</formula>
    </cfRule>
    <cfRule type="expression" dxfId="197" priority="40">
      <formula>$E19=""</formula>
    </cfRule>
  </conditionalFormatting>
  <conditionalFormatting sqref="C20">
    <cfRule type="expression" dxfId="196" priority="33">
      <formula>CELL("PROTECT",C20)=0</formula>
    </cfRule>
    <cfRule type="expression" dxfId="195" priority="34">
      <formula>$C20="Subtotal"</formula>
    </cfRule>
    <cfRule type="expression" priority="35" stopIfTrue="1">
      <formula>OR($C20="Subtotal",$A20="Total TVA Cota 0")</formula>
    </cfRule>
    <cfRule type="expression" dxfId="194" priority="36">
      <formula>$E20=""</formula>
    </cfRule>
  </conditionalFormatting>
  <conditionalFormatting sqref="C21">
    <cfRule type="expression" dxfId="193" priority="29">
      <formula>CELL("PROTECT",C21)=0</formula>
    </cfRule>
    <cfRule type="expression" dxfId="192" priority="30">
      <formula>$C21="Subtotal"</formula>
    </cfRule>
    <cfRule type="expression" priority="31" stopIfTrue="1">
      <formula>OR($C21="Subtotal",$A21="Total TVA Cota 0")</formula>
    </cfRule>
    <cfRule type="expression" dxfId="191" priority="32">
      <formula>$E21=""</formula>
    </cfRule>
  </conditionalFormatting>
  <conditionalFormatting sqref="C22">
    <cfRule type="expression" dxfId="190" priority="25">
      <formula>CELL("PROTECT",C22)=0</formula>
    </cfRule>
    <cfRule type="expression" dxfId="189" priority="26">
      <formula>$C22="Subtotal"</formula>
    </cfRule>
    <cfRule type="expression" priority="27" stopIfTrue="1">
      <formula>OR($C22="Subtotal",$A22="Total TVA Cota 0")</formula>
    </cfRule>
    <cfRule type="expression" dxfId="188" priority="28">
      <formula>$E22=""</formula>
    </cfRule>
  </conditionalFormatting>
  <conditionalFormatting sqref="C23">
    <cfRule type="expression" dxfId="187" priority="21">
      <formula>CELL("PROTECT",C23)=0</formula>
    </cfRule>
    <cfRule type="expression" dxfId="186" priority="22">
      <formula>$C23="Subtotal"</formula>
    </cfRule>
    <cfRule type="expression" priority="23" stopIfTrue="1">
      <formula>OR($C23="Subtotal",$A23="Total TVA Cota 0")</formula>
    </cfRule>
    <cfRule type="expression" dxfId="185" priority="24">
      <formula>$E23=""</formula>
    </cfRule>
  </conditionalFormatting>
  <conditionalFormatting sqref="C24">
    <cfRule type="expression" dxfId="184" priority="17">
      <formula>CELL("PROTECT",C24)=0</formula>
    </cfRule>
    <cfRule type="expression" dxfId="183" priority="18">
      <formula>$C24="Subtotal"</formula>
    </cfRule>
    <cfRule type="expression" priority="19" stopIfTrue="1">
      <formula>OR($C24="Subtotal",$A24="Total TVA Cota 0")</formula>
    </cfRule>
    <cfRule type="expression" dxfId="182" priority="20">
      <formula>$E24=""</formula>
    </cfRule>
  </conditionalFormatting>
  <conditionalFormatting sqref="C25">
    <cfRule type="expression" dxfId="181" priority="13">
      <formula>CELL("PROTECT",C25)=0</formula>
    </cfRule>
    <cfRule type="expression" dxfId="180" priority="14">
      <formula>$C25="Subtotal"</formula>
    </cfRule>
    <cfRule type="expression" priority="15" stopIfTrue="1">
      <formula>OR($C25="Subtotal",$A25="Total TVA Cota 0")</formula>
    </cfRule>
    <cfRule type="expression" dxfId="179" priority="16">
      <formula>$E25=""</formula>
    </cfRule>
  </conditionalFormatting>
  <conditionalFormatting sqref="C27:C29">
    <cfRule type="expression" dxfId="178" priority="9">
      <formula>CELL("PROTECT",C27)=0</formula>
    </cfRule>
    <cfRule type="expression" dxfId="177" priority="10">
      <formula>$C27="Subtotal"</formula>
    </cfRule>
    <cfRule type="expression" priority="11" stopIfTrue="1">
      <formula>OR($C27="Subtotal",$A27="Total TVA Cota 0")</formula>
    </cfRule>
    <cfRule type="expression" dxfId="176" priority="12">
      <formula>$E27=""</formula>
    </cfRule>
  </conditionalFormatting>
  <conditionalFormatting sqref="C31:C40">
    <cfRule type="expression" dxfId="175" priority="5">
      <formula>CELL("PROTECT",C31)=0</formula>
    </cfRule>
    <cfRule type="expression" dxfId="174" priority="6">
      <formula>$C31="Subtotal"</formula>
    </cfRule>
    <cfRule type="expression" priority="7" stopIfTrue="1">
      <formula>OR($C31="Subtotal",$A31="Total TVA Cota 0")</formula>
    </cfRule>
    <cfRule type="expression" dxfId="173" priority="8">
      <formula>$E31=""</formula>
    </cfRule>
  </conditionalFormatting>
  <conditionalFormatting sqref="C42:C59">
    <cfRule type="expression" dxfId="172" priority="1">
      <formula>CELL("PROTECT",C42)=0</formula>
    </cfRule>
    <cfRule type="expression" dxfId="171" priority="2">
      <formula>$C42="Subtotal"</formula>
    </cfRule>
    <cfRule type="expression" priority="3" stopIfTrue="1">
      <formula>OR($C42="Subtotal",$A42="Total TVA Cota 0")</formula>
    </cfRule>
    <cfRule type="expression" dxfId="170" priority="4">
      <formula>$E42=""</formula>
    </cfRule>
  </conditionalFormatting>
  <dataValidations count="1">
    <dataValidation type="decimal" operator="greaterThan" allowBlank="1" showInputMessage="1" showErrorMessage="1" sqref="F7:F6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83"/>
  <sheetViews>
    <sheetView view="pageBreakPreview" topLeftCell="A74" zoomScaleNormal="90" zoomScaleSheetLayoutView="100" zoomScalePageLayoutView="90" workbookViewId="0">
      <selection activeCell="C82" sqref="C82"/>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65" t="str">
        <f>SITE!C2</f>
        <v xml:space="preserve">Installation of solid biomass heating system and solar panels for hot water production in kindergarten Speranta of Lozova village, 
Straseni district
</v>
      </c>
      <c r="D2" s="165"/>
      <c r="E2" s="165"/>
      <c r="F2" s="165"/>
      <c r="G2" s="165"/>
    </row>
    <row r="3" spans="1:7" s="21" customFormat="1" ht="18.75" x14ac:dyDescent="0.3">
      <c r="A3" s="25" t="str">
        <f>SITE!A3</f>
        <v>Site:</v>
      </c>
      <c r="B3" s="26" t="str">
        <f>IF(SITE!B3=0,"",SITE!B3)</f>
        <v>y</v>
      </c>
      <c r="C3" s="165"/>
      <c r="D3" s="165"/>
      <c r="E3" s="165"/>
      <c r="F3" s="165"/>
      <c r="G3" s="165"/>
    </row>
    <row r="4" spans="1:7" s="21" customFormat="1" ht="18.75" x14ac:dyDescent="0.25">
      <c r="A4" s="168" t="s">
        <v>271</v>
      </c>
      <c r="B4" s="168"/>
      <c r="C4" s="28" t="str">
        <f>SITE!B13</f>
        <v>Water and sewage</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98" t="s">
        <v>630</v>
      </c>
      <c r="D7" s="37"/>
      <c r="E7" s="43"/>
      <c r="F7" s="42"/>
      <c r="G7" s="86">
        <f>Table118[5]*Table118[6]</f>
        <v>0</v>
      </c>
    </row>
    <row r="8" spans="1:7" x14ac:dyDescent="0.25">
      <c r="A8" s="37"/>
      <c r="B8" s="37"/>
      <c r="C8" s="98" t="s">
        <v>631</v>
      </c>
      <c r="D8" s="37"/>
      <c r="E8" s="43"/>
      <c r="F8" s="42"/>
      <c r="G8" s="88">
        <f>Table118[5]*Table118[6]</f>
        <v>0</v>
      </c>
    </row>
    <row r="9" spans="1:7" ht="45" x14ac:dyDescent="0.25">
      <c r="A9" s="92">
        <v>1</v>
      </c>
      <c r="B9" s="92" t="s">
        <v>109</v>
      </c>
      <c r="C9" s="109" t="s">
        <v>632</v>
      </c>
      <c r="D9" s="92" t="s">
        <v>48</v>
      </c>
      <c r="E9" s="94">
        <v>0.13</v>
      </c>
      <c r="F9" s="95"/>
      <c r="G9" s="96">
        <f>Table118[5]*Table118[6]</f>
        <v>0</v>
      </c>
    </row>
    <row r="10" spans="1:7" ht="30" x14ac:dyDescent="0.25">
      <c r="A10" s="92">
        <v>2</v>
      </c>
      <c r="B10" s="92" t="s">
        <v>110</v>
      </c>
      <c r="C10" s="98" t="s">
        <v>633</v>
      </c>
      <c r="D10" s="92" t="s">
        <v>26</v>
      </c>
      <c r="E10" s="94">
        <v>0.5</v>
      </c>
      <c r="F10" s="95"/>
      <c r="G10" s="97">
        <f>Table118[5]*Table118[6]</f>
        <v>0</v>
      </c>
    </row>
    <row r="11" spans="1:7" ht="30" x14ac:dyDescent="0.25">
      <c r="A11" s="92">
        <v>3</v>
      </c>
      <c r="B11" s="92" t="s">
        <v>111</v>
      </c>
      <c r="C11" s="98" t="s">
        <v>634</v>
      </c>
      <c r="D11" s="92" t="s">
        <v>48</v>
      </c>
      <c r="E11" s="94">
        <v>7.0000000000000007E-2</v>
      </c>
      <c r="F11" s="95"/>
      <c r="G11" s="97">
        <f>Table118[5]*Table118[6]</f>
        <v>0</v>
      </c>
    </row>
    <row r="12" spans="1:7" ht="45" x14ac:dyDescent="0.25">
      <c r="A12" s="92">
        <v>4</v>
      </c>
      <c r="B12" s="92" t="s">
        <v>196</v>
      </c>
      <c r="C12" s="98" t="s">
        <v>635</v>
      </c>
      <c r="D12" s="92" t="s">
        <v>48</v>
      </c>
      <c r="E12" s="94">
        <v>7.0000000000000007E-2</v>
      </c>
      <c r="F12" s="95"/>
      <c r="G12" s="97">
        <f>Table118[5]*Table118[6]</f>
        <v>0</v>
      </c>
    </row>
    <row r="13" spans="1:7" ht="45" x14ac:dyDescent="0.25">
      <c r="A13" s="92">
        <v>5</v>
      </c>
      <c r="B13" s="92" t="s">
        <v>35</v>
      </c>
      <c r="C13" s="98" t="s">
        <v>636</v>
      </c>
      <c r="D13" s="92" t="s">
        <v>26</v>
      </c>
      <c r="E13" s="94">
        <v>1.8</v>
      </c>
      <c r="F13" s="95"/>
      <c r="G13" s="97">
        <f>Table118[5]*Table118[6]</f>
        <v>0</v>
      </c>
    </row>
    <row r="14" spans="1:7" ht="45" x14ac:dyDescent="0.25">
      <c r="A14" s="92">
        <v>6</v>
      </c>
      <c r="B14" s="92" t="s">
        <v>36</v>
      </c>
      <c r="C14" s="98" t="s">
        <v>637</v>
      </c>
      <c r="D14" s="92" t="s">
        <v>26</v>
      </c>
      <c r="E14" s="94">
        <v>1.8</v>
      </c>
      <c r="F14" s="95"/>
      <c r="G14" s="97">
        <f>Table118[5]*Table118[6]</f>
        <v>0</v>
      </c>
    </row>
    <row r="15" spans="1:7" ht="30" x14ac:dyDescent="0.25">
      <c r="A15" s="92">
        <v>7</v>
      </c>
      <c r="B15" s="92" t="s">
        <v>197</v>
      </c>
      <c r="C15" s="109" t="s">
        <v>638</v>
      </c>
      <c r="D15" s="92" t="s">
        <v>26</v>
      </c>
      <c r="E15" s="94">
        <v>0.6</v>
      </c>
      <c r="F15" s="95"/>
      <c r="G15" s="97">
        <f>Table118[5]*Table118[6]</f>
        <v>0</v>
      </c>
    </row>
    <row r="16" spans="1:7" ht="45" x14ac:dyDescent="0.25">
      <c r="A16" s="92">
        <v>8</v>
      </c>
      <c r="B16" s="92" t="s">
        <v>198</v>
      </c>
      <c r="C16" s="103" t="s">
        <v>639</v>
      </c>
      <c r="D16" s="92" t="s">
        <v>26</v>
      </c>
      <c r="E16" s="94">
        <v>0.23</v>
      </c>
      <c r="F16" s="95"/>
      <c r="G16" s="97">
        <f>Table118[5]*Table118[6]</f>
        <v>0</v>
      </c>
    </row>
    <row r="17" spans="1:7" ht="45" x14ac:dyDescent="0.25">
      <c r="A17" s="92">
        <v>9</v>
      </c>
      <c r="B17" s="92" t="s">
        <v>199</v>
      </c>
      <c r="C17" s="103" t="s">
        <v>640</v>
      </c>
      <c r="D17" s="92" t="s">
        <v>26</v>
      </c>
      <c r="E17" s="94">
        <v>0.77</v>
      </c>
      <c r="F17" s="95"/>
      <c r="G17" s="97">
        <f>Table118[5]*Table118[6]</f>
        <v>0</v>
      </c>
    </row>
    <row r="18" spans="1:7" ht="45" x14ac:dyDescent="0.25">
      <c r="A18" s="92">
        <v>10</v>
      </c>
      <c r="B18" s="92" t="s">
        <v>200</v>
      </c>
      <c r="C18" s="104" t="s">
        <v>795</v>
      </c>
      <c r="D18" s="92" t="s">
        <v>315</v>
      </c>
      <c r="E18" s="94">
        <v>1</v>
      </c>
      <c r="F18" s="95"/>
      <c r="G18" s="97">
        <f>Table118[5]*Table118[6]</f>
        <v>0</v>
      </c>
    </row>
    <row r="19" spans="1:7" ht="19.5" customHeight="1" x14ac:dyDescent="0.25">
      <c r="A19" s="92">
        <v>11</v>
      </c>
      <c r="B19" s="92" t="s">
        <v>38</v>
      </c>
      <c r="C19" s="103" t="s">
        <v>641</v>
      </c>
      <c r="D19" s="92" t="s">
        <v>39</v>
      </c>
      <c r="E19" s="94">
        <v>0.02</v>
      </c>
      <c r="F19" s="95"/>
      <c r="G19" s="97">
        <f>Table118[5]*Table118[6]</f>
        <v>0</v>
      </c>
    </row>
    <row r="20" spans="1:7" ht="45" x14ac:dyDescent="0.25">
      <c r="A20" s="92">
        <v>12</v>
      </c>
      <c r="B20" s="92" t="s">
        <v>40</v>
      </c>
      <c r="C20" s="103" t="s">
        <v>642</v>
      </c>
      <c r="D20" s="92" t="s">
        <v>39</v>
      </c>
      <c r="E20" s="94">
        <v>0.02</v>
      </c>
      <c r="F20" s="95"/>
      <c r="G20" s="97">
        <f>Table118[5]*Table118[6]</f>
        <v>0</v>
      </c>
    </row>
    <row r="21" spans="1:7" x14ac:dyDescent="0.25">
      <c r="A21" s="92">
        <v>13</v>
      </c>
      <c r="B21" s="92" t="s">
        <v>41</v>
      </c>
      <c r="C21" s="103" t="s">
        <v>643</v>
      </c>
      <c r="D21" s="92" t="s">
        <v>26</v>
      </c>
      <c r="E21" s="94">
        <v>0.31</v>
      </c>
      <c r="F21" s="95"/>
      <c r="G21" s="97">
        <f>Table118[5]*Table118[6]</f>
        <v>0</v>
      </c>
    </row>
    <row r="22" spans="1:7" ht="30" x14ac:dyDescent="0.25">
      <c r="A22" s="92">
        <v>14</v>
      </c>
      <c r="B22" s="92" t="s">
        <v>201</v>
      </c>
      <c r="C22" s="103" t="s">
        <v>794</v>
      </c>
      <c r="D22" s="92" t="s">
        <v>29</v>
      </c>
      <c r="E22" s="94">
        <v>3.08</v>
      </c>
      <c r="F22" s="95"/>
      <c r="G22" s="97">
        <f>Table118[5]*Table118[6]</f>
        <v>0</v>
      </c>
    </row>
    <row r="23" spans="1:7" ht="45" x14ac:dyDescent="0.25">
      <c r="A23" s="92">
        <v>15</v>
      </c>
      <c r="B23" s="92" t="s">
        <v>202</v>
      </c>
      <c r="C23" s="103" t="s">
        <v>644</v>
      </c>
      <c r="D23" s="92" t="s">
        <v>31</v>
      </c>
      <c r="E23" s="94">
        <v>6</v>
      </c>
      <c r="F23" s="95"/>
      <c r="G23" s="97">
        <f>Table118[5]*Table118[6]</f>
        <v>0</v>
      </c>
    </row>
    <row r="24" spans="1:7" ht="30" x14ac:dyDescent="0.25">
      <c r="A24" s="92">
        <v>16</v>
      </c>
      <c r="B24" s="92" t="s">
        <v>203</v>
      </c>
      <c r="C24" s="104" t="s">
        <v>646</v>
      </c>
      <c r="D24" s="92" t="s">
        <v>31</v>
      </c>
      <c r="E24" s="94">
        <v>6</v>
      </c>
      <c r="F24" s="95"/>
      <c r="G24" s="97">
        <f>Table118[5]*Table118[6]</f>
        <v>0</v>
      </c>
    </row>
    <row r="25" spans="1:7" ht="30" x14ac:dyDescent="0.25">
      <c r="A25" s="92">
        <v>17</v>
      </c>
      <c r="B25" s="92" t="s">
        <v>204</v>
      </c>
      <c r="C25" s="103" t="s">
        <v>647</v>
      </c>
      <c r="D25" s="92" t="s">
        <v>31</v>
      </c>
      <c r="E25" s="94">
        <v>6</v>
      </c>
      <c r="F25" s="95"/>
      <c r="G25" s="97">
        <f>Table118[5]*Table118[6]</f>
        <v>0</v>
      </c>
    </row>
    <row r="26" spans="1:7" ht="30" x14ac:dyDescent="0.25">
      <c r="A26" s="92">
        <v>18</v>
      </c>
      <c r="B26" s="92" t="s">
        <v>205</v>
      </c>
      <c r="C26" s="103" t="s">
        <v>648</v>
      </c>
      <c r="D26" s="92" t="s">
        <v>315</v>
      </c>
      <c r="E26" s="94">
        <v>1</v>
      </c>
      <c r="F26" s="95"/>
      <c r="G26" s="97">
        <f>Table118[5]*Table118[6]</f>
        <v>0</v>
      </c>
    </row>
    <row r="27" spans="1:7" ht="60" x14ac:dyDescent="0.25">
      <c r="A27" s="92">
        <v>19</v>
      </c>
      <c r="B27" s="92" t="s">
        <v>206</v>
      </c>
      <c r="C27" s="103" t="s">
        <v>649</v>
      </c>
      <c r="D27" s="92" t="s">
        <v>315</v>
      </c>
      <c r="E27" s="94">
        <v>1</v>
      </c>
      <c r="F27" s="95"/>
      <c r="G27" s="97">
        <f>Table118[5]*Table118[6]</f>
        <v>0</v>
      </c>
    </row>
    <row r="28" spans="1:7" ht="30" x14ac:dyDescent="0.25">
      <c r="A28" s="92">
        <v>20</v>
      </c>
      <c r="B28" s="92" t="s">
        <v>207</v>
      </c>
      <c r="C28" s="103" t="s">
        <v>650</v>
      </c>
      <c r="D28" s="92" t="s">
        <v>315</v>
      </c>
      <c r="E28" s="94">
        <v>2</v>
      </c>
      <c r="F28" s="95"/>
      <c r="G28" s="97">
        <f>Table118[5]*Table118[6]</f>
        <v>0</v>
      </c>
    </row>
    <row r="29" spans="1:7" ht="30" x14ac:dyDescent="0.25">
      <c r="A29" s="92">
        <v>21</v>
      </c>
      <c r="B29" s="92" t="s">
        <v>117</v>
      </c>
      <c r="C29" s="103" t="s">
        <v>651</v>
      </c>
      <c r="D29" s="92" t="s">
        <v>315</v>
      </c>
      <c r="E29" s="94">
        <v>3</v>
      </c>
      <c r="F29" s="95"/>
      <c r="G29" s="97">
        <f>Table118[5]*Table118[6]</f>
        <v>0</v>
      </c>
    </row>
    <row r="30" spans="1:7" x14ac:dyDescent="0.25">
      <c r="A30" s="92"/>
      <c r="B30" s="92"/>
      <c r="C30" s="93" t="s">
        <v>652</v>
      </c>
      <c r="D30" s="92"/>
      <c r="E30" s="94"/>
      <c r="F30" s="95"/>
      <c r="G30" s="97">
        <f>Table118[5]*Table118[6]</f>
        <v>0</v>
      </c>
    </row>
    <row r="31" spans="1:7" ht="45" x14ac:dyDescent="0.25">
      <c r="A31" s="92">
        <v>22</v>
      </c>
      <c r="B31" s="92" t="s">
        <v>109</v>
      </c>
      <c r="C31" s="103" t="s">
        <v>632</v>
      </c>
      <c r="D31" s="92" t="s">
        <v>48</v>
      </c>
      <c r="E31" s="94">
        <v>0.25</v>
      </c>
      <c r="F31" s="95"/>
      <c r="G31" s="97">
        <f>Table118[5]*Table118[6]</f>
        <v>0</v>
      </c>
    </row>
    <row r="32" spans="1:7" ht="30" x14ac:dyDescent="0.25">
      <c r="A32" s="92">
        <v>23</v>
      </c>
      <c r="B32" s="92" t="s">
        <v>110</v>
      </c>
      <c r="C32" s="103" t="s">
        <v>633</v>
      </c>
      <c r="D32" s="92" t="s">
        <v>26</v>
      </c>
      <c r="E32" s="94">
        <v>0.8</v>
      </c>
      <c r="F32" s="95"/>
      <c r="G32" s="97">
        <f>Table118[5]*Table118[6]</f>
        <v>0</v>
      </c>
    </row>
    <row r="33" spans="1:7" ht="30" x14ac:dyDescent="0.25">
      <c r="A33" s="92">
        <v>24</v>
      </c>
      <c r="B33" s="92" t="s">
        <v>111</v>
      </c>
      <c r="C33" s="103" t="s">
        <v>653</v>
      </c>
      <c r="D33" s="92" t="s">
        <v>48</v>
      </c>
      <c r="E33" s="94">
        <v>0.14000000000000001</v>
      </c>
      <c r="F33" s="95"/>
      <c r="G33" s="97">
        <f>Table118[5]*Table118[6]</f>
        <v>0</v>
      </c>
    </row>
    <row r="34" spans="1:7" ht="45" x14ac:dyDescent="0.25">
      <c r="A34" s="92">
        <v>25</v>
      </c>
      <c r="B34" s="92" t="s">
        <v>196</v>
      </c>
      <c r="C34" s="103" t="s">
        <v>635</v>
      </c>
      <c r="D34" s="92" t="s">
        <v>48</v>
      </c>
      <c r="E34" s="94">
        <v>0.14000000000000001</v>
      </c>
      <c r="F34" s="95"/>
      <c r="G34" s="97">
        <f>Table118[5]*Table118[6]</f>
        <v>0</v>
      </c>
    </row>
    <row r="35" spans="1:7" ht="45" x14ac:dyDescent="0.25">
      <c r="A35" s="92">
        <v>26</v>
      </c>
      <c r="B35" s="92" t="s">
        <v>35</v>
      </c>
      <c r="C35" s="103" t="s">
        <v>636</v>
      </c>
      <c r="D35" s="92" t="s">
        <v>26</v>
      </c>
      <c r="E35" s="94">
        <v>3.5</v>
      </c>
      <c r="F35" s="95"/>
      <c r="G35" s="97">
        <f>Table118[5]*Table118[6]</f>
        <v>0</v>
      </c>
    </row>
    <row r="36" spans="1:7" ht="45" x14ac:dyDescent="0.25">
      <c r="A36" s="92">
        <v>27</v>
      </c>
      <c r="B36" s="92" t="s">
        <v>36</v>
      </c>
      <c r="C36" s="103" t="s">
        <v>637</v>
      </c>
      <c r="D36" s="92" t="s">
        <v>26</v>
      </c>
      <c r="E36" s="94">
        <v>3.5</v>
      </c>
      <c r="F36" s="95"/>
      <c r="G36" s="97">
        <f>Table118[5]*Table118[6]</f>
        <v>0</v>
      </c>
    </row>
    <row r="37" spans="1:7" ht="30" x14ac:dyDescent="0.25">
      <c r="A37" s="92">
        <v>28</v>
      </c>
      <c r="B37" s="92" t="s">
        <v>197</v>
      </c>
      <c r="C37" s="103" t="s">
        <v>685</v>
      </c>
      <c r="D37" s="92" t="s">
        <v>26</v>
      </c>
      <c r="E37" s="94">
        <v>0.7</v>
      </c>
      <c r="F37" s="95"/>
      <c r="G37" s="97">
        <f>Table118[5]*Table118[6]</f>
        <v>0</v>
      </c>
    </row>
    <row r="38" spans="1:7" ht="45" x14ac:dyDescent="0.25">
      <c r="A38" s="92">
        <v>29</v>
      </c>
      <c r="B38" s="92" t="s">
        <v>198</v>
      </c>
      <c r="C38" s="103" t="s">
        <v>686</v>
      </c>
      <c r="D38" s="92" t="s">
        <v>26</v>
      </c>
      <c r="E38" s="94">
        <v>0.27</v>
      </c>
      <c r="F38" s="95"/>
      <c r="G38" s="97">
        <f>Table118[5]*Table118[6]</f>
        <v>0</v>
      </c>
    </row>
    <row r="39" spans="1:7" ht="30" x14ac:dyDescent="0.25">
      <c r="A39" s="92">
        <v>30</v>
      </c>
      <c r="B39" s="92" t="s">
        <v>208</v>
      </c>
      <c r="C39" s="103" t="s">
        <v>654</v>
      </c>
      <c r="D39" s="92" t="s">
        <v>26</v>
      </c>
      <c r="E39" s="94">
        <v>2.2999999999999998</v>
      </c>
      <c r="F39" s="95"/>
      <c r="G39" s="97">
        <f>Table118[5]*Table118[6]</f>
        <v>0</v>
      </c>
    </row>
    <row r="40" spans="1:7" ht="45" x14ac:dyDescent="0.25">
      <c r="A40" s="92">
        <v>31</v>
      </c>
      <c r="B40" s="92" t="s">
        <v>209</v>
      </c>
      <c r="C40" s="104" t="s">
        <v>655</v>
      </c>
      <c r="D40" s="92" t="s">
        <v>315</v>
      </c>
      <c r="E40" s="94">
        <v>1</v>
      </c>
      <c r="F40" s="95"/>
      <c r="G40" s="97">
        <f>Table118[5]*Table118[6]</f>
        <v>0</v>
      </c>
    </row>
    <row r="41" spans="1:7" ht="30" x14ac:dyDescent="0.25">
      <c r="A41" s="92">
        <v>32</v>
      </c>
      <c r="B41" s="92" t="s">
        <v>38</v>
      </c>
      <c r="C41" s="93" t="s">
        <v>641</v>
      </c>
      <c r="D41" s="92" t="s">
        <v>39</v>
      </c>
      <c r="E41" s="94">
        <v>0.02</v>
      </c>
      <c r="F41" s="95"/>
      <c r="G41" s="97">
        <f>Table118[5]*Table118[6]</f>
        <v>0</v>
      </c>
    </row>
    <row r="42" spans="1:7" ht="45" x14ac:dyDescent="0.25">
      <c r="A42" s="92">
        <v>33</v>
      </c>
      <c r="B42" s="92" t="s">
        <v>40</v>
      </c>
      <c r="C42" s="93" t="s">
        <v>642</v>
      </c>
      <c r="D42" s="92" t="s">
        <v>39</v>
      </c>
      <c r="E42" s="94">
        <v>0.02</v>
      </c>
      <c r="F42" s="95"/>
      <c r="G42" s="97">
        <f>Table118[5]*Table118[6]</f>
        <v>0</v>
      </c>
    </row>
    <row r="43" spans="1:7" ht="30" x14ac:dyDescent="0.25">
      <c r="A43" s="92">
        <v>34</v>
      </c>
      <c r="B43" s="92" t="s">
        <v>113</v>
      </c>
      <c r="C43" s="103" t="s">
        <v>656</v>
      </c>
      <c r="D43" s="92" t="s">
        <v>26</v>
      </c>
      <c r="E43" s="94">
        <v>0.05</v>
      </c>
      <c r="F43" s="95"/>
      <c r="G43" s="97">
        <f>Table118[5]*Table118[6]</f>
        <v>0</v>
      </c>
    </row>
    <row r="44" spans="1:7" x14ac:dyDescent="0.25">
      <c r="A44" s="92">
        <v>35</v>
      </c>
      <c r="B44" s="92" t="s">
        <v>41</v>
      </c>
      <c r="C44" s="93" t="s">
        <v>643</v>
      </c>
      <c r="D44" s="92" t="s">
        <v>26</v>
      </c>
      <c r="E44" s="94">
        <v>0.31</v>
      </c>
      <c r="F44" s="95"/>
      <c r="G44" s="97">
        <f>Table118[5]*Table118[6]</f>
        <v>0</v>
      </c>
    </row>
    <row r="45" spans="1:7" ht="30" x14ac:dyDescent="0.25">
      <c r="A45" s="92">
        <v>36</v>
      </c>
      <c r="B45" s="92" t="s">
        <v>201</v>
      </c>
      <c r="C45" s="103" t="s">
        <v>796</v>
      </c>
      <c r="D45" s="92" t="s">
        <v>29</v>
      </c>
      <c r="E45" s="94">
        <v>3.08</v>
      </c>
      <c r="F45" s="95"/>
      <c r="G45" s="97">
        <f>Table118[5]*Table118[6]</f>
        <v>0</v>
      </c>
    </row>
    <row r="46" spans="1:7" ht="30" x14ac:dyDescent="0.25">
      <c r="A46" s="92">
        <v>37</v>
      </c>
      <c r="B46" s="92" t="s">
        <v>210</v>
      </c>
      <c r="C46" s="103" t="s">
        <v>657</v>
      </c>
      <c r="D46" s="92" t="s">
        <v>31</v>
      </c>
      <c r="E46" s="94">
        <v>3</v>
      </c>
      <c r="F46" s="95"/>
      <c r="G46" s="97">
        <f>Table118[5]*Table118[6]</f>
        <v>0</v>
      </c>
    </row>
    <row r="47" spans="1:7" ht="30" x14ac:dyDescent="0.25">
      <c r="A47" s="92">
        <v>38</v>
      </c>
      <c r="B47" s="92" t="s">
        <v>210</v>
      </c>
      <c r="C47" s="93" t="s">
        <v>658</v>
      </c>
      <c r="D47" s="92" t="s">
        <v>31</v>
      </c>
      <c r="E47" s="94">
        <v>5</v>
      </c>
      <c r="F47" s="95"/>
      <c r="G47" s="97">
        <f>Table118[5]*Table118[6]</f>
        <v>0</v>
      </c>
    </row>
    <row r="48" spans="1:7" ht="30" x14ac:dyDescent="0.25">
      <c r="A48" s="92">
        <v>39</v>
      </c>
      <c r="B48" s="92" t="s">
        <v>211</v>
      </c>
      <c r="C48" s="103" t="s">
        <v>659</v>
      </c>
      <c r="D48" s="92" t="s">
        <v>315</v>
      </c>
      <c r="E48" s="94">
        <v>1</v>
      </c>
      <c r="F48" s="95"/>
      <c r="G48" s="97">
        <f>Table118[5]*Table118[6]</f>
        <v>0</v>
      </c>
    </row>
    <row r="49" spans="1:7" x14ac:dyDescent="0.25">
      <c r="A49" s="92">
        <v>40</v>
      </c>
      <c r="B49" s="92" t="s">
        <v>212</v>
      </c>
      <c r="C49" s="103" t="s">
        <v>660</v>
      </c>
      <c r="D49" s="92" t="s">
        <v>315</v>
      </c>
      <c r="E49" s="94">
        <v>1</v>
      </c>
      <c r="F49" s="95"/>
      <c r="G49" s="97">
        <f>Table118[5]*Table118[6]</f>
        <v>0</v>
      </c>
    </row>
    <row r="50" spans="1:7" x14ac:dyDescent="0.25">
      <c r="A50" s="92"/>
      <c r="B50" s="92"/>
      <c r="C50" s="103" t="s">
        <v>661</v>
      </c>
      <c r="D50" s="92"/>
      <c r="E50" s="94"/>
      <c r="F50" s="95"/>
      <c r="G50" s="97">
        <f>Table118[5]*Table118[6]</f>
        <v>0</v>
      </c>
    </row>
    <row r="51" spans="1:7" x14ac:dyDescent="0.25">
      <c r="A51" s="92"/>
      <c r="B51" s="92"/>
      <c r="C51" s="103" t="s">
        <v>662</v>
      </c>
      <c r="D51" s="92"/>
      <c r="E51" s="94"/>
      <c r="F51" s="95"/>
      <c r="G51" s="97">
        <f>Table118[5]*Table118[6]</f>
        <v>0</v>
      </c>
    </row>
    <row r="52" spans="1:7" ht="30" x14ac:dyDescent="0.25">
      <c r="A52" s="92">
        <v>41</v>
      </c>
      <c r="B52" s="92" t="s">
        <v>213</v>
      </c>
      <c r="C52" s="104" t="s">
        <v>663</v>
      </c>
      <c r="D52" s="92" t="s">
        <v>44</v>
      </c>
      <c r="E52" s="94">
        <v>1</v>
      </c>
      <c r="F52" s="95"/>
      <c r="G52" s="97">
        <f>Table118[5]*Table118[6]</f>
        <v>0</v>
      </c>
    </row>
    <row r="53" spans="1:7" ht="30" x14ac:dyDescent="0.25">
      <c r="A53" s="92">
        <v>42</v>
      </c>
      <c r="B53" s="92" t="s">
        <v>214</v>
      </c>
      <c r="C53" s="103" t="s">
        <v>664</v>
      </c>
      <c r="D53" s="92" t="s">
        <v>315</v>
      </c>
      <c r="E53" s="94">
        <v>1</v>
      </c>
      <c r="F53" s="95"/>
      <c r="G53" s="97">
        <f>Table118[5]*Table118[6]</f>
        <v>0</v>
      </c>
    </row>
    <row r="54" spans="1:7" x14ac:dyDescent="0.25">
      <c r="A54" s="92">
        <v>43</v>
      </c>
      <c r="B54" s="92" t="s">
        <v>215</v>
      </c>
      <c r="C54" s="103" t="s">
        <v>665</v>
      </c>
      <c r="D54" s="92" t="s">
        <v>44</v>
      </c>
      <c r="E54" s="94">
        <v>1</v>
      </c>
      <c r="F54" s="95"/>
      <c r="G54" s="97">
        <f>Table118[5]*Table118[6]</f>
        <v>0</v>
      </c>
    </row>
    <row r="55" spans="1:7" ht="30" x14ac:dyDescent="0.25">
      <c r="A55" s="92">
        <v>44</v>
      </c>
      <c r="B55" s="92" t="s">
        <v>216</v>
      </c>
      <c r="C55" s="103" t="s">
        <v>666</v>
      </c>
      <c r="D55" s="92" t="s">
        <v>31</v>
      </c>
      <c r="E55" s="94">
        <v>6</v>
      </c>
      <c r="F55" s="95"/>
      <c r="G55" s="97">
        <f>Table118[5]*Table118[6]</f>
        <v>0</v>
      </c>
    </row>
    <row r="56" spans="1:7" ht="30" x14ac:dyDescent="0.25">
      <c r="A56" s="92">
        <v>45</v>
      </c>
      <c r="B56" s="92" t="s">
        <v>217</v>
      </c>
      <c r="C56" s="93" t="s">
        <v>667</v>
      </c>
      <c r="D56" s="92" t="s">
        <v>31</v>
      </c>
      <c r="E56" s="94">
        <v>2</v>
      </c>
      <c r="F56" s="95"/>
      <c r="G56" s="97">
        <f>Table118[5]*Table118[6]</f>
        <v>0</v>
      </c>
    </row>
    <row r="57" spans="1:7" ht="30" x14ac:dyDescent="0.25">
      <c r="A57" s="92">
        <v>46</v>
      </c>
      <c r="B57" s="92" t="s">
        <v>218</v>
      </c>
      <c r="C57" s="103" t="s">
        <v>797</v>
      </c>
      <c r="D57" s="92" t="s">
        <v>31</v>
      </c>
      <c r="E57" s="94">
        <v>8</v>
      </c>
      <c r="F57" s="95"/>
      <c r="G57" s="97">
        <f>Table118[5]*Table118[6]</f>
        <v>0</v>
      </c>
    </row>
    <row r="58" spans="1:7" ht="30" x14ac:dyDescent="0.25">
      <c r="A58" s="92">
        <v>47</v>
      </c>
      <c r="B58" s="92" t="s">
        <v>219</v>
      </c>
      <c r="C58" s="103" t="s">
        <v>668</v>
      </c>
      <c r="D58" s="92" t="s">
        <v>31</v>
      </c>
      <c r="E58" s="94">
        <v>8</v>
      </c>
      <c r="F58" s="95"/>
      <c r="G58" s="97">
        <f>Table118[5]*Table118[6]</f>
        <v>0</v>
      </c>
    </row>
    <row r="59" spans="1:7" ht="30" x14ac:dyDescent="0.25">
      <c r="A59" s="92">
        <v>48</v>
      </c>
      <c r="B59" s="92" t="s">
        <v>94</v>
      </c>
      <c r="C59" s="103" t="s">
        <v>669</v>
      </c>
      <c r="D59" s="92" t="s">
        <v>29</v>
      </c>
      <c r="E59" s="94">
        <v>0.6</v>
      </c>
      <c r="F59" s="95"/>
      <c r="G59" s="97">
        <f>Table118[5]*Table118[6]</f>
        <v>0</v>
      </c>
    </row>
    <row r="60" spans="1:7" x14ac:dyDescent="0.25">
      <c r="A60" s="92">
        <v>49</v>
      </c>
      <c r="B60" s="92" t="s">
        <v>214</v>
      </c>
      <c r="C60" s="103" t="s">
        <v>670</v>
      </c>
      <c r="D60" s="92" t="s">
        <v>315</v>
      </c>
      <c r="E60" s="94">
        <v>1</v>
      </c>
      <c r="F60" s="95"/>
      <c r="G60" s="97">
        <f>Table118[5]*Table118[6]</f>
        <v>0</v>
      </c>
    </row>
    <row r="61" spans="1:7" ht="45" x14ac:dyDescent="0.25">
      <c r="A61" s="92">
        <v>50</v>
      </c>
      <c r="B61" s="92" t="s">
        <v>202</v>
      </c>
      <c r="C61" s="93" t="s">
        <v>645</v>
      </c>
      <c r="D61" s="92" t="s">
        <v>31</v>
      </c>
      <c r="E61" s="94">
        <v>3</v>
      </c>
      <c r="F61" s="95"/>
      <c r="G61" s="97">
        <f>Table118[5]*Table118[6]</f>
        <v>0</v>
      </c>
    </row>
    <row r="62" spans="1:7" ht="45" x14ac:dyDescent="0.25">
      <c r="A62" s="92">
        <v>51</v>
      </c>
      <c r="B62" s="92" t="s">
        <v>220</v>
      </c>
      <c r="C62" s="103" t="s">
        <v>798</v>
      </c>
      <c r="D62" s="92" t="s">
        <v>26</v>
      </c>
      <c r="E62" s="94">
        <v>1.4</v>
      </c>
      <c r="F62" s="95"/>
      <c r="G62" s="97">
        <f>Table118[5]*Table118[6]</f>
        <v>0</v>
      </c>
    </row>
    <row r="63" spans="1:7" ht="45" x14ac:dyDescent="0.25">
      <c r="A63" s="92">
        <v>52</v>
      </c>
      <c r="B63" s="92" t="s">
        <v>35</v>
      </c>
      <c r="C63" s="103" t="s">
        <v>636</v>
      </c>
      <c r="D63" s="92" t="s">
        <v>26</v>
      </c>
      <c r="E63" s="94">
        <v>1.4</v>
      </c>
      <c r="F63" s="95"/>
      <c r="G63" s="97">
        <f>Table118[5]*Table118[6]</f>
        <v>0</v>
      </c>
    </row>
    <row r="64" spans="1:7" ht="45" x14ac:dyDescent="0.25">
      <c r="A64" s="92">
        <v>53</v>
      </c>
      <c r="B64" s="92" t="s">
        <v>36</v>
      </c>
      <c r="C64" s="93" t="s">
        <v>637</v>
      </c>
      <c r="D64" s="92" t="s">
        <v>26</v>
      </c>
      <c r="E64" s="94">
        <v>1.4</v>
      </c>
      <c r="F64" s="95"/>
      <c r="G64" s="97">
        <f>Table118[5]*Table118[6]</f>
        <v>0</v>
      </c>
    </row>
    <row r="65" spans="1:7" ht="60" x14ac:dyDescent="0.25">
      <c r="A65" s="92">
        <v>54</v>
      </c>
      <c r="B65" s="92" t="s">
        <v>32</v>
      </c>
      <c r="C65" s="103" t="s">
        <v>671</v>
      </c>
      <c r="D65" s="92" t="s">
        <v>26</v>
      </c>
      <c r="E65" s="94">
        <v>0.06</v>
      </c>
      <c r="F65" s="95"/>
      <c r="G65" s="97">
        <f>Table118[5]*Table118[6]</f>
        <v>0</v>
      </c>
    </row>
    <row r="66" spans="1:7" x14ac:dyDescent="0.25">
      <c r="A66" s="92"/>
      <c r="B66" s="92"/>
      <c r="C66" s="103" t="s">
        <v>300</v>
      </c>
      <c r="D66" s="92"/>
      <c r="E66" s="94"/>
      <c r="F66" s="95"/>
      <c r="G66" s="97">
        <f>Table118[5]*Table118[6]</f>
        <v>0</v>
      </c>
    </row>
    <row r="67" spans="1:7" x14ac:dyDescent="0.25">
      <c r="A67" s="92">
        <v>55</v>
      </c>
      <c r="B67" s="92"/>
      <c r="C67" s="103" t="s">
        <v>672</v>
      </c>
      <c r="D67" s="92" t="s">
        <v>315</v>
      </c>
      <c r="E67" s="94">
        <v>1</v>
      </c>
      <c r="F67" s="95"/>
      <c r="G67" s="97">
        <f>Table118[5]*Table118[6]</f>
        <v>0</v>
      </c>
    </row>
    <row r="68" spans="1:7" x14ac:dyDescent="0.25">
      <c r="A68" s="92"/>
      <c r="B68" s="92"/>
      <c r="C68" s="103" t="s">
        <v>673</v>
      </c>
      <c r="D68" s="92"/>
      <c r="E68" s="94"/>
      <c r="F68" s="95"/>
      <c r="G68" s="97">
        <f>Table118[5]*Table118[6]</f>
        <v>0</v>
      </c>
    </row>
    <row r="69" spans="1:7" ht="30" x14ac:dyDescent="0.25">
      <c r="A69" s="92">
        <v>56</v>
      </c>
      <c r="B69" s="92" t="s">
        <v>221</v>
      </c>
      <c r="C69" s="103" t="s">
        <v>674</v>
      </c>
      <c r="D69" s="92" t="s">
        <v>31</v>
      </c>
      <c r="E69" s="94">
        <v>15</v>
      </c>
      <c r="F69" s="95"/>
      <c r="G69" s="97">
        <f>Table118[5]*Table118[6]</f>
        <v>0</v>
      </c>
    </row>
    <row r="70" spans="1:7" ht="30" x14ac:dyDescent="0.25">
      <c r="A70" s="92">
        <v>57</v>
      </c>
      <c r="B70" s="92" t="s">
        <v>222</v>
      </c>
      <c r="C70" s="103" t="s">
        <v>684</v>
      </c>
      <c r="D70" s="92" t="s">
        <v>31</v>
      </c>
      <c r="E70" s="94">
        <v>11</v>
      </c>
      <c r="F70" s="95"/>
      <c r="G70" s="97">
        <f>Table118[5]*Table118[6]</f>
        <v>0</v>
      </c>
    </row>
    <row r="71" spans="1:7" ht="45" x14ac:dyDescent="0.25">
      <c r="A71" s="92">
        <v>58</v>
      </c>
      <c r="B71" s="92" t="s">
        <v>223</v>
      </c>
      <c r="C71" s="103" t="s">
        <v>675</v>
      </c>
      <c r="D71" s="92" t="s">
        <v>224</v>
      </c>
      <c r="E71" s="94">
        <v>2.6</v>
      </c>
      <c r="F71" s="95"/>
      <c r="G71" s="97">
        <f>Table118[5]*Table118[6]</f>
        <v>0</v>
      </c>
    </row>
    <row r="72" spans="1:7" ht="45" x14ac:dyDescent="0.25">
      <c r="A72" s="92">
        <v>59</v>
      </c>
      <c r="B72" s="92" t="s">
        <v>221</v>
      </c>
      <c r="C72" s="104" t="s">
        <v>676</v>
      </c>
      <c r="D72" s="92" t="s">
        <v>31</v>
      </c>
      <c r="E72" s="94">
        <v>2.2999999999999998</v>
      </c>
      <c r="F72" s="95"/>
      <c r="G72" s="97">
        <f>Table118[5]*Table118[6]</f>
        <v>0</v>
      </c>
    </row>
    <row r="73" spans="1:7" ht="45" x14ac:dyDescent="0.25">
      <c r="A73" s="92">
        <v>60</v>
      </c>
      <c r="B73" s="92" t="s">
        <v>222</v>
      </c>
      <c r="C73" s="103" t="s">
        <v>677</v>
      </c>
      <c r="D73" s="92" t="s">
        <v>31</v>
      </c>
      <c r="E73" s="94">
        <v>1.65</v>
      </c>
      <c r="F73" s="95"/>
      <c r="G73" s="97">
        <f>Table118[5]*Table118[6]</f>
        <v>0</v>
      </c>
    </row>
    <row r="74" spans="1:7" ht="30" x14ac:dyDescent="0.25">
      <c r="A74" s="92">
        <v>61</v>
      </c>
      <c r="B74" s="92" t="s">
        <v>225</v>
      </c>
      <c r="C74" s="103" t="s">
        <v>678</v>
      </c>
      <c r="D74" s="92" t="s">
        <v>315</v>
      </c>
      <c r="E74" s="94">
        <v>1</v>
      </c>
      <c r="F74" s="95"/>
      <c r="G74" s="97">
        <f>Table118[5]*Table118[6]</f>
        <v>0</v>
      </c>
    </row>
    <row r="75" spans="1:7" ht="30" x14ac:dyDescent="0.25">
      <c r="A75" s="92">
        <v>62</v>
      </c>
      <c r="B75" s="92" t="s">
        <v>225</v>
      </c>
      <c r="C75" s="103" t="s">
        <v>678</v>
      </c>
      <c r="D75" s="92" t="s">
        <v>315</v>
      </c>
      <c r="E75" s="94">
        <v>2</v>
      </c>
      <c r="F75" s="95"/>
      <c r="G75" s="97">
        <f>Table118[5]*Table118[6]</f>
        <v>0</v>
      </c>
    </row>
    <row r="76" spans="1:7" ht="30" x14ac:dyDescent="0.25">
      <c r="A76" s="92">
        <v>63</v>
      </c>
      <c r="B76" s="92" t="s">
        <v>226</v>
      </c>
      <c r="C76" s="93" t="s">
        <v>679</v>
      </c>
      <c r="D76" s="92" t="s">
        <v>315</v>
      </c>
      <c r="E76" s="94">
        <v>2</v>
      </c>
      <c r="F76" s="95"/>
      <c r="G76" s="97">
        <f>Table118[5]*Table118[6]</f>
        <v>0</v>
      </c>
    </row>
    <row r="77" spans="1:7" ht="30" x14ac:dyDescent="0.25">
      <c r="A77" s="92">
        <v>64</v>
      </c>
      <c r="B77" s="92" t="s">
        <v>226</v>
      </c>
      <c r="C77" s="103" t="s">
        <v>683</v>
      </c>
      <c r="D77" s="92" t="s">
        <v>315</v>
      </c>
      <c r="E77" s="94">
        <v>7</v>
      </c>
      <c r="F77" s="95"/>
      <c r="G77" s="97">
        <f>Table118[5]*Table118[6]</f>
        <v>0</v>
      </c>
    </row>
    <row r="78" spans="1:7" x14ac:dyDescent="0.25">
      <c r="A78" s="92">
        <v>65</v>
      </c>
      <c r="B78" s="92" t="s">
        <v>227</v>
      </c>
      <c r="C78" s="98" t="s">
        <v>680</v>
      </c>
      <c r="D78" s="92" t="s">
        <v>315</v>
      </c>
      <c r="E78" s="94">
        <v>1</v>
      </c>
      <c r="F78" s="95"/>
      <c r="G78" s="97">
        <f>Table118[5]*Table118[6]</f>
        <v>0</v>
      </c>
    </row>
    <row r="79" spans="1:7" ht="30" x14ac:dyDescent="0.25">
      <c r="A79" s="92">
        <v>66</v>
      </c>
      <c r="B79" s="92" t="s">
        <v>228</v>
      </c>
      <c r="C79" s="98" t="s">
        <v>681</v>
      </c>
      <c r="D79" s="92" t="s">
        <v>315</v>
      </c>
      <c r="E79" s="94">
        <v>7</v>
      </c>
      <c r="F79" s="95"/>
      <c r="G79" s="97">
        <f>Table118[5]*Table118[6]</f>
        <v>0</v>
      </c>
    </row>
    <row r="80" spans="1:7" ht="60" x14ac:dyDescent="0.25">
      <c r="A80" s="92">
        <v>67</v>
      </c>
      <c r="B80" s="92" t="s">
        <v>32</v>
      </c>
      <c r="C80" s="93" t="s">
        <v>671</v>
      </c>
      <c r="D80" s="92" t="s">
        <v>26</v>
      </c>
      <c r="E80" s="94">
        <v>0.24</v>
      </c>
      <c r="F80" s="95"/>
      <c r="G80" s="97">
        <f>Table118[5]*Table118[6]</f>
        <v>0</v>
      </c>
    </row>
    <row r="81" spans="1:7" x14ac:dyDescent="0.25">
      <c r="A81" s="92">
        <v>68</v>
      </c>
      <c r="B81" s="92" t="s">
        <v>229</v>
      </c>
      <c r="C81" s="98" t="s">
        <v>682</v>
      </c>
      <c r="D81" s="92" t="s">
        <v>315</v>
      </c>
      <c r="E81" s="94">
        <v>1</v>
      </c>
      <c r="F81" s="95"/>
      <c r="G81" s="97">
        <f>Table118[5]*Table118[6]</f>
        <v>0</v>
      </c>
    </row>
    <row r="82" spans="1:7" ht="45" x14ac:dyDescent="0.25">
      <c r="A82" s="92">
        <v>69</v>
      </c>
      <c r="B82" s="92" t="s">
        <v>230</v>
      </c>
      <c r="C82" s="98" t="s">
        <v>799</v>
      </c>
      <c r="D82" s="92" t="s">
        <v>315</v>
      </c>
      <c r="E82" s="94">
        <v>1</v>
      </c>
      <c r="F82" s="95"/>
      <c r="G82" s="97">
        <f>Table118[5]*Table118[6]</f>
        <v>0</v>
      </c>
    </row>
    <row r="83" spans="1:7" x14ac:dyDescent="0.25">
      <c r="A83" s="100" t="s">
        <v>309</v>
      </c>
      <c r="B83" s="101"/>
      <c r="C83" s="101"/>
      <c r="D83" s="101"/>
      <c r="E83" s="102"/>
      <c r="F83" s="102"/>
      <c r="G83" s="102">
        <f>SUBTOTAL(9,Table118[7])</f>
        <v>0</v>
      </c>
    </row>
  </sheetData>
  <mergeCells count="2">
    <mergeCell ref="C2:G3"/>
    <mergeCell ref="A4:B4"/>
  </mergeCells>
  <phoneticPr fontId="20" type="noConversion"/>
  <conditionalFormatting sqref="A16:G77 A7:B15 D7:G15 A80:G80 A78:B79 D78:G79 A83:G83 A81:B82 D81:G82">
    <cfRule type="expression" dxfId="150" priority="35">
      <formula>CELL("PROTECT",A7)=0</formula>
    </cfRule>
    <cfRule type="expression" dxfId="149" priority="36">
      <formula>$C7="Subtotal"</formula>
    </cfRule>
    <cfRule type="expression" priority="37" stopIfTrue="1">
      <formula>OR($C7="Subtotal",$A7="Total TVA Cota 0")</formula>
    </cfRule>
    <cfRule type="expression" dxfId="148" priority="39">
      <formula>$E7=""</formula>
    </cfRule>
  </conditionalFormatting>
  <conditionalFormatting sqref="G7:G83">
    <cfRule type="expression" dxfId="147" priority="33">
      <formula>AND($C7="Subtotal",$G7="")</formula>
    </cfRule>
    <cfRule type="expression" dxfId="146" priority="34">
      <formula>AND($C7="Subtotal",_xlfn.FORMULATEXT($G7)="=[5]*[6]")</formula>
    </cfRule>
    <cfRule type="expression" dxfId="145" priority="38">
      <formula>AND($C7&lt;&gt;"Subtotal",_xlfn.FORMULATEXT($G7)&lt;&gt;"=[5]*[6]")</formula>
    </cfRule>
  </conditionalFormatting>
  <conditionalFormatting sqref="E7:G83">
    <cfRule type="notContainsBlanks" priority="40" stopIfTrue="1">
      <formula>LEN(TRIM(E7))&gt;0</formula>
    </cfRule>
    <cfRule type="expression" dxfId="144" priority="41">
      <formula>$E7&lt;&gt;""</formula>
    </cfRule>
  </conditionalFormatting>
  <conditionalFormatting sqref="C7:C8">
    <cfRule type="expression" dxfId="143" priority="29">
      <formula>CELL("PROTECT",C7)=0</formula>
    </cfRule>
    <cfRule type="expression" dxfId="142" priority="30">
      <formula>$C7="Subtotal"</formula>
    </cfRule>
    <cfRule type="expression" priority="31" stopIfTrue="1">
      <formula>OR($C7="Subtotal",$A7="Total TVA Cota 0")</formula>
    </cfRule>
    <cfRule type="expression" dxfId="141" priority="32">
      <formula>$E7=""</formula>
    </cfRule>
  </conditionalFormatting>
  <conditionalFormatting sqref="C9:C12">
    <cfRule type="expression" dxfId="140" priority="25">
      <formula>CELL("PROTECT",C9)=0</formula>
    </cfRule>
    <cfRule type="expression" dxfId="139" priority="26">
      <formula>$C9="Subtotal"</formula>
    </cfRule>
    <cfRule type="expression" priority="27" stopIfTrue="1">
      <formula>OR($C9="Subtotal",$A9="Total TVA Cota 0")</formula>
    </cfRule>
    <cfRule type="expression" dxfId="138" priority="28">
      <formula>$E9=""</formula>
    </cfRule>
  </conditionalFormatting>
  <conditionalFormatting sqref="C13">
    <cfRule type="expression" dxfId="137" priority="21">
      <formula>CELL("PROTECT",C13)=0</formula>
    </cfRule>
    <cfRule type="expression" dxfId="136" priority="22">
      <formula>$C13="Subtotal"</formula>
    </cfRule>
    <cfRule type="expression" priority="23" stopIfTrue="1">
      <formula>OR($C13="Subtotal",$A13="Total TVA Cota 0")</formula>
    </cfRule>
    <cfRule type="expression" dxfId="135" priority="24">
      <formula>$E13=""</formula>
    </cfRule>
  </conditionalFormatting>
  <conditionalFormatting sqref="C14">
    <cfRule type="expression" dxfId="134" priority="17">
      <formula>CELL("PROTECT",C14)=0</formula>
    </cfRule>
    <cfRule type="expression" dxfId="133" priority="18">
      <formula>$C14="Subtotal"</formula>
    </cfRule>
    <cfRule type="expression" priority="19" stopIfTrue="1">
      <formula>OR($C14="Subtotal",$A14="Total TVA Cota 0")</formula>
    </cfRule>
    <cfRule type="expression" dxfId="132" priority="20">
      <formula>$E14=""</formula>
    </cfRule>
  </conditionalFormatting>
  <conditionalFormatting sqref="C15">
    <cfRule type="expression" dxfId="131" priority="13">
      <formula>CELL("PROTECT",C15)=0</formula>
    </cfRule>
    <cfRule type="expression" dxfId="130" priority="14">
      <formula>$C15="Subtotal"</formula>
    </cfRule>
    <cfRule type="expression" priority="15" stopIfTrue="1">
      <formula>OR($C15="Subtotal",$A15="Total TVA Cota 0")</formula>
    </cfRule>
    <cfRule type="expression" dxfId="129" priority="16">
      <formula>$E15=""</formula>
    </cfRule>
  </conditionalFormatting>
  <conditionalFormatting sqref="C78">
    <cfRule type="expression" dxfId="128" priority="9">
      <formula>CELL("PROTECT",C78)=0</formula>
    </cfRule>
    <cfRule type="expression" dxfId="127" priority="10">
      <formula>$C78="Subtotal"</formula>
    </cfRule>
    <cfRule type="expression" priority="11" stopIfTrue="1">
      <formula>OR($C78="Subtotal",$A78="Total TVA Cota 0")</formula>
    </cfRule>
    <cfRule type="expression" dxfId="126" priority="12">
      <formula>$E78=""</formula>
    </cfRule>
  </conditionalFormatting>
  <conditionalFormatting sqref="C79">
    <cfRule type="expression" dxfId="125" priority="5">
      <formula>CELL("PROTECT",C79)=0</formula>
    </cfRule>
    <cfRule type="expression" dxfId="124" priority="6">
      <formula>$C79="Subtotal"</formula>
    </cfRule>
    <cfRule type="expression" priority="7" stopIfTrue="1">
      <formula>OR($C79="Subtotal",$A79="Total TVA Cota 0")</formula>
    </cfRule>
    <cfRule type="expression" dxfId="123" priority="8">
      <formula>$E79=""</formula>
    </cfRule>
  </conditionalFormatting>
  <conditionalFormatting sqref="C81:C82">
    <cfRule type="expression" dxfId="122" priority="1">
      <formula>CELL("PROTECT",C81)=0</formula>
    </cfRule>
    <cfRule type="expression" dxfId="121" priority="2">
      <formula>$C81="Subtotal"</formula>
    </cfRule>
    <cfRule type="expression" priority="3" stopIfTrue="1">
      <formula>OR($C81="Subtotal",$A81="Total TVA Cota 0")</formula>
    </cfRule>
    <cfRule type="expression" dxfId="120" priority="4">
      <formula>$E81=""</formula>
    </cfRule>
  </conditionalFormatting>
  <dataValidations count="1">
    <dataValidation type="decimal" operator="greaterThan" allowBlank="1" showInputMessage="1" showErrorMessage="1" sqref="F7:F8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 Maciuca</dc:creator>
  <cp:keywords/>
  <dc:description/>
  <cp:lastModifiedBy>Vitalie Vieru</cp:lastModifiedBy>
  <cp:lastPrinted>2016-11-13T22:03:12Z</cp:lastPrinted>
  <dcterms:created xsi:type="dcterms:W3CDTF">2014-05-20T07:18:54Z</dcterms:created>
  <dcterms:modified xsi:type="dcterms:W3CDTF">2018-04-17T07:07:50Z</dcterms:modified>
  <cp:category/>
</cp:coreProperties>
</file>