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0" yWindow="0" windowWidth="28725" windowHeight="16095" tabRatio="721" activeTab="13"/>
  </bookViews>
  <sheets>
    <sheet name="SITE" sheetId="14" r:id="rId1"/>
    <sheet name="TA" sheetId="11" r:id="rId2"/>
    <sheet name="TM" sheetId="4" r:id="rId3"/>
    <sheet name="TMS" sheetId="21" r:id="rId4"/>
    <sheet name="HV" sheetId="6" r:id="rId5"/>
    <sheet name="GCW" sheetId="1" r:id="rId6"/>
    <sheet name="EEF" sheetId="7" r:id="rId7"/>
    <sheet name="ATM" sheetId="8" r:id="rId8"/>
    <sheet name="BK" sheetId="5" r:id="rId9"/>
    <sheet name="SIP" sheetId="9" r:id="rId10"/>
    <sheet name="FSS" sheetId="22" r:id="rId11"/>
    <sheet name="Commiss" sheetId="18" r:id="rId12"/>
    <sheet name="Maintenance" sheetId="19" r:id="rId13"/>
    <sheet name="Boiler" sheetId="20" r:id="rId14"/>
  </sheets>
  <externalReferences>
    <externalReference r:id="rId15"/>
  </externalReferences>
  <definedNames>
    <definedName name="_xlnm.Print_Area" localSheetId="13">Boiler!$A$1:$G$27</definedName>
    <definedName name="_xlnm.Print_Area" localSheetId="0">SITE!$A$1:$E$38</definedName>
    <definedName name="_xlnm.Print_Titles" localSheetId="7">ATM!$1:$1</definedName>
    <definedName name="_xlnm.Print_Titles" localSheetId="8">BK!$1:$1</definedName>
    <definedName name="_xlnm.Print_Titles" localSheetId="13">Boiler!$1:$1</definedName>
    <definedName name="_xlnm.Print_Titles" localSheetId="11">Commiss!$1:$1</definedName>
    <definedName name="_xlnm.Print_Titles" localSheetId="6">EEF!$1:$1</definedName>
    <definedName name="_xlnm.Print_Titles" localSheetId="10">FSS!$1:$1</definedName>
    <definedName name="_xlnm.Print_Titles" localSheetId="5">GCW!$1:$1</definedName>
    <definedName name="_xlnm.Print_Titles" localSheetId="4">HV!$1:$1</definedName>
    <definedName name="_xlnm.Print_Titles" localSheetId="12">Maintenance!$1:$1</definedName>
    <definedName name="_xlnm.Print_Titles" localSheetId="9">SIP!$1:$1</definedName>
    <definedName name="_xlnm.Print_Titles" localSheetId="1">TA!$1:$1</definedName>
    <definedName name="_xlnm.Print_Titles" localSheetId="2">TM!$1:$1</definedName>
    <definedName name="_xlnm.Print_Titles" localSheetId="3">TMS!$1:$1</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G7" i="20" l="1"/>
  <c r="G21" i="20"/>
  <c r="G5" i="19"/>
  <c r="F5" i="19"/>
  <c r="G5" i="18"/>
  <c r="F5" i="18"/>
  <c r="E5" i="18"/>
  <c r="D5" i="18"/>
  <c r="G9" i="5"/>
  <c r="G10" i="5"/>
  <c r="G11" i="5"/>
  <c r="G12" i="5"/>
  <c r="G13" i="5"/>
  <c r="G14" i="5"/>
  <c r="G15" i="5"/>
  <c r="G16" i="5"/>
  <c r="G17" i="5"/>
  <c r="G18" i="5"/>
  <c r="G19" i="5"/>
  <c r="G20" i="5"/>
  <c r="G21" i="5"/>
  <c r="G22" i="5"/>
  <c r="G9" i="8"/>
  <c r="G10" i="8"/>
  <c r="G11" i="8"/>
  <c r="G12" i="8"/>
  <c r="G13" i="8"/>
  <c r="G14" i="8"/>
  <c r="G15" i="8"/>
  <c r="G16" i="8"/>
  <c r="G17" i="8"/>
  <c r="G18" i="8"/>
  <c r="G19" i="8"/>
  <c r="G20" i="8"/>
  <c r="G21" i="8"/>
  <c r="G22" i="8"/>
  <c r="G23" i="8"/>
  <c r="G24" i="8"/>
  <c r="G25" i="8"/>
  <c r="G26" i="8"/>
  <c r="G27" i="8"/>
  <c r="G28" i="8"/>
  <c r="G29" i="8"/>
  <c r="G30" i="8"/>
  <c r="G31" i="8"/>
  <c r="G32" i="8"/>
  <c r="G33" i="8"/>
  <c r="G34" i="8"/>
  <c r="G35" i="8"/>
  <c r="G36" i="8"/>
  <c r="G37" i="8"/>
  <c r="G38" i="8"/>
  <c r="G39" i="8"/>
  <c r="G40" i="8"/>
  <c r="G41" i="8"/>
  <c r="G42" i="8"/>
  <c r="G43" i="8"/>
  <c r="G44" i="8"/>
  <c r="G45" i="8"/>
  <c r="G46" i="8"/>
  <c r="G8" i="7"/>
  <c r="G9" i="7"/>
  <c r="G10" i="7"/>
  <c r="G11" i="7"/>
  <c r="G12" i="7"/>
  <c r="G13" i="7"/>
  <c r="G14" i="7"/>
  <c r="G15" i="7"/>
  <c r="G16" i="7"/>
  <c r="G17" i="7"/>
  <c r="G18" i="7"/>
  <c r="G19" i="7"/>
  <c r="G20" i="7"/>
  <c r="G21" i="7"/>
  <c r="G22" i="7"/>
  <c r="G23" i="7"/>
  <c r="G24" i="7"/>
  <c r="G25" i="7"/>
  <c r="G26" i="7"/>
  <c r="G27" i="7"/>
  <c r="G28" i="7"/>
  <c r="G29" i="7"/>
  <c r="G30" i="7"/>
  <c r="G31" i="7"/>
  <c r="G32" i="7"/>
  <c r="G33" i="7"/>
  <c r="G34" i="7"/>
  <c r="G35" i="7"/>
  <c r="G36" i="7"/>
  <c r="G37" i="7"/>
  <c r="G38" i="7"/>
  <c r="G39" i="7"/>
  <c r="G40" i="7"/>
  <c r="G41" i="7"/>
  <c r="G42" i="7"/>
  <c r="G43" i="7"/>
  <c r="G44" i="7"/>
  <c r="G45" i="7"/>
  <c r="G46" i="7"/>
  <c r="G47" i="7"/>
  <c r="G48" i="7"/>
  <c r="G49" i="7"/>
  <c r="G50" i="7"/>
  <c r="G51" i="7"/>
  <c r="G52" i="7"/>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9" i="21"/>
  <c r="G10" i="21"/>
  <c r="G11" i="21"/>
  <c r="G12" i="21"/>
  <c r="G13" i="21"/>
  <c r="G14" i="21"/>
  <c r="G15" i="21"/>
  <c r="G16" i="21"/>
  <c r="G17" i="21"/>
  <c r="G18" i="21"/>
  <c r="G19" i="21"/>
  <c r="G20" i="21"/>
  <c r="G21" i="21"/>
  <c r="G22" i="21"/>
  <c r="G23" i="21"/>
  <c r="G24" i="21"/>
  <c r="G25" i="21"/>
  <c r="G26" i="21"/>
  <c r="G27" i="21"/>
  <c r="G28" i="21"/>
  <c r="G29" i="21"/>
  <c r="G30" i="21"/>
  <c r="G31" i="21"/>
  <c r="G32" i="21"/>
  <c r="G33" i="21"/>
  <c r="G34" i="21"/>
  <c r="G35" i="21"/>
  <c r="G36" i="21"/>
  <c r="G37" i="21"/>
  <c r="G38" i="21"/>
  <c r="G39" i="21"/>
  <c r="G40" i="21"/>
  <c r="G41" i="21"/>
  <c r="G42" i="21"/>
  <c r="G43" i="21"/>
  <c r="G8" i="19"/>
  <c r="G9" i="19"/>
  <c r="G10" i="19"/>
  <c r="G7" i="19"/>
  <c r="C4" i="22"/>
  <c r="G8" i="22"/>
  <c r="G7" i="22"/>
  <c r="G9" i="22"/>
  <c r="G5" i="22"/>
  <c r="F5" i="22"/>
  <c r="E5" i="22"/>
  <c r="D5" i="22"/>
  <c r="C5" i="22"/>
  <c r="B5" i="22"/>
  <c r="A5" i="22"/>
  <c r="B3" i="22"/>
  <c r="A3" i="22"/>
  <c r="C2" i="22"/>
  <c r="B2" i="22"/>
  <c r="A2" i="22"/>
  <c r="A1" i="22"/>
  <c r="E15" i="14"/>
  <c r="G8" i="9"/>
  <c r="G7" i="9"/>
  <c r="G9" i="9"/>
  <c r="G8" i="5"/>
  <c r="G7" i="5"/>
  <c r="G8" i="8"/>
  <c r="G7" i="8"/>
  <c r="G47" i="8"/>
  <c r="G7" i="7"/>
  <c r="G8" i="1"/>
  <c r="G7" i="1"/>
  <c r="G8" i="6"/>
  <c r="G7" i="6"/>
  <c r="G8" i="21"/>
  <c r="G7" i="21"/>
  <c r="G8" i="4"/>
  <c r="G7" i="4"/>
  <c r="G9" i="4"/>
  <c r="G8" i="11"/>
  <c r="G44" i="21"/>
  <c r="G42" i="1"/>
  <c r="G9" i="6"/>
  <c r="G53" i="7"/>
  <c r="G23" i="5"/>
  <c r="G7" i="11"/>
  <c r="G9" i="11"/>
  <c r="C4" i="21"/>
  <c r="E8" i="14"/>
  <c r="G5" i="21"/>
  <c r="F5" i="21"/>
  <c r="E5" i="21"/>
  <c r="D5" i="21"/>
  <c r="C5" i="21"/>
  <c r="B5" i="21"/>
  <c r="A5" i="21"/>
  <c r="B3" i="21"/>
  <c r="A3" i="21"/>
  <c r="C2" i="21"/>
  <c r="B2" i="21"/>
  <c r="A2" i="21"/>
  <c r="A1" i="21"/>
  <c r="B3" i="20"/>
  <c r="A3" i="20"/>
  <c r="B2" i="20"/>
  <c r="A2" i="20"/>
  <c r="A1" i="20"/>
  <c r="B3" i="19"/>
  <c r="A3" i="19"/>
  <c r="B2" i="19"/>
  <c r="A2" i="19"/>
  <c r="A1" i="19"/>
  <c r="B3" i="18"/>
  <c r="A3" i="18"/>
  <c r="B2" i="18"/>
  <c r="A2" i="18"/>
  <c r="A1" i="18"/>
  <c r="B3" i="9"/>
  <c r="A3" i="9"/>
  <c r="B2" i="9"/>
  <c r="A2" i="9"/>
  <c r="A1" i="9"/>
  <c r="B3" i="5"/>
  <c r="A3" i="5"/>
  <c r="B2" i="5"/>
  <c r="A2" i="5"/>
  <c r="A1" i="5"/>
  <c r="B3" i="8"/>
  <c r="A3" i="8"/>
  <c r="B2" i="8"/>
  <c r="A2" i="8"/>
  <c r="A1" i="8"/>
  <c r="B3" i="7"/>
  <c r="A3" i="7"/>
  <c r="B2" i="7"/>
  <c r="A2" i="7"/>
  <c r="A1" i="7"/>
  <c r="B3" i="1"/>
  <c r="A3" i="1"/>
  <c r="B2" i="1"/>
  <c r="A2" i="1"/>
  <c r="A1" i="1"/>
  <c r="B3" i="6"/>
  <c r="A3" i="6"/>
  <c r="B2" i="6"/>
  <c r="A2" i="6"/>
  <c r="A1" i="6"/>
  <c r="B3" i="4"/>
  <c r="A3" i="4"/>
  <c r="B2" i="4"/>
  <c r="A2" i="4"/>
  <c r="A1" i="4"/>
  <c r="B3" i="11"/>
  <c r="B2" i="11"/>
  <c r="A1" i="11"/>
  <c r="G5" i="9"/>
  <c r="F5" i="9"/>
  <c r="E5" i="9"/>
  <c r="G5" i="5"/>
  <c r="F5" i="5"/>
  <c r="E5" i="5"/>
  <c r="G5" i="8"/>
  <c r="F5" i="8"/>
  <c r="E5" i="8"/>
  <c r="E6" i="14"/>
  <c r="A4" i="19"/>
  <c r="A4" i="18"/>
  <c r="C4" i="9"/>
  <c r="C4" i="5"/>
  <c r="C4" i="8"/>
  <c r="C4" i="7"/>
  <c r="C4" i="1"/>
  <c r="C4" i="6"/>
  <c r="C4" i="4"/>
  <c r="C4" i="11"/>
  <c r="E14" i="14"/>
  <c r="D5" i="9"/>
  <c r="C5" i="9"/>
  <c r="B5" i="9"/>
  <c r="A5" i="9"/>
  <c r="E13" i="14"/>
  <c r="D5" i="5"/>
  <c r="C5" i="5"/>
  <c r="B5" i="5"/>
  <c r="A5" i="5"/>
  <c r="E12" i="14"/>
  <c r="D5" i="8"/>
  <c r="C5" i="8"/>
  <c r="B5" i="8"/>
  <c r="A5" i="8"/>
  <c r="G5" i="7"/>
  <c r="E11" i="14"/>
  <c r="F5" i="7"/>
  <c r="E5" i="7"/>
  <c r="D5" i="7"/>
  <c r="C5" i="7"/>
  <c r="B5" i="7"/>
  <c r="A5" i="7"/>
  <c r="G5" i="1"/>
  <c r="E10" i="14"/>
  <c r="F5" i="1"/>
  <c r="E5" i="1"/>
  <c r="D5" i="1"/>
  <c r="C5" i="1"/>
  <c r="B5" i="1"/>
  <c r="A5" i="1"/>
  <c r="G5" i="6"/>
  <c r="E9" i="14"/>
  <c r="F5" i="6"/>
  <c r="E5" i="6"/>
  <c r="D5" i="6"/>
  <c r="C5" i="6"/>
  <c r="B5" i="6"/>
  <c r="A5" i="6"/>
  <c r="B5" i="4"/>
  <c r="C5" i="4"/>
  <c r="D5" i="4"/>
  <c r="E5" i="4"/>
  <c r="F5" i="4"/>
  <c r="G5" i="4"/>
  <c r="E7" i="14"/>
  <c r="A5" i="4"/>
  <c r="E23" i="14"/>
  <c r="E24" i="14"/>
  <c r="E26" i="14"/>
  <c r="E27" i="14"/>
  <c r="E29" i="14"/>
  <c r="E32" i="14"/>
  <c r="C2" i="19"/>
  <c r="C2" i="18"/>
  <c r="C2" i="9"/>
  <c r="C2" i="5"/>
  <c r="C2" i="8"/>
  <c r="C2" i="7"/>
  <c r="C2" i="1"/>
  <c r="C2" i="6"/>
  <c r="C2" i="4"/>
  <c r="A3" i="11"/>
  <c r="A2" i="11"/>
  <c r="G11" i="19"/>
  <c r="E17" i="14"/>
  <c r="G9" i="18"/>
  <c r="G8" i="18"/>
  <c r="G7" i="18"/>
  <c r="C2" i="20"/>
  <c r="C2" i="11"/>
  <c r="G10" i="18"/>
  <c r="E16" i="14"/>
  <c r="E18" i="14"/>
  <c r="E33" i="14"/>
</calcChain>
</file>

<file path=xl/sharedStrings.xml><?xml version="1.0" encoding="utf-8"?>
<sst xmlns="http://schemas.openxmlformats.org/spreadsheetml/2006/main" count="628" uniqueCount="364">
  <si>
    <t>№</t>
  </si>
  <si>
    <t>Lot:</t>
  </si>
  <si>
    <t>Site:</t>
  </si>
  <si>
    <t>No</t>
  </si>
  <si>
    <t>Parameter</t>
  </si>
  <si>
    <t>Unit</t>
  </si>
  <si>
    <t>Value</t>
  </si>
  <si>
    <t>MWh</t>
  </si>
  <si>
    <t>USD</t>
  </si>
  <si>
    <t>Cazan</t>
  </si>
  <si>
    <t>Item</t>
  </si>
  <si>
    <t>* Any equipment or component that requires replacement within the 3 years period and was not included in the list of wear parts shall be treated as a warranty case and must be provided by the contractor at no additional cost</t>
  </si>
  <si>
    <t>Q= 0 kW**</t>
  </si>
  <si>
    <t>REF:</t>
  </si>
  <si>
    <t>ITB</t>
  </si>
  <si>
    <t>x</t>
  </si>
  <si>
    <t>y</t>
  </si>
  <si>
    <t>1</t>
  </si>
  <si>
    <t>2</t>
  </si>
  <si>
    <t>3</t>
  </si>
  <si>
    <t>4</t>
  </si>
  <si>
    <t>5</t>
  </si>
  <si>
    <t>6</t>
  </si>
  <si>
    <t>7</t>
  </si>
  <si>
    <t>Total, USD 
(col.5 x col.6)</t>
  </si>
  <si>
    <t>test</t>
  </si>
  <si>
    <t>permanent</t>
  </si>
  <si>
    <t>IA06M</t>
  </si>
  <si>
    <t>IA17B</t>
  </si>
  <si>
    <t>IA38B</t>
  </si>
  <si>
    <t>IA28A</t>
  </si>
  <si>
    <t>IA17A</t>
  </si>
  <si>
    <t>IA39A</t>
  </si>
  <si>
    <t>ID04A</t>
  </si>
  <si>
    <t>SE58A</t>
  </si>
  <si>
    <t>IC31C</t>
  </si>
  <si>
    <t>m</t>
  </si>
  <si>
    <t>IC11C</t>
  </si>
  <si>
    <t>IC11B</t>
  </si>
  <si>
    <t>RpIF09D</t>
  </si>
  <si>
    <t>RpIF09A</t>
  </si>
  <si>
    <t>VA05A</t>
  </si>
  <si>
    <t>IC42A</t>
  </si>
  <si>
    <t>kg</t>
  </si>
  <si>
    <t>IzJ09B</t>
  </si>
  <si>
    <t>m2</t>
  </si>
  <si>
    <t>set</t>
  </si>
  <si>
    <t>RpCO56A</t>
  </si>
  <si>
    <t>RpCG29C</t>
  </si>
  <si>
    <t>m3</t>
  </si>
  <si>
    <t>RpIzA03A</t>
  </si>
  <si>
    <t>RpCM33A</t>
  </si>
  <si>
    <t>RpCK41C</t>
  </si>
  <si>
    <t>RpCK42C</t>
  </si>
  <si>
    <t>RpCU05I</t>
  </si>
  <si>
    <t>RpCU05F</t>
  </si>
  <si>
    <t>TRI1AA04C3</t>
  </si>
  <si>
    <t>t</t>
  </si>
  <si>
    <t>TsI50A3</t>
  </si>
  <si>
    <t>CK57C</t>
  </si>
  <si>
    <t>CG01A</t>
  </si>
  <si>
    <t>IzF03A1</t>
  </si>
  <si>
    <t>CG17D1</t>
  </si>
  <si>
    <t>CI14A</t>
  </si>
  <si>
    <t>CF52B</t>
  </si>
  <si>
    <t>CN53A</t>
  </si>
  <si>
    <t>CN01A</t>
  </si>
  <si>
    <t>CF02B</t>
  </si>
  <si>
    <t>CF50B</t>
  </si>
  <si>
    <t>CN06A</t>
  </si>
  <si>
    <t>CA03F</t>
  </si>
  <si>
    <t>CL57A</t>
  </si>
  <si>
    <t>CB02A</t>
  </si>
  <si>
    <t>IC44B</t>
  </si>
  <si>
    <t>08-03-575-1</t>
  </si>
  <si>
    <t>08-03-573-4</t>
  </si>
  <si>
    <t>08-03-600-2</t>
  </si>
  <si>
    <t>08-03-530-4</t>
  </si>
  <si>
    <t>08-03-603-1</t>
  </si>
  <si>
    <t>08-03-594-2</t>
  </si>
  <si>
    <t>08-03-591-2</t>
  </si>
  <si>
    <t>08-03-591-8</t>
  </si>
  <si>
    <t>08-02-472-3</t>
  </si>
  <si>
    <t>100 m</t>
  </si>
  <si>
    <t>08-02-472-1</t>
  </si>
  <si>
    <t>08-02-471-4</t>
  </si>
  <si>
    <t>08-02-146-1</t>
  </si>
  <si>
    <t>08-02-148-1</t>
  </si>
  <si>
    <t>10-06-034-14</t>
  </si>
  <si>
    <t>Contactor -  ПМА-0247  Uн=220В</t>
  </si>
  <si>
    <t>11-02-002-01</t>
  </si>
  <si>
    <t>11-02-001-01</t>
  </si>
  <si>
    <t>11-03-001-01</t>
  </si>
  <si>
    <t>11-01-001-01</t>
  </si>
  <si>
    <t>08-02-412-9</t>
  </si>
  <si>
    <t>08-02-411-1</t>
  </si>
  <si>
    <t>11-08-001-04</t>
  </si>
  <si>
    <t>Contactor  УП5311</t>
  </si>
  <si>
    <t>Contactor  УП5312</t>
  </si>
  <si>
    <t>SD19A</t>
  </si>
  <si>
    <t>SA01A</t>
  </si>
  <si>
    <t>SF01A</t>
  </si>
  <si>
    <t>SF05A</t>
  </si>
  <si>
    <t>AcE51A</t>
  </si>
  <si>
    <t>SB08C</t>
  </si>
  <si>
    <t>SF04A</t>
  </si>
  <si>
    <t>10 m</t>
  </si>
  <si>
    <t>AcA25A</t>
  </si>
  <si>
    <t>SB10C</t>
  </si>
  <si>
    <t xml:space="preserve">Consolidated price list </t>
  </si>
  <si>
    <t xml:space="preserve">Estimated amount in USD, 0 rate VAT </t>
  </si>
  <si>
    <t>Cost Component / Section</t>
  </si>
  <si>
    <t>Territory development</t>
  </si>
  <si>
    <t>Thermomecanics</t>
  </si>
  <si>
    <t xml:space="preserve">Heating and ventilation </t>
  </si>
  <si>
    <t>General construction works</t>
  </si>
  <si>
    <t xml:space="preserve">Electricity and lighting </t>
  </si>
  <si>
    <t>Water and sewage</t>
  </si>
  <si>
    <t xml:space="preserve">Anti fire system </t>
  </si>
  <si>
    <t>Fuel system</t>
  </si>
  <si>
    <t xml:space="preserve">Commissioning </t>
  </si>
  <si>
    <t>Service and Maintenance works for 3-years of operation</t>
  </si>
  <si>
    <t>Total price of works</t>
  </si>
  <si>
    <t>Annual heat consumption</t>
  </si>
  <si>
    <t>Boiler efficiency at nominal output</t>
  </si>
  <si>
    <t>percentage</t>
  </si>
  <si>
    <t>Annual fuel demand</t>
  </si>
  <si>
    <t>MJ/ton</t>
  </si>
  <si>
    <t>MWh/ton</t>
  </si>
  <si>
    <t>Annual fuel consumption</t>
  </si>
  <si>
    <t>ton</t>
  </si>
  <si>
    <t>Estimated fuel price</t>
  </si>
  <si>
    <t>USD/ton</t>
  </si>
  <si>
    <t>Annual cost of fuel</t>
  </si>
  <si>
    <t>Discount rate</t>
  </si>
  <si>
    <t>Expected lifetime of the boiler</t>
  </si>
  <si>
    <t>years</t>
  </si>
  <si>
    <t>Total cost of life-cycle (Price of works + VC fuel)</t>
  </si>
  <si>
    <t>Bidder:</t>
  </si>
  <si>
    <t>Signature</t>
  </si>
  <si>
    <t>No changes to the initial structure of this document are allowed. Any modifications made in the document, may result in Bidder's disqualification.</t>
  </si>
  <si>
    <t>Section:</t>
  </si>
  <si>
    <t>Total VAT 0 rate</t>
  </si>
  <si>
    <t>No.</t>
  </si>
  <si>
    <t>Ref. code</t>
  </si>
  <si>
    <t xml:space="preserve">Description of works </t>
  </si>
  <si>
    <t>Unit of Measure</t>
  </si>
  <si>
    <t>Quantity</t>
  </si>
  <si>
    <t>Unit Price
USD (wage inclusive)</t>
  </si>
  <si>
    <t>Total 
USD (col.5 x col.6)</t>
  </si>
  <si>
    <t>unit</t>
  </si>
  <si>
    <t>Chapter 1. Assembling works</t>
  </si>
  <si>
    <t xml:space="preserve">Heat exchanger with tubes, delivered in 8 sections and mounted in 8 sections (vacuum solar collector APRICUS (30 tubes) or similar) </t>
  </si>
  <si>
    <t>Vertical boiler mounted on floor, boiler having the capacity 500 l (bivalent heating boiler)</t>
  </si>
  <si>
    <t>Circulating (recirculating) pump mounted on existing pipe, by flanges, with diameter over  2"  (GRUNDFOS, SOLAR 25-65 130 or similar)</t>
  </si>
  <si>
    <t>Expending vessel, mounted on platform having the capacity 60 l (expansive membrane tank Varem or similar)</t>
  </si>
  <si>
    <t>Vertical boiler mounted on floor, boiler having the capacity up to 25 l, inclusive  (stainless steel drain-back boiler)</t>
  </si>
  <si>
    <t>Installation of water softeners, fully equipped, with water flow 900 -2250 l/h   (ANTIKAL, MEDIUM 3/4 or similar)</t>
  </si>
  <si>
    <t>Circulating (recirculating) pump mounted on existing pipe, by flanges, with diameter over  2" ("Biral", Primax15-6 130RED or similar)</t>
  </si>
  <si>
    <t>Chapter 2. Sanitary works</t>
  </si>
  <si>
    <t>Cold and hot water meters, with diameter -20 mm (single jet water meter)</t>
  </si>
  <si>
    <t>Copper pipe, welded, to connect heating devices and units, in central heating installations, with outer diameter 22,0x1,0 mm (in set with fittings TALOS)</t>
  </si>
  <si>
    <t>Insulation of pipes with special sleeves for insulation introduced in pipelines, with diameter and thickness from D=22x20 mm (thermal insulated pipe for high temperatures ARMAFLEX)</t>
  </si>
  <si>
    <t>Insulation of pipes with special sleeves for insulation introduced in pipelines, with diameter and thickness from D=28x2,5 mm (thermal insulated pipe for high temperatures ARMAFLEX)</t>
  </si>
  <si>
    <t>Mounting on site the ventilation ALP tubes,  ready-made, with section perimeter 80x2 mm (aluminium frilled tubular box ALUVENT)</t>
  </si>
  <si>
    <t>Supports and fasteners for support of pipes, boilers, devices and recipients, having the weight less than 2 kg / unit</t>
  </si>
  <si>
    <t>Painting tin cover of pipelines and devices with oil pain in 2 layers, including priming</t>
  </si>
  <si>
    <t>Chapter 3. Equipment</t>
  </si>
  <si>
    <t>Mounting support</t>
  </si>
  <si>
    <t>Bivalent heater storage with indirect heat; V = 500 l, in set with build-in electric element 380 V; Nel = 7,5 kW and temperature regulator TESY, EV 15/S2 500 75 F42 or similar</t>
  </si>
  <si>
    <t>Pumping block for solar collectors G = 1,6 m3 / h, H = 6,5 m, N = 0,055 kW in set with debit meter and thermometer, GRUNDFOS, SOLAR 25-60 130 or similar</t>
  </si>
  <si>
    <t>Expending vessel with diaphragm for hot water V = 60 l; P = 6,0 bar Maxivarem LR or similar</t>
  </si>
  <si>
    <t>Anti-calcar magnetic device DN 20 mm, Q = 2,5 m3 / h, ANTIKAL, MEDIUM 3/4 or similar</t>
  </si>
  <si>
    <t>Anti-calcar magnetic device DN 20mm, 35-60 ° C, ESBE, VTA 322 35-60 ° C</t>
  </si>
  <si>
    <t>Hot water pump G = 1,1 m3 / h, H = 4,7 m, with electrical motor N = 0,003 ... 0,034 kW, EEN &lt;0,15, "Biral", Primax15-6 130RED or similar</t>
  </si>
  <si>
    <t>Recirculation pump of hot water G = 0,2 m3 / h, H = 6,0m, with electrical motor N = 0,003 ... 0,034 kW, EEN &lt;0,15, "Biral", Primax15-6 130RED or similar</t>
  </si>
  <si>
    <t>Chapter 1. Dismantling</t>
  </si>
  <si>
    <t>Dismantling: wood carpentry (doors, windows, blinds, boxes, roller, masks, etc.)</t>
  </si>
  <si>
    <t>Dismantling PVC carpet flooring with or without textile lining, rug, etc</t>
  </si>
  <si>
    <t xml:space="preserve">Dismantling cold floors from concrete, marble, stone, tile, ceramic plates, etc.  </t>
  </si>
  <si>
    <t>Rubble</t>
  </si>
  <si>
    <t>Transport the soil with truck of 5 t to a 3 km distance</t>
  </si>
  <si>
    <t>Chapter 2. Windows</t>
  </si>
  <si>
    <t>Mounting PVC profiles: tilted (inclined, swing-out) with gap surface under 2 m2 in one frame</t>
  </si>
  <si>
    <t>Chapter 3. Flooring</t>
  </si>
  <si>
    <t>Anti-vapour barrier executed on horizontal surfaces with a layer of bitumen cardboard, glued on the entire surface with bitumen membrane</t>
  </si>
  <si>
    <t>Linear ceramic tiles applied with adhesive</t>
  </si>
  <si>
    <t>Chapter 4. Interior finishing</t>
  </si>
  <si>
    <t>Interior plastering of 5 mm thickness, manually executed, with dry mixture of plaster, on ceiling, manual preparation of mortar "Knauf"</t>
  </si>
  <si>
    <t>Priming of internal surfaces of walls and ceilings</t>
  </si>
  <si>
    <t xml:space="preserve">Plain painting with lime, made internally or externally on any support surface with two layers of lime </t>
  </si>
  <si>
    <t>Interior plastering of 2 cm thickness, plastered, manually executed, on walls or pillars, on flat surfaces with lime cement mortar   brand M 100-T for spritz, prime and visible layer, on brick walls or small concrete blocks</t>
  </si>
  <si>
    <t>Interior painting with co-polymer vinyl in watering emulsion,  applied in 2 layers on existing putty, manually executed</t>
  </si>
  <si>
    <t>Plain concrete  poured with classical means,  in foundations, basements, supporting walls, walls under zero rate, prepared by concrete mixer or commercial concrete according to art. CA01, poured with classical means, plain concrete class... (B12,5)</t>
  </si>
  <si>
    <t>Mounting and fixing the embedded parts in monolith reinforced concrete: weight less than 4 kg (MH1)</t>
  </si>
  <si>
    <t>Boards from reusable panels, made from resinous short and super short boards to pour the concrete in forms, glass-shaped foundations and platforms for equipment including supports</t>
  </si>
  <si>
    <t>Manufacture, assembling and cementing protection pipe through walls with diameter 108x2,8 mm (L=0,45 m)</t>
  </si>
  <si>
    <t>Dismantling full brick walls,  BCA, ceramic blocks or light concrete, bricks GVP, excluding scaffolding and cleaning of bricks</t>
  </si>
  <si>
    <t>Prepare plastered or not-plastered concrete or metal surfaces for anticorrosive treatment, by cleaning with wire brush</t>
  </si>
  <si>
    <t xml:space="preserve">Dismantling tile, ceramic and sandstone surfaces </t>
  </si>
  <si>
    <t>Prepare plastered or non-plastered concrete or metal surfaces for anticorrosive treatment, by cleaning with wire brush</t>
  </si>
  <si>
    <t>Load the materials from group A - light and small by throw - from ramp or ground into vehicle of category 3</t>
  </si>
  <si>
    <t>Support layer for flooring made of cement mortar M 150-T of 3 cm thickness with finely plastered surface (gr.2 cm)</t>
  </si>
  <si>
    <t>Chapter 5. Platform Fom 1 (1 unit)</t>
  </si>
  <si>
    <t>100 unit</t>
  </si>
  <si>
    <t>10 unit</t>
  </si>
  <si>
    <t>100 units</t>
  </si>
  <si>
    <t>Device or equipment dissembled before transportation</t>
  </si>
  <si>
    <t>Suspended cabinet (panel), height, width and depth, mm, up to (BZUM-TF-100-12)</t>
  </si>
  <si>
    <t>Meters mounted on prepared platform, three phases (ZMR110ACe)</t>
  </si>
  <si>
    <t>Suspended cabinet (panel), height, width and depth, box for 18 modules КМПн 2/18  IP55, РЩК2</t>
  </si>
  <si>
    <t>Connecting rail YNS20-3-063</t>
  </si>
  <si>
    <t>Rail  РЕ and N YNN10-14-100</t>
  </si>
  <si>
    <t>General magnetic starter, separated, mounted on wall or column, power up to 40 A  ПМА-0247</t>
  </si>
  <si>
    <t>Box with descending transformers  ЯТП-0,25-220/12</t>
  </si>
  <si>
    <t>Illuminating devices with fluorescent lights, ceiling ALS.OPL 218 IP54</t>
  </si>
  <si>
    <t>Torch СГВ-2</t>
  </si>
  <si>
    <t>Fluorescent lights ЛЛ-18</t>
  </si>
  <si>
    <t xml:space="preserve">One button switch, open type, hidden Iн=10А, Uн=220В  IP43 </t>
  </si>
  <si>
    <t>Plug socket open type, open switch socket</t>
  </si>
  <si>
    <t>Earth plug, vertical, round steel, diameter 20 mm (round steel D=20 mm)</t>
  </si>
  <si>
    <t xml:space="preserve">Thunder collector in set with two clamps </t>
  </si>
  <si>
    <t>Cable up to 35 kV, fixed with applied clips, mass 1 m up to: 0,5 kg  (ВВГнг(A)-LSLTx-0,66 sec. 3х1,5 mm2)</t>
  </si>
  <si>
    <t>Cable up to 35 kV, fixed with applied clips, mass 1 m up to: 0,5 kg  (ВВГнг(A)-LSLTx-0,66 sec. 5х4 mm2)</t>
  </si>
  <si>
    <t>Cable up to 35 kV, fixed with applied clips, mass 1 m up to: 0,5 kg  (ВВГнг(A)-LSLTx-0,66 sec. 5х6 mm2)</t>
  </si>
  <si>
    <t>Cable up to 35 kV, fixed with applied clips, mass 1 m up to: 0,5 kg  (ВВГнг(A)-FRLSLTx-0,66 sec. 3x1,5 mm2)</t>
  </si>
  <si>
    <t>Copper wire cable  ВВГнг(A)-LSLTx-0,66 sect. 3х1,5 mm2</t>
  </si>
  <si>
    <t>Copper wire cable  ВВГнг(A)-LSLTx-0,66 sect. 5x4 mm2</t>
  </si>
  <si>
    <t>Copper wire cable  ВВГнг(A)-LSLTx-0,66 sect. 5x6 mm2</t>
  </si>
  <si>
    <t>Copper wire cable  ВВГнг(A)-FRLSLTx-0,66 sect. 3х1,5 mm2</t>
  </si>
  <si>
    <t>Different works: cable protection with plastic gutters, on brick or wood walls box 40х20</t>
  </si>
  <si>
    <t xml:space="preserve">Chapter 2. Equipment </t>
  </si>
  <si>
    <t>Automatic switch  ВА47-29/1/С32</t>
  </si>
  <si>
    <t>Control panel "BZUM-TF-100-12"</t>
  </si>
  <si>
    <t>Switch  ВН 32-3Р/40</t>
  </si>
  <si>
    <t>Automatic switch  ВА47-29/3/С25</t>
  </si>
  <si>
    <t>Meter 380В, 5-60А, ZMR 110 ACe</t>
  </si>
  <si>
    <t>18 module box КМПн 2/18 IP55</t>
  </si>
  <si>
    <t>Power switch  ВН-32-3Р-25</t>
  </si>
  <si>
    <t>Automatic commutator АД14/4/20/30</t>
  </si>
  <si>
    <t>One-way automatic switch ВА47-29/1/C4</t>
  </si>
  <si>
    <t>One-way automatic switch ВА47-29/1/В4</t>
  </si>
  <si>
    <t>One-way automatic switch ВА47-29/1/С2</t>
  </si>
  <si>
    <t>One-way automatic switch ВА47-29/1/В2</t>
  </si>
  <si>
    <t>Source of light with luminescent light bulbs mounted separately on pivots, number of light bulbs, in Source of light, 2     ALS.OPL  218  IP54</t>
  </si>
  <si>
    <t xml:space="preserve">Earth binding conductor hidden in equalizer layer of floor, flat steel, section 100 mm2 </t>
  </si>
  <si>
    <t>Cable up to 35 kV in pipes, blocks and boxers posed, mass 1 m up to: 1 kg  (ВВГнг(A)-LSLTx-0,66 sec. 5х6 mm2)</t>
  </si>
  <si>
    <t>Device installed on flange mix, mass, kg, up to: 1,5  ТНТБ-41, ТПГ100эк</t>
  </si>
  <si>
    <t>Device installed on threaded mix, mass, kg, up to: 1,5,  (МП4, МВП, ДМ2010)</t>
  </si>
  <si>
    <t>Device installed on threaded mix, mass, kg, up to: 1,5    (controller)</t>
  </si>
  <si>
    <t>Constructions for device installations, mass, kg, up to: 1 (tap)</t>
  </si>
  <si>
    <t xml:space="preserve">Cable up to 35 kV in posed pipes, blocks and boxes, mass 1 m up to: 1 kg </t>
  </si>
  <si>
    <t>Metallic hose, outer diameter up to 15 mm (РЗ-ЦХ-Ш15)</t>
  </si>
  <si>
    <t xml:space="preserve">Various works: cable protection with plastic covers on wood or brick walls </t>
  </si>
  <si>
    <t>Warning and control panel ЩУС -  box ЯУЭ-1263 dim. 800x600x350</t>
  </si>
  <si>
    <t xml:space="preserve">Connection of electrical grids to devices by glue </t>
  </si>
  <si>
    <t>Costs of materials</t>
  </si>
  <si>
    <t>Selective device Г-16-225, В-16-225</t>
  </si>
  <si>
    <t>Selective device Г-16-80, В-16-80</t>
  </si>
  <si>
    <t>Metallic hose D = 15mm</t>
  </si>
  <si>
    <t>Cable channel</t>
  </si>
  <si>
    <t>Control cable КВВГнг-LSLTx sect. 4х1,5mm2</t>
  </si>
  <si>
    <t>Control cable КВВГнг-LSLTx sect. 5х1,5mm2</t>
  </si>
  <si>
    <t>Control cable КВВГнг-LSLTx sect. 7х1,5mm2</t>
  </si>
  <si>
    <t>Wire ПВ1-0,38 sect. 1x1,5mm2</t>
  </si>
  <si>
    <t xml:space="preserve">Chapter 2 Equipment </t>
  </si>
  <si>
    <t>Thermometer TMTБ41</t>
  </si>
  <si>
    <t>Thermometer ТПГ100эк-М1</t>
  </si>
  <si>
    <t>Supervisor EUROSTER-813</t>
  </si>
  <si>
    <t>Sensor relay level РОС-301</t>
  </si>
  <si>
    <t>Control and warning panel  ЩУС-ЯУЭ-1263  800x600x350mm  IP54</t>
  </si>
  <si>
    <t>Relay ПЭ37</t>
  </si>
  <si>
    <t>Relay РСВ19-11</t>
  </si>
  <si>
    <t>Automatic switch ВА47-29/1/С2</t>
  </si>
  <si>
    <t>Diode D246</t>
  </si>
  <si>
    <t>Warning devices  АD-22DS</t>
  </si>
  <si>
    <t>Button ABLFS-22</t>
  </si>
  <si>
    <t>Terminal block  Бз24-4П</t>
  </si>
  <si>
    <t>Chronometer ТЭ</t>
  </si>
  <si>
    <t>Introduce conductors into posed metallic pipes and hoses: each conductor followed by mono or multi wire in joint mesh, summary section up to 6 mm2  ПВ1-0,38 sec.1x1,5 mm2</t>
  </si>
  <si>
    <t>Devices, installed on metallic constructions, panels and console: device, mass, kg, up to: 5 (detector РОС-301)</t>
  </si>
  <si>
    <t>Water pipe</t>
  </si>
  <si>
    <t>Chapter 1. Sanitary works</t>
  </si>
  <si>
    <t>Galvanized steel pipe for installations, mounted in industrial constructions, with diameter 15 mm</t>
  </si>
  <si>
    <t>Washing hot or cold water pipelines, executed from steel, zinc pipes,  with diameter 3/8"-2"</t>
  </si>
  <si>
    <t>Connect to existing steel pipeline (with nozzle) with nozzle diameter 15 mm</t>
  </si>
  <si>
    <t>Chapter 2. Equipment</t>
  </si>
  <si>
    <t>Extinguisher ОП-5</t>
  </si>
  <si>
    <t>Sewage pipeline</t>
  </si>
  <si>
    <t>Pipe from plastic material for sewage, connected with rubber set, mounted apparently or under the flooring, with diameter 50 mm  polypropylene</t>
  </si>
  <si>
    <t>Tightening and functioning test of sewage system made of cast tubes, for drainage, vynil polychrome pipe, non-plasticised, light or from plastic material, ductile iron pipe with diameter up to 100 mm inclusive</t>
  </si>
  <si>
    <t>Mounting through electric welding of connecting parts, of steel, in position, with diameter 100x50 mm (steel cone)</t>
  </si>
  <si>
    <t xml:space="preserve">Connecting part (plain ramification) from plastic material for sewage, combined with rubber, with diameter 50 mm (polyethylene review) </t>
  </si>
  <si>
    <t>Connect to existing steel pipeline (with nozzle) with nozzle diameter 50 mm (polyethylene)</t>
  </si>
  <si>
    <t>part</t>
  </si>
  <si>
    <t>Description of works</t>
  </si>
  <si>
    <t xml:space="preserve">Training of operators </t>
  </si>
  <si>
    <t>course</t>
  </si>
  <si>
    <t>Measure performance indicators</t>
  </si>
  <si>
    <t xml:space="preserve">Commissioning integral system </t>
  </si>
  <si>
    <t>system</t>
  </si>
  <si>
    <t>Total excluding VAT:</t>
  </si>
  <si>
    <t>Installation of solar collectors for hot water production at the kindergarten in Ghioltosu village, Tiganca commune, Cantemir district</t>
  </si>
  <si>
    <t>Description of item</t>
  </si>
  <si>
    <t xml:space="preserve">Periodicity  </t>
  </si>
  <si>
    <t>Quantity for 3 years</t>
  </si>
  <si>
    <t xml:space="preserve">Maintenance works and commissioning </t>
  </si>
  <si>
    <t xml:space="preserve">Periodic maintenance works at the end of heating season </t>
  </si>
  <si>
    <t xml:space="preserve">Intervention and repairs in case of emergency </t>
  </si>
  <si>
    <t xml:space="preserve">Telephonic assistance in using the system </t>
  </si>
  <si>
    <t>annual</t>
  </si>
  <si>
    <t>case</t>
  </si>
  <si>
    <t>Total  excluding VAT :</t>
  </si>
  <si>
    <t xml:space="preserve">Minimum specifications of boiler </t>
  </si>
  <si>
    <t>Requirements</t>
  </si>
  <si>
    <t xml:space="preserve">Suggested requirements </t>
  </si>
  <si>
    <t xml:space="preserve">Quantity </t>
  </si>
  <si>
    <t>Unit price
USD</t>
  </si>
  <si>
    <t>Boiler model:</t>
  </si>
  <si>
    <t>Fuel type: agro-briquettes, type E, EN 14961-6 (according to Technical Specifications description) *</t>
  </si>
  <si>
    <t>Limits of emission: EN 303-5:2012   Class 3</t>
  </si>
  <si>
    <t>Productivity: minimum 80% ****</t>
  </si>
  <si>
    <t>Work pressure: ≥1.5 bar</t>
  </si>
  <si>
    <t>Maximum admitted temperature at operation: ≥85 °C</t>
  </si>
  <si>
    <t>Power tensione: 230V/50Hz</t>
  </si>
  <si>
    <t>Warranty for active components: 3 years</t>
  </si>
  <si>
    <t>Warranty for passive components: 5 years</t>
  </si>
  <si>
    <t>Burner cleaning: automatic cleaning system of burner through mechanical means</t>
  </si>
  <si>
    <t xml:space="preserve">Diameter of smoke chimney  ***: </t>
  </si>
  <si>
    <t xml:space="preserve">Capacity of fuel tank: </t>
  </si>
  <si>
    <t>Boiler assembling scheme in existing boiler room in accordance with the normative in force *****</t>
  </si>
  <si>
    <t xml:space="preserve">* Specify type of fuel in accordance with the producer's recommendation </t>
  </si>
  <si>
    <t>**** Specify only numerical value. Do not include text</t>
  </si>
  <si>
    <t xml:space="preserve">***** The bidder will include an illustration to show the location of boilers in the boiler room by indicating main dimensions </t>
  </si>
  <si>
    <t xml:space="preserve">Solar hot water production system </t>
  </si>
  <si>
    <t xml:space="preserve">Automated control and regulation system </t>
  </si>
  <si>
    <t>Net calorific value of the fuel</t>
  </si>
  <si>
    <t xml:space="preserve">Current value (VC) of fuel </t>
  </si>
  <si>
    <t>Stop or retaining valve with jacks  for central heating installations, with nominal diameter 20 mm (temperature blending valve)</t>
  </si>
  <si>
    <t>Stop or retaining valve with jacks  for central heating installations, with nominal diameter 15 mm (ball valve with sockets Danfoss)</t>
  </si>
  <si>
    <t>Stop or retaining valve with jacks  for central heating installations, with nominal diameter 20 mm (ball valve with sockets Danfoss)</t>
  </si>
  <si>
    <t>Stop or retaining valve with jacks  for central heating installations, with nominal diameter 20 mm (ball valve with iron grid filter)</t>
  </si>
  <si>
    <t>Stop or retaining valve with jacks  for central heating installations, with nominal diameter 20 mm (safety valve)</t>
  </si>
  <si>
    <t>Stop or retaining valve with jacks  for central heating installations, with nominal diameter 15 mm (safety valve)</t>
  </si>
  <si>
    <t>Stop or retaining valve with jacks  for central heating installations, with nominal diameter 20 mm (brass check valve)</t>
  </si>
  <si>
    <t>Stop or retaining valve with jacks  for central heating installations, with nominal diameter 15 mm (brass check valve)</t>
  </si>
  <si>
    <t>Black steel pipe  longitudinalyl welded, for installations, non-threaded, welded in columns, in central heating installations in residential or social-cultural buildings, pipe with diameter 26,8x2,8 mm (iron-cast)</t>
  </si>
  <si>
    <t>Black steel pipe  longitudinally welded, for installations, non-threaded, welded in columns, in central heating installations in residential or social-cultural buildings, pipe with diameter 21,3x2,8 mm (iron-cast)</t>
  </si>
  <si>
    <t>Stainless steel DRAIN BACK boiler, insulated for solar systems V = 25 l; P = 4,0 bar, in set with cooling agent for solar systems, PROGALVA or similar</t>
  </si>
  <si>
    <t>Breaking stone or reinforced concrete walls of 16 -25 cm thickness for pipes or tie rods</t>
  </si>
  <si>
    <t>Breaking stone or reinforced concrete walls of 26 - 50 cm thickness for pipes or tie rods</t>
  </si>
  <si>
    <t>Support layer for flooring executed from cement mortar M 150-T of 3 cm thickness with finely plastered surface (gr.2 cm)</t>
  </si>
  <si>
    <t>Flooring from ceramic tiles including supporting layer of adhesive mortar, executed on surfaces equal or smaller than 16 m2  (gr.13 mm)</t>
  </si>
  <si>
    <t>Earth plug, horizontal, round steel, diameter 12 mm (round steel D 6mm)</t>
  </si>
  <si>
    <t>Earth plug, horizontal, round steel, diameter 12 mm (round steel D 20mm)</t>
  </si>
  <si>
    <t>Manometer МП4-У, МВП-Ух0,6</t>
  </si>
  <si>
    <t>Manometer ДМ2010С</t>
  </si>
  <si>
    <t>Stop or retaining valve with jacks , with diameter 15 mm (stop valve 15кч18р)</t>
  </si>
  <si>
    <t>Tightness test under pressure of hot or cold pipeline executed on steel, zinc pipelines, for installations, longitudinally welded, with diameter 3/8"-2"</t>
  </si>
  <si>
    <t>Pipe from plastic material for sewage, connected with rubber set, mounted apparently or under the flooring, with diameter 50 mm  (polypropylene fittings10%)</t>
  </si>
  <si>
    <t>The bidder is responsible for any item that was not assigned a unit price and will be provided without additional costs for the UNDP</t>
  </si>
  <si>
    <t xml:space="preserve">** Based on E type biofuel in accordance with the Technical Specifications Description. </t>
  </si>
  <si>
    <t xml:space="preserve">*** The bidder may suggest a boiler with higher or lower diameter than specified in project documentation, provided that the smoke chimney is compatible with the boiler and ensures its optimal operation, and the costs are adjusted accordingly in financial offer. </t>
  </si>
  <si>
    <t>Vacuum solar collector  (30 pipes) in set with supports to mount on the roof APRICUS, ETC-30-Fn = 2,83 m2, Q = 2040W or similar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</si>
</sst>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 #,##0.00_-;_-* &quot;-&quot;??_-;_-@_-"/>
    <numFmt numFmtId="165" formatCode="_(* #,##0.00_);_(* \(#,##0.00\);_(* &quot;-&quot;??_);_(@_)"/>
    <numFmt numFmtId="166" formatCode="0.0%"/>
  </numFmts>
  <fonts count="45" x14ac:knownFonts="1">
    <font>
      <sz val="11"/>
      <color theme="1"/>
      <name val="Calibri"/>
      <family val="2"/>
      <scheme val="minor"/>
    </font>
    <font>
      <sz val="11"/>
      <color theme="1"/>
      <name val="Calibri"/>
      <family val="2"/>
      <charset val="238"/>
      <scheme val="minor"/>
    </font>
    <font>
      <sz val="10"/>
      <color indexed="8"/>
      <name val="Times New Roman"/>
      <family val="1"/>
      <charset val="204"/>
    </font>
    <font>
      <b/>
      <sz val="12"/>
      <color indexed="8"/>
      <name val="Calibri"/>
      <family val="2"/>
      <charset val="204"/>
    </font>
    <font>
      <sz val="12"/>
      <color indexed="8"/>
      <name val="Calibri"/>
      <family val="2"/>
      <charset val="204"/>
    </font>
    <font>
      <b/>
      <sz val="14"/>
      <color indexed="8"/>
      <name val="Calibri"/>
      <family val="2"/>
      <charset val="204"/>
    </font>
    <font>
      <sz val="11"/>
      <color indexed="8"/>
      <name val="Calibri"/>
      <family val="2"/>
    </font>
    <font>
      <sz val="12"/>
      <color indexed="8"/>
      <name val="Calibri"/>
      <family val="2"/>
      <charset val="204"/>
    </font>
    <font>
      <b/>
      <sz val="15"/>
      <name val="Calibri"/>
      <family val="2"/>
    </font>
    <font>
      <b/>
      <sz val="14"/>
      <color indexed="9"/>
      <name val="Calibri"/>
      <family val="2"/>
    </font>
    <font>
      <b/>
      <sz val="14"/>
      <name val="Calibri"/>
      <family val="2"/>
    </font>
    <font>
      <b/>
      <sz val="14"/>
      <color indexed="9"/>
      <name val="Calibri"/>
      <family val="2"/>
      <charset val="204"/>
    </font>
    <font>
      <b/>
      <sz val="15"/>
      <color indexed="9"/>
      <name val="Calibri"/>
      <family val="2"/>
    </font>
    <font>
      <b/>
      <sz val="11"/>
      <color indexed="10"/>
      <name val="Calibri"/>
      <family val="2"/>
      <charset val="204"/>
    </font>
    <font>
      <sz val="12"/>
      <color indexed="9"/>
      <name val="Calibri"/>
      <family val="2"/>
      <charset val="204"/>
    </font>
    <font>
      <b/>
      <sz val="12"/>
      <color indexed="9"/>
      <name val="Calibri"/>
      <family val="2"/>
      <charset val="204"/>
    </font>
    <font>
      <sz val="8"/>
      <name val="Calibri"/>
      <family val="2"/>
    </font>
    <font>
      <b/>
      <sz val="11"/>
      <color theme="0"/>
      <name val="Calibri"/>
      <family val="2"/>
      <scheme val="minor"/>
    </font>
    <font>
      <b/>
      <sz val="15"/>
      <color theme="3"/>
      <name val="Calibri"/>
      <family val="2"/>
      <scheme val="minor"/>
    </font>
    <font>
      <sz val="11"/>
      <color theme="1"/>
      <name val="Calibri"/>
      <family val="2"/>
      <charset val="238"/>
      <scheme val="minor"/>
    </font>
    <font>
      <sz val="12"/>
      <name val="Calibri"/>
      <family val="2"/>
    </font>
    <font>
      <b/>
      <sz val="14"/>
      <color indexed="10"/>
      <name val="Calibri"/>
      <family val="2"/>
      <charset val="238"/>
      <scheme val="minor"/>
    </font>
    <font>
      <b/>
      <sz val="14"/>
      <name val="Calibri"/>
      <family val="2"/>
      <charset val="238"/>
      <scheme val="minor"/>
    </font>
    <font>
      <b/>
      <sz val="12"/>
      <color indexed="8"/>
      <name val="Calibri"/>
      <family val="2"/>
      <charset val="238"/>
      <scheme val="minor"/>
    </font>
    <font>
      <b/>
      <sz val="12"/>
      <color theme="1"/>
      <name val="Calibri"/>
      <family val="2"/>
      <scheme val="minor"/>
    </font>
    <font>
      <b/>
      <sz val="14"/>
      <name val="Calibri"/>
      <family val="2"/>
      <scheme val="minor"/>
    </font>
    <font>
      <b/>
      <sz val="14"/>
      <color indexed="8"/>
      <name val="Calibri"/>
      <family val="2"/>
      <charset val="204"/>
      <scheme val="minor"/>
    </font>
    <font>
      <sz val="12"/>
      <color indexed="8"/>
      <name val="Calibri"/>
      <family val="2"/>
      <charset val="204"/>
      <scheme val="minor"/>
    </font>
    <font>
      <b/>
      <sz val="14"/>
      <color indexed="9"/>
      <name val="Calibri"/>
      <family val="2"/>
      <charset val="238"/>
      <scheme val="minor"/>
    </font>
    <font>
      <sz val="11"/>
      <color theme="1"/>
      <name val="Calibri"/>
      <family val="2"/>
      <scheme val="minor"/>
    </font>
    <font>
      <sz val="11"/>
      <color rgb="FF3F3F76"/>
      <name val="Calibri"/>
      <family val="2"/>
      <scheme val="minor"/>
    </font>
    <font>
      <sz val="11"/>
      <color theme="0"/>
      <name val="Calibri"/>
      <family val="2"/>
      <scheme val="minor"/>
    </font>
    <font>
      <sz val="11"/>
      <name val="Calibri"/>
      <family val="2"/>
      <scheme val="minor"/>
    </font>
    <font>
      <b/>
      <sz val="11"/>
      <color theme="1"/>
      <name val="Calibri"/>
      <family val="2"/>
      <charset val="204"/>
      <scheme val="minor"/>
    </font>
    <font>
      <b/>
      <sz val="11"/>
      <color rgb="FFFF0000"/>
      <name val="Calibri"/>
      <family val="2"/>
      <charset val="204"/>
      <scheme val="minor"/>
    </font>
    <font>
      <b/>
      <sz val="12"/>
      <color theme="0"/>
      <name val="Calibri"/>
      <family val="2"/>
      <charset val="204"/>
      <scheme val="minor"/>
    </font>
    <font>
      <sz val="11"/>
      <color rgb="FFFF0000"/>
      <name val="Calibri"/>
      <family val="2"/>
      <charset val="238"/>
      <scheme val="minor"/>
    </font>
    <font>
      <i/>
      <sz val="11"/>
      <color rgb="FFFF0000"/>
      <name val="Calibri"/>
      <family val="2"/>
      <charset val="204"/>
      <scheme val="minor"/>
    </font>
    <font>
      <b/>
      <sz val="14"/>
      <color indexed="8"/>
      <name val="Calibri"/>
      <family val="2"/>
      <charset val="238"/>
      <scheme val="minor"/>
    </font>
    <font>
      <u/>
      <sz val="11"/>
      <color theme="1"/>
      <name val="Calibri"/>
      <family val="2"/>
      <scheme val="minor"/>
    </font>
    <font>
      <b/>
      <u/>
      <sz val="11"/>
      <color theme="1"/>
      <name val="Calibri"/>
      <family val="2"/>
      <charset val="204"/>
      <scheme val="minor"/>
    </font>
    <font>
      <sz val="11"/>
      <color theme="1"/>
      <name val="Calibri"/>
      <family val="2"/>
      <charset val="204"/>
      <scheme val="minor"/>
    </font>
    <font>
      <sz val="11"/>
      <color theme="1"/>
      <name val="Calibri"/>
      <scheme val="minor"/>
    </font>
    <font>
      <sz val="11"/>
      <name val="Calibri"/>
      <family val="2"/>
      <charset val="238"/>
      <scheme val="minor"/>
    </font>
    <font>
      <sz val="11"/>
      <color rgb="FF000000"/>
      <name val="Calibri"/>
      <family val="2"/>
      <scheme val="minor"/>
    </font>
  </fonts>
  <fills count="18">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55"/>
        <bgColor indexed="64"/>
      </patternFill>
    </fill>
    <fill>
      <patternFill patternType="solid">
        <fgColor rgb="FFA5A5A5"/>
      </patternFill>
    </fill>
    <fill>
      <patternFill patternType="solid">
        <fgColor theme="9" tint="0.79998168889431442"/>
        <bgColor indexed="64"/>
      </patternFill>
    </fill>
    <fill>
      <patternFill patternType="solid">
        <fgColor rgb="FFFFE36D"/>
        <bgColor indexed="64"/>
      </patternFill>
    </fill>
    <fill>
      <patternFill patternType="solid">
        <fgColor rgb="FFFFCC99"/>
      </patternFill>
    </fill>
    <fill>
      <patternFill patternType="solid">
        <fgColor theme="7"/>
      </patternFill>
    </fill>
    <fill>
      <patternFill patternType="solid">
        <fgColor theme="7" tint="0.59999389629810485"/>
        <bgColor indexed="65"/>
      </patternFill>
    </fill>
    <fill>
      <patternFill patternType="solid">
        <fgColor theme="8"/>
      </patternFill>
    </fill>
    <fill>
      <patternFill patternType="solid">
        <fgColor rgb="FFFFC000"/>
        <bgColor indexed="64"/>
      </patternFill>
    </fill>
    <fill>
      <patternFill patternType="solid">
        <fgColor rgb="FFFFE989"/>
        <bgColor indexed="64"/>
      </patternFill>
    </fill>
    <fill>
      <patternFill patternType="solid">
        <fgColor theme="1" tint="0.499984740745262"/>
        <bgColor indexed="64"/>
      </patternFill>
    </fill>
    <fill>
      <patternFill patternType="solid">
        <fgColor rgb="FFB4F0FF"/>
        <bgColor indexed="64"/>
      </patternFill>
    </fill>
    <fill>
      <patternFill patternType="solid">
        <fgColor theme="0" tint="-0.14996795556505021"/>
        <bgColor indexed="64"/>
      </patternFill>
    </fill>
    <fill>
      <patternFill patternType="solid">
        <fgColor rgb="FFB4E682"/>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ck">
        <color auto="1"/>
      </top>
      <bottom style="thick">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s>
  <cellStyleXfs count="15">
    <xf numFmtId="0" fontId="0" fillId="0" borderId="0"/>
    <xf numFmtId="0" fontId="17" fillId="5" borderId="7" applyNumberFormat="0" applyAlignment="0" applyProtection="0"/>
    <xf numFmtId="165" fontId="6" fillId="0" borderId="0" applyFont="0" applyFill="0" applyBorder="0" applyAlignment="0" applyProtection="0"/>
    <xf numFmtId="0" fontId="18" fillId="0" borderId="8" applyNumberFormat="0" applyFill="0" applyAlignment="0" applyProtection="0"/>
    <xf numFmtId="0" fontId="21" fillId="7" borderId="1">
      <alignment vertical="center"/>
    </xf>
    <xf numFmtId="4" fontId="27" fillId="2" borderId="1" applyFont="0" applyFill="0" applyBorder="0">
      <alignment horizontal="center" vertical="center" wrapText="1"/>
    </xf>
    <xf numFmtId="0" fontId="20" fillId="5" borderId="1" applyNumberFormat="0" applyFill="0" applyAlignment="0">
      <alignment horizontal="center" wrapText="1"/>
    </xf>
    <xf numFmtId="0" fontId="30" fillId="8" borderId="9" applyNumberFormat="0" applyAlignment="0" applyProtection="0"/>
    <xf numFmtId="0" fontId="31" fillId="9" borderId="0" applyNumberFormat="0" applyBorder="0" applyAlignment="0" applyProtection="0"/>
    <xf numFmtId="0" fontId="29" fillId="10" borderId="0" applyNumberFormat="0" applyBorder="0" applyAlignment="0" applyProtection="0"/>
    <xf numFmtId="0" fontId="31" fillId="11" borderId="0" applyNumberFormat="0" applyBorder="0" applyAlignment="0" applyProtection="0"/>
    <xf numFmtId="9" fontId="29" fillId="0" borderId="0" applyFont="0" applyFill="0" applyBorder="0" applyAlignment="0" applyProtection="0"/>
    <xf numFmtId="0" fontId="23" fillId="15" borderId="16" applyNumberFormat="0">
      <alignment vertical="center"/>
    </xf>
    <xf numFmtId="0" fontId="24" fillId="16" borderId="1" applyAlignment="0">
      <alignment horizontal="center"/>
    </xf>
    <xf numFmtId="0" fontId="25" fillId="17" borderId="16" applyNumberFormat="0">
      <alignment vertical="center"/>
    </xf>
  </cellStyleXfs>
  <cellXfs count="156">
    <xf numFmtId="0" fontId="0" fillId="0" borderId="0" xfId="0"/>
    <xf numFmtId="4" fontId="25" fillId="17" borderId="16" xfId="14" applyNumberFormat="1">
      <alignment vertical="center"/>
    </xf>
    <xf numFmtId="0" fontId="2" fillId="0" borderId="0" xfId="0" applyFont="1" applyAlignment="1">
      <alignment vertical="center"/>
    </xf>
    <xf numFmtId="0" fontId="8" fillId="0" borderId="0" xfId="3" applyNumberFormat="1" applyFont="1" applyBorder="1" applyAlignment="1">
      <alignment vertical="top" wrapText="1" readingOrder="1"/>
    </xf>
    <xf numFmtId="0" fontId="0" fillId="0" borderId="0" xfId="0" applyBorder="1"/>
    <xf numFmtId="0" fontId="20" fillId="6" borderId="1" xfId="6" applyFill="1" applyBorder="1" applyAlignment="1" applyProtection="1">
      <alignment horizontal="center" vertical="center" wrapText="1"/>
    </xf>
    <xf numFmtId="0" fontId="20" fillId="0" borderId="1" xfId="6" applyFill="1" applyAlignment="1" applyProtection="1">
      <alignment vertical="center" wrapText="1"/>
    </xf>
    <xf numFmtId="0" fontId="20" fillId="6" borderId="1" xfId="6" applyFill="1" applyAlignment="1" applyProtection="1">
      <alignment horizontal="center" vertical="center" wrapText="1"/>
    </xf>
    <xf numFmtId="0" fontId="20" fillId="6" borderId="5" xfId="6" applyFill="1" applyBorder="1" applyAlignment="1" applyProtection="1">
      <alignment horizontal="center" vertical="center" wrapText="1"/>
    </xf>
    <xf numFmtId="0" fontId="21" fillId="7" borderId="2" xfId="4" applyBorder="1" applyAlignment="1" applyProtection="1">
      <alignment vertical="center"/>
    </xf>
    <xf numFmtId="0" fontId="21" fillId="7" borderId="4" xfId="4" applyBorder="1" applyAlignment="1" applyProtection="1">
      <alignment vertical="center"/>
    </xf>
    <xf numFmtId="0" fontId="21" fillId="7" borderId="6" xfId="4" applyBorder="1" applyAlignment="1" applyProtection="1">
      <alignment vertical="center"/>
    </xf>
    <xf numFmtId="0" fontId="36" fillId="0" borderId="0" xfId="0" applyFont="1" applyAlignment="1" applyProtection="1">
      <alignment horizontal="left" vertical="top"/>
    </xf>
    <xf numFmtId="0" fontId="25" fillId="17" borderId="16" xfId="14">
      <alignment vertical="center"/>
    </xf>
    <xf numFmtId="0" fontId="20" fillId="0" borderId="1" xfId="6" applyFill="1" applyBorder="1" applyAlignment="1" applyProtection="1">
      <alignment horizontal="center" vertical="center" wrapText="1"/>
      <protection locked="0"/>
    </xf>
    <xf numFmtId="0" fontId="20" fillId="0" borderId="1" xfId="6" applyFont="1" applyFill="1" applyBorder="1" applyAlignment="1" applyProtection="1">
      <alignment vertical="center" wrapText="1"/>
    </xf>
    <xf numFmtId="166" fontId="20" fillId="0" borderId="1" xfId="11" applyNumberFormat="1" applyFont="1" applyFill="1" applyBorder="1" applyAlignment="1" applyProtection="1">
      <alignment horizontal="center" vertical="center" wrapText="1"/>
      <protection locked="0"/>
    </xf>
    <xf numFmtId="4" fontId="7" fillId="0" borderId="1" xfId="5" applyFont="1" applyFill="1" applyBorder="1">
      <alignment horizontal="center" vertical="center" wrapText="1"/>
    </xf>
    <xf numFmtId="4" fontId="20" fillId="0" borderId="1" xfId="5" applyFont="1" applyFill="1">
      <alignment horizontal="center" vertical="center" wrapText="1"/>
    </xf>
    <xf numFmtId="4" fontId="20" fillId="0" borderId="1" xfId="5" applyFont="1" applyFill="1" applyProtection="1">
      <alignment horizontal="center" vertical="center" wrapText="1"/>
      <protection locked="0"/>
    </xf>
    <xf numFmtId="2" fontId="34" fillId="0" borderId="1" xfId="0" applyNumberFormat="1" applyFont="1" applyFill="1" applyBorder="1" applyAlignment="1" applyProtection="1">
      <alignment horizontal="center" vertical="center"/>
      <protection locked="0"/>
    </xf>
    <xf numFmtId="0" fontId="0" fillId="0" borderId="0" xfId="0" applyProtection="1"/>
    <xf numFmtId="0" fontId="2" fillId="0" borderId="0" xfId="0" applyFont="1" applyAlignment="1" applyProtection="1">
      <alignment vertical="center"/>
    </xf>
    <xf numFmtId="4" fontId="7" fillId="0" borderId="1" xfId="5" applyFont="1" applyFill="1" applyBorder="1" applyAlignment="1" applyProtection="1">
      <alignment horizontal="center" vertical="center" wrapText="1"/>
      <protection locked="0"/>
    </xf>
    <xf numFmtId="0" fontId="0" fillId="0" borderId="0" xfId="0" applyAlignment="1" applyProtection="1">
      <alignment wrapText="1"/>
    </xf>
    <xf numFmtId="0" fontId="28" fillId="5" borderId="1" xfId="1" applyFont="1" applyBorder="1" applyAlignment="1" applyProtection="1">
      <alignment horizontal="center" wrapText="1"/>
    </xf>
    <xf numFmtId="0" fontId="22" fillId="0" borderId="1" xfId="1" applyFont="1" applyFill="1" applyBorder="1" applyAlignment="1" applyProtection="1">
      <alignment horizontal="center" wrapText="1"/>
    </xf>
    <xf numFmtId="0" fontId="0" fillId="0" borderId="0" xfId="0" applyAlignment="1" applyProtection="1"/>
    <xf numFmtId="0" fontId="21" fillId="7" borderId="2" xfId="4" applyBorder="1" applyAlignment="1" applyProtection="1">
      <alignment vertical="center" wrapText="1"/>
    </xf>
    <xf numFmtId="0" fontId="21" fillId="7" borderId="4" xfId="4" applyBorder="1" applyAlignment="1" applyProtection="1">
      <alignment vertical="center" wrapText="1"/>
    </xf>
    <xf numFmtId="0" fontId="21" fillId="7" borderId="6" xfId="4" applyBorder="1" applyAlignment="1" applyProtection="1">
      <alignment vertical="center" wrapText="1"/>
    </xf>
    <xf numFmtId="0" fontId="33" fillId="0" borderId="0" xfId="0" applyFont="1" applyAlignment="1" applyProtection="1"/>
    <xf numFmtId="0" fontId="19" fillId="0" borderId="0" xfId="0" applyFont="1" applyAlignment="1" applyProtection="1">
      <alignment horizontal="center" wrapText="1"/>
    </xf>
    <xf numFmtId="0" fontId="19" fillId="0" borderId="0" xfId="0" applyFont="1" applyAlignment="1" applyProtection="1">
      <alignment wrapText="1"/>
    </xf>
    <xf numFmtId="0" fontId="0" fillId="0" borderId="0" xfId="0" applyAlignment="1" applyProtection="1">
      <alignment horizontal="center" wrapText="1"/>
    </xf>
    <xf numFmtId="0" fontId="32" fillId="0" borderId="1" xfId="0" applyFont="1" applyBorder="1" applyAlignment="1">
      <alignment wrapText="1"/>
    </xf>
    <xf numFmtId="0" fontId="20" fillId="0" borderId="1" xfId="6" applyFont="1" applyFill="1" applyBorder="1" applyAlignment="1" applyProtection="1">
      <alignment vertical="center" wrapText="1"/>
      <protection locked="0"/>
    </xf>
    <xf numFmtId="0" fontId="19" fillId="0" borderId="0" xfId="0" applyFont="1" applyAlignment="1" applyProtection="1">
      <alignment horizontal="center" vertical="center" wrapText="1"/>
    </xf>
    <xf numFmtId="0" fontId="19" fillId="0" borderId="0" xfId="0" applyFont="1" applyAlignment="1" applyProtection="1">
      <alignment horizontal="left" vertical="top" wrapText="1"/>
    </xf>
    <xf numFmtId="0" fontId="41" fillId="0" borderId="0" xfId="0" applyFont="1" applyAlignment="1" applyProtection="1">
      <alignment horizontal="left" vertical="top"/>
    </xf>
    <xf numFmtId="0" fontId="41" fillId="0" borderId="0" xfId="0" applyFont="1" applyAlignment="1" applyProtection="1">
      <alignment wrapText="1"/>
    </xf>
    <xf numFmtId="4" fontId="41" fillId="0" borderId="0" xfId="0" applyNumberFormat="1" applyFont="1" applyFill="1" applyBorder="1" applyAlignment="1" applyProtection="1">
      <alignment horizontal="center" vertical="center" wrapText="1"/>
    </xf>
    <xf numFmtId="4" fontId="19" fillId="0" borderId="0" xfId="5" applyFont="1" applyFill="1" applyBorder="1" applyProtection="1">
      <alignment horizontal="center" vertical="center" wrapText="1"/>
      <protection locked="0"/>
    </xf>
    <xf numFmtId="4" fontId="19" fillId="0" borderId="0" xfId="5" applyFont="1" applyFill="1" applyBorder="1" applyProtection="1">
      <alignment horizontal="center" vertical="center" wrapText="1"/>
    </xf>
    <xf numFmtId="0" fontId="0" fillId="0" borderId="0" xfId="0" applyProtection="1">
      <protection locked="0"/>
    </xf>
    <xf numFmtId="0" fontId="19" fillId="0" borderId="0" xfId="0" applyFont="1" applyAlignment="1" applyProtection="1">
      <alignment horizontal="center" wrapText="1"/>
      <protection locked="0"/>
    </xf>
    <xf numFmtId="0" fontId="19" fillId="0" borderId="0" xfId="0" applyFont="1" applyAlignment="1" applyProtection="1">
      <alignment wrapText="1"/>
      <protection locked="0"/>
    </xf>
    <xf numFmtId="0" fontId="4" fillId="0" borderId="1" xfId="0" applyFont="1" applyBorder="1" applyAlignment="1" applyProtection="1">
      <alignment vertical="center" wrapText="1"/>
    </xf>
    <xf numFmtId="0" fontId="20" fillId="0" borderId="1" xfId="6" applyFill="1" applyAlignment="1" applyProtection="1">
      <alignment horizontal="center" vertical="center" wrapText="1"/>
    </xf>
    <xf numFmtId="4" fontId="20" fillId="0" borderId="1" xfId="5" applyFont="1" applyFill="1" applyProtection="1">
      <alignment horizontal="center" vertical="center" wrapText="1"/>
    </xf>
    <xf numFmtId="0" fontId="4" fillId="0" borderId="1" xfId="0" applyFont="1" applyFill="1" applyBorder="1" applyAlignment="1" applyProtection="1">
      <alignment horizontal="right" vertical="center" wrapText="1"/>
    </xf>
    <xf numFmtId="0" fontId="4" fillId="0" borderId="1" xfId="0" applyFont="1" applyFill="1" applyBorder="1" applyAlignment="1" applyProtection="1">
      <alignment vertical="center" wrapText="1"/>
    </xf>
    <xf numFmtId="0" fontId="4" fillId="0" borderId="1" xfId="0" applyFont="1" applyFill="1" applyBorder="1" applyAlignment="1" applyProtection="1">
      <alignment horizontal="left" vertical="top" wrapText="1"/>
    </xf>
    <xf numFmtId="0" fontId="4" fillId="0" borderId="1" xfId="0" applyFont="1" applyFill="1" applyBorder="1" applyAlignment="1" applyProtection="1">
      <alignment horizontal="center" vertical="center" wrapText="1"/>
    </xf>
    <xf numFmtId="4" fontId="4" fillId="0" borderId="1" xfId="5" applyFont="1" applyFill="1" applyBorder="1" applyAlignment="1" applyProtection="1">
      <alignment horizontal="center" vertical="center" wrapText="1"/>
    </xf>
    <xf numFmtId="0" fontId="4" fillId="0" borderId="1" xfId="0" applyFont="1" applyBorder="1" applyAlignment="1" applyProtection="1">
      <alignment horizontal="left" vertical="top" wrapText="1"/>
    </xf>
    <xf numFmtId="0" fontId="4" fillId="0" borderId="1" xfId="0" applyFont="1" applyBorder="1" applyAlignment="1" applyProtection="1">
      <alignment horizontal="center" vertical="center" wrapText="1"/>
    </xf>
    <xf numFmtId="0" fontId="33" fillId="0" borderId="0" xfId="0" applyFont="1" applyProtection="1">
      <protection hidden="1"/>
    </xf>
    <xf numFmtId="0" fontId="33" fillId="0" borderId="0" xfId="0" applyFont="1" applyProtection="1">
      <protection locked="0" hidden="1"/>
    </xf>
    <xf numFmtId="0" fontId="0" fillId="0" borderId="0" xfId="0" applyProtection="1">
      <protection hidden="1"/>
    </xf>
    <xf numFmtId="0" fontId="9" fillId="14" borderId="1" xfId="1" applyFont="1" applyFill="1" applyBorder="1" applyAlignment="1" applyProtection="1">
      <alignment horizontal="center" vertical="center"/>
      <protection hidden="1"/>
    </xf>
    <xf numFmtId="0" fontId="10" fillId="0" borderId="1" xfId="1" applyFont="1" applyFill="1" applyBorder="1" applyAlignment="1" applyProtection="1">
      <alignment horizontal="center" vertical="center"/>
      <protection hidden="1"/>
    </xf>
    <xf numFmtId="0" fontId="3" fillId="0" borderId="1" xfId="0" applyFont="1" applyBorder="1" applyAlignment="1" applyProtection="1">
      <alignment horizontal="center" vertical="center" wrapText="1"/>
      <protection hidden="1"/>
    </xf>
    <xf numFmtId="0" fontId="0" fillId="3" borderId="1" xfId="0" applyFill="1" applyBorder="1" applyAlignment="1" applyProtection="1">
      <alignment horizontal="center"/>
      <protection hidden="1"/>
    </xf>
    <xf numFmtId="0" fontId="4" fillId="0" borderId="1" xfId="0" applyNumberFormat="1" applyFont="1" applyBorder="1" applyAlignment="1" applyProtection="1">
      <alignment vertical="center" wrapText="1"/>
      <protection hidden="1"/>
    </xf>
    <xf numFmtId="165" fontId="4" fillId="0" borderId="1" xfId="2" applyFont="1" applyBorder="1" applyAlignment="1" applyProtection="1">
      <alignment vertical="center" wrapText="1"/>
      <protection hidden="1"/>
    </xf>
    <xf numFmtId="0" fontId="14" fillId="14" borderId="1" xfId="0" applyFont="1" applyFill="1" applyBorder="1" applyAlignment="1" applyProtection="1">
      <alignment vertical="center" wrapText="1"/>
      <protection hidden="1"/>
    </xf>
    <xf numFmtId="165" fontId="15" fillId="14" borderId="1" xfId="2" applyFont="1" applyFill="1" applyBorder="1" applyAlignment="1" applyProtection="1">
      <alignment vertical="center" wrapText="1"/>
      <protection hidden="1"/>
    </xf>
    <xf numFmtId="0" fontId="32" fillId="12" borderId="1" xfId="8" applyFont="1" applyFill="1" applyBorder="1" applyAlignment="1" applyProtection="1">
      <alignment horizontal="center"/>
      <protection hidden="1"/>
    </xf>
    <xf numFmtId="0" fontId="0" fillId="0" borderId="1" xfId="0" applyBorder="1" applyAlignment="1" applyProtection="1">
      <alignment horizontal="center" vertical="center"/>
      <protection hidden="1"/>
    </xf>
    <xf numFmtId="0" fontId="29" fillId="13" borderId="1" xfId="9" applyFill="1" applyBorder="1" applyAlignment="1" applyProtection="1">
      <alignment horizontal="center" vertical="center"/>
      <protection hidden="1"/>
    </xf>
    <xf numFmtId="0" fontId="33" fillId="13" borderId="1" xfId="9" applyFont="1" applyFill="1" applyBorder="1" applyAlignment="1" applyProtection="1">
      <alignment horizontal="center" vertical="center"/>
      <protection hidden="1"/>
    </xf>
    <xf numFmtId="0" fontId="35" fillId="14" borderId="1" xfId="10" applyFont="1" applyFill="1" applyBorder="1" applyAlignment="1" applyProtection="1">
      <alignment horizontal="center"/>
      <protection hidden="1"/>
    </xf>
    <xf numFmtId="0" fontId="40" fillId="0" borderId="0" xfId="0" applyFont="1" applyBorder="1" applyAlignment="1" applyProtection="1">
      <alignment wrapText="1"/>
      <protection locked="0" hidden="1"/>
    </xf>
    <xf numFmtId="0" fontId="39" fillId="0" borderId="0" xfId="0" applyFont="1" applyBorder="1" applyAlignment="1" applyProtection="1">
      <protection hidden="1"/>
    </xf>
    <xf numFmtId="0" fontId="0" fillId="0" borderId="14" xfId="0" applyBorder="1" applyAlignment="1" applyProtection="1">
      <protection hidden="1"/>
    </xf>
    <xf numFmtId="10" fontId="30" fillId="8" borderId="9" xfId="7" applyNumberFormat="1" applyAlignment="1" applyProtection="1">
      <alignment horizontal="center" vertical="center"/>
    </xf>
    <xf numFmtId="165" fontId="0" fillId="0" borderId="1" xfId="2" applyFont="1" applyFill="1" applyBorder="1" applyAlignment="1" applyProtection="1">
      <alignment horizontal="center" vertical="center"/>
    </xf>
    <xf numFmtId="165" fontId="0" fillId="0" borderId="1" xfId="2" applyFont="1" applyFill="1" applyBorder="1" applyAlignment="1" applyProtection="1">
      <alignment vertical="center"/>
    </xf>
    <xf numFmtId="2" fontId="0" fillId="0" borderId="1" xfId="0" applyNumberFormat="1" applyFill="1" applyBorder="1" applyAlignment="1" applyProtection="1">
      <alignment horizontal="right" vertical="center"/>
    </xf>
    <xf numFmtId="164" fontId="29" fillId="13" borderId="1" xfId="9" applyNumberFormat="1" applyFill="1" applyBorder="1" applyAlignment="1" applyProtection="1">
      <alignment horizontal="center" vertical="center"/>
    </xf>
    <xf numFmtId="9" fontId="0" fillId="0" borderId="1" xfId="0" applyNumberFormat="1" applyFill="1" applyBorder="1" applyAlignment="1" applyProtection="1">
      <alignment horizontal="center" vertical="center"/>
    </xf>
    <xf numFmtId="0" fontId="0" fillId="0" borderId="1" xfId="0" applyBorder="1" applyAlignment="1" applyProtection="1">
      <alignment horizontal="center" vertical="center"/>
    </xf>
    <xf numFmtId="38" fontId="33" fillId="13" borderId="1" xfId="9" applyNumberFormat="1" applyFont="1" applyFill="1" applyBorder="1" applyAlignment="1" applyProtection="1">
      <alignment vertical="center"/>
    </xf>
    <xf numFmtId="165" fontId="35" fillId="14" borderId="1" xfId="2" applyFont="1" applyFill="1" applyBorder="1" applyProtection="1"/>
    <xf numFmtId="0" fontId="32" fillId="0" borderId="1" xfId="0" applyFont="1" applyBorder="1" applyAlignment="1" applyProtection="1">
      <alignment wrapText="1"/>
      <protection locked="0"/>
    </xf>
    <xf numFmtId="4" fontId="41" fillId="0" borderId="0" xfId="2" applyNumberFormat="1" applyFont="1" applyFill="1" applyBorder="1" applyAlignment="1" applyProtection="1">
      <alignment horizontal="center" vertical="center" wrapText="1"/>
    </xf>
    <xf numFmtId="4" fontId="19" fillId="0" borderId="0" xfId="2" applyNumberFormat="1" applyFont="1" applyFill="1" applyBorder="1" applyAlignment="1" applyProtection="1">
      <alignment horizontal="center" vertical="center" wrapText="1"/>
    </xf>
    <xf numFmtId="4" fontId="19" fillId="0" borderId="0" xfId="5" applyNumberFormat="1" applyFont="1" applyFill="1" applyBorder="1" applyProtection="1">
      <alignment horizontal="center" vertical="center" wrapText="1"/>
    </xf>
    <xf numFmtId="0" fontId="42" fillId="0" borderId="0" xfId="0" applyFont="1" applyAlignment="1" applyProtection="1">
      <alignment horizontal="center" vertical="center" wrapText="1"/>
    </xf>
    <xf numFmtId="0" fontId="42" fillId="0" borderId="0" xfId="0" applyFont="1" applyAlignment="1" applyProtection="1">
      <alignment horizontal="left" vertical="top" wrapText="1"/>
    </xf>
    <xf numFmtId="4" fontId="42" fillId="0" borderId="0" xfId="5" applyFont="1" applyFill="1" applyBorder="1" applyProtection="1">
      <alignment horizontal="center" vertical="center" wrapText="1"/>
    </xf>
    <xf numFmtId="4" fontId="42" fillId="0" borderId="0" xfId="5" applyFont="1" applyFill="1" applyBorder="1" applyProtection="1">
      <alignment horizontal="center" vertical="center" wrapText="1"/>
      <protection locked="0"/>
    </xf>
    <xf numFmtId="4" fontId="42" fillId="0" borderId="0" xfId="2" applyNumberFormat="1" applyFont="1" applyAlignment="1" applyProtection="1">
      <alignment wrapText="1"/>
    </xf>
    <xf numFmtId="4" fontId="42" fillId="0" borderId="0" xfId="2" applyNumberFormat="1" applyFont="1" applyFill="1" applyBorder="1" applyAlignment="1" applyProtection="1">
      <alignment horizontal="center" vertical="center" wrapText="1"/>
    </xf>
    <xf numFmtId="0" fontId="42" fillId="0" borderId="0" xfId="0" applyFont="1" applyAlignment="1" applyProtection="1">
      <alignment wrapText="1"/>
    </xf>
    <xf numFmtId="4" fontId="42" fillId="0" borderId="0" xfId="0" applyNumberFormat="1" applyFont="1" applyFill="1" applyBorder="1" applyAlignment="1" applyProtection="1">
      <alignment horizontal="center" vertical="center" wrapText="1"/>
    </xf>
    <xf numFmtId="0" fontId="1" fillId="0" borderId="0" xfId="0" applyFont="1" applyAlignment="1" applyProtection="1">
      <alignment horizontal="left" vertical="top" wrapText="1"/>
    </xf>
    <xf numFmtId="0" fontId="1" fillId="0" borderId="0" xfId="0" applyFont="1" applyAlignment="1" applyProtection="1">
      <alignment horizontal="center" vertical="center" wrapText="1"/>
    </xf>
    <xf numFmtId="0" fontId="32" fillId="0" borderId="0" xfId="0" applyFont="1" applyAlignment="1" applyProtection="1">
      <alignment horizontal="left" vertical="top" wrapText="1"/>
    </xf>
    <xf numFmtId="0" fontId="0" fillId="0" borderId="0" xfId="0" applyFont="1" applyAlignment="1" applyProtection="1">
      <alignment horizontal="left" vertical="top" wrapText="1"/>
    </xf>
    <xf numFmtId="0" fontId="0" fillId="0" borderId="0" xfId="0" applyFont="1" applyAlignment="1" applyProtection="1">
      <alignment horizontal="left" vertical="top"/>
    </xf>
    <xf numFmtId="0" fontId="43" fillId="0" borderId="0" xfId="0" applyFont="1" applyAlignment="1" applyProtection="1">
      <alignment horizontal="left" vertical="top" wrapText="1"/>
    </xf>
    <xf numFmtId="0" fontId="0" fillId="0" borderId="0" xfId="0" applyFont="1" applyAlignment="1" applyProtection="1">
      <alignment wrapText="1"/>
    </xf>
    <xf numFmtId="4" fontId="0" fillId="0" borderId="0" xfId="0" applyNumberFormat="1" applyFont="1" applyFill="1" applyBorder="1" applyAlignment="1" applyProtection="1">
      <alignment horizontal="center" vertical="center" wrapText="1"/>
    </xf>
    <xf numFmtId="0" fontId="44" fillId="0" borderId="0" xfId="0" applyFont="1"/>
    <xf numFmtId="0" fontId="44" fillId="0" borderId="17" xfId="0" applyFont="1" applyBorder="1" applyAlignment="1">
      <alignment vertical="center" wrapText="1"/>
    </xf>
    <xf numFmtId="0" fontId="44" fillId="0" borderId="18" xfId="0" applyFont="1" applyBorder="1" applyAlignment="1">
      <alignment vertical="center" wrapText="1"/>
    </xf>
    <xf numFmtId="0" fontId="0" fillId="0" borderId="0" xfId="0" applyFont="1" applyAlignment="1" applyProtection="1">
      <alignment horizontal="center" vertical="center" wrapText="1"/>
    </xf>
    <xf numFmtId="0" fontId="4" fillId="0" borderId="0" xfId="0" applyFont="1"/>
    <xf numFmtId="0" fontId="37" fillId="0" borderId="0" xfId="0" applyFont="1" applyAlignment="1" applyProtection="1">
      <alignment horizontal="left" vertical="top" wrapText="1"/>
      <protection hidden="1"/>
    </xf>
    <xf numFmtId="0" fontId="4" fillId="0" borderId="1" xfId="0" applyFont="1" applyBorder="1" applyAlignment="1" applyProtection="1">
      <alignment vertical="center" wrapText="1"/>
      <protection hidden="1"/>
    </xf>
    <xf numFmtId="0" fontId="15" fillId="14" borderId="1" xfId="0" applyFont="1" applyFill="1" applyBorder="1" applyAlignment="1" applyProtection="1">
      <alignment vertical="center" wrapText="1"/>
      <protection hidden="1"/>
    </xf>
    <xf numFmtId="0" fontId="4" fillId="0" borderId="2" xfId="0" applyFont="1" applyBorder="1" applyAlignment="1" applyProtection="1">
      <alignment vertical="center" wrapText="1"/>
      <protection hidden="1"/>
    </xf>
    <xf numFmtId="0" fontId="4" fillId="0" borderId="4" xfId="0" applyFont="1" applyBorder="1" applyAlignment="1" applyProtection="1">
      <alignment vertical="center" wrapText="1"/>
      <protection hidden="1"/>
    </xf>
    <xf numFmtId="0" fontId="4" fillId="0" borderId="6" xfId="0" applyFont="1" applyBorder="1" applyAlignment="1" applyProtection="1">
      <alignment vertical="center" wrapText="1"/>
      <protection hidden="1"/>
    </xf>
    <xf numFmtId="0" fontId="0" fillId="0" borderId="2" xfId="0" applyBorder="1" applyAlignment="1" applyProtection="1">
      <alignment vertical="center"/>
      <protection hidden="1"/>
    </xf>
    <xf numFmtId="0" fontId="0" fillId="0" borderId="6" xfId="0" applyBorder="1" applyAlignment="1" applyProtection="1">
      <alignment vertical="center"/>
      <protection hidden="1"/>
    </xf>
    <xf numFmtId="0" fontId="33" fillId="13" borderId="2" xfId="9" applyFont="1" applyFill="1" applyBorder="1" applyAlignment="1" applyProtection="1">
      <alignment vertical="center"/>
      <protection hidden="1"/>
    </xf>
    <xf numFmtId="0" fontId="33" fillId="13" borderId="6" xfId="9" applyFont="1" applyFill="1" applyBorder="1" applyAlignment="1" applyProtection="1">
      <alignment vertical="center"/>
      <protection hidden="1"/>
    </xf>
    <xf numFmtId="0" fontId="35" fillId="14" borderId="2" xfId="10" applyFont="1" applyFill="1" applyBorder="1" applyAlignment="1" applyProtection="1">
      <alignment horizontal="center"/>
      <protection hidden="1"/>
    </xf>
    <xf numFmtId="0" fontId="35" fillId="14" borderId="4" xfId="10" applyFont="1" applyFill="1" applyBorder="1" applyAlignment="1" applyProtection="1">
      <alignment horizontal="center"/>
      <protection hidden="1"/>
    </xf>
    <xf numFmtId="0" fontId="35" fillId="14" borderId="6" xfId="10" applyFont="1" applyFill="1" applyBorder="1" applyAlignment="1" applyProtection="1">
      <alignment horizontal="center"/>
      <protection hidden="1"/>
    </xf>
    <xf numFmtId="0" fontId="39" fillId="0" borderId="0" xfId="0" applyFont="1" applyAlignment="1" applyProtection="1">
      <alignment horizontal="left"/>
      <protection hidden="1"/>
    </xf>
    <xf numFmtId="0" fontId="12" fillId="14" borderId="10" xfId="3" applyNumberFormat="1" applyFont="1" applyFill="1" applyBorder="1" applyAlignment="1" applyProtection="1">
      <alignment horizontal="center" vertical="center" wrapText="1" readingOrder="1"/>
      <protection locked="0" hidden="1"/>
    </xf>
    <xf numFmtId="0" fontId="12" fillId="14" borderId="11" xfId="3" applyNumberFormat="1" applyFont="1" applyFill="1" applyBorder="1" applyAlignment="1" applyProtection="1">
      <alignment horizontal="center" vertical="center" wrapText="1" readingOrder="1"/>
      <protection locked="0" hidden="1"/>
    </xf>
    <xf numFmtId="0" fontId="12" fillId="14" borderId="12" xfId="3" applyNumberFormat="1" applyFont="1" applyFill="1" applyBorder="1" applyAlignment="1" applyProtection="1">
      <alignment horizontal="center" vertical="center" wrapText="1" readingOrder="1"/>
      <protection locked="0" hidden="1"/>
    </xf>
    <xf numFmtId="0" fontId="12" fillId="14" borderId="13" xfId="3" applyNumberFormat="1" applyFont="1" applyFill="1" applyBorder="1" applyAlignment="1" applyProtection="1">
      <alignment horizontal="center" vertical="center" wrapText="1" readingOrder="1"/>
      <protection locked="0" hidden="1"/>
    </xf>
    <xf numFmtId="0" fontId="12" fillId="14" borderId="14" xfId="3" applyNumberFormat="1" applyFont="1" applyFill="1" applyBorder="1" applyAlignment="1" applyProtection="1">
      <alignment horizontal="center" vertical="center" wrapText="1" readingOrder="1"/>
      <protection locked="0" hidden="1"/>
    </xf>
    <xf numFmtId="0" fontId="12" fillId="14" borderId="15" xfId="3" applyNumberFormat="1" applyFont="1" applyFill="1" applyBorder="1" applyAlignment="1" applyProtection="1">
      <alignment horizontal="center" vertical="center" wrapText="1" readingOrder="1"/>
      <protection locked="0" hidden="1"/>
    </xf>
    <xf numFmtId="0" fontId="0" fillId="13" borderId="2" xfId="9" applyFont="1" applyFill="1" applyBorder="1" applyAlignment="1" applyProtection="1">
      <alignment vertical="center"/>
      <protection hidden="1"/>
    </xf>
    <xf numFmtId="0" fontId="29" fillId="13" borderId="6" xfId="9" applyFill="1" applyBorder="1" applyAlignment="1" applyProtection="1">
      <alignment vertical="center"/>
      <protection hidden="1"/>
    </xf>
    <xf numFmtId="0" fontId="32" fillId="12" borderId="2" xfId="8" applyFont="1" applyFill="1" applyBorder="1" applyAlignment="1" applyProtection="1">
      <alignment horizontal="center"/>
      <protection hidden="1"/>
    </xf>
    <xf numFmtId="0" fontId="32" fillId="12" borderId="6" xfId="8" applyFont="1" applyFill="1" applyBorder="1" applyAlignment="1" applyProtection="1">
      <alignment horizontal="center"/>
      <protection hidden="1"/>
    </xf>
    <xf numFmtId="0" fontId="3" fillId="3" borderId="1" xfId="0" applyFont="1" applyFill="1" applyBorder="1" applyAlignment="1" applyProtection="1">
      <alignment vertical="center" wrapText="1"/>
      <protection hidden="1"/>
    </xf>
    <xf numFmtId="0" fontId="3" fillId="0" borderId="1" xfId="0" applyFont="1" applyBorder="1" applyAlignment="1" applyProtection="1">
      <alignment horizontal="left" vertical="center" wrapText="1"/>
      <protection hidden="1"/>
    </xf>
    <xf numFmtId="0" fontId="4" fillId="0" borderId="2" xfId="0" applyFont="1" applyBorder="1" applyAlignment="1" applyProtection="1">
      <alignment horizontal="left" vertical="top" wrapText="1"/>
      <protection hidden="1"/>
    </xf>
    <xf numFmtId="0" fontId="4" fillId="0" borderId="4" xfId="0" applyFont="1" applyBorder="1" applyAlignment="1" applyProtection="1">
      <alignment horizontal="left" vertical="top" wrapText="1"/>
      <protection hidden="1"/>
    </xf>
    <xf numFmtId="0" fontId="4" fillId="0" borderId="6" xfId="0" applyFont="1" applyBorder="1" applyAlignment="1" applyProtection="1">
      <alignment horizontal="left" vertical="top" wrapText="1"/>
      <protection hidden="1"/>
    </xf>
    <xf numFmtId="0" fontId="28" fillId="4" borderId="1" xfId="0" applyFont="1" applyFill="1" applyBorder="1" applyAlignment="1" applyProtection="1">
      <alignment horizontal="center" vertical="center" wrapText="1"/>
    </xf>
    <xf numFmtId="0" fontId="38" fillId="0" borderId="2" xfId="0" applyFont="1" applyFill="1" applyBorder="1" applyAlignment="1" applyProtection="1">
      <alignment horizontal="center" vertical="center" wrapText="1"/>
    </xf>
    <xf numFmtId="0" fontId="38" fillId="0" borderId="6"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28" fillId="4" borderId="3" xfId="0" applyFont="1" applyFill="1" applyBorder="1" applyAlignment="1" applyProtection="1">
      <alignment horizontal="center" vertical="center" wrapText="1"/>
    </xf>
    <xf numFmtId="0" fontId="26" fillId="0" borderId="1" xfId="0" applyFont="1" applyFill="1" applyBorder="1" applyAlignment="1" applyProtection="1">
      <alignment horizontal="center" vertical="center" wrapText="1"/>
    </xf>
    <xf numFmtId="0" fontId="26" fillId="0" borderId="2" xfId="0" applyFont="1" applyFill="1" applyBorder="1" applyAlignment="1" applyProtection="1">
      <alignment horizontal="center" vertical="center" wrapText="1"/>
    </xf>
    <xf numFmtId="0" fontId="21" fillId="7" borderId="1" xfId="4" applyBorder="1" applyProtection="1">
      <alignment vertical="center"/>
    </xf>
    <xf numFmtId="0" fontId="13" fillId="0" borderId="0" xfId="0" quotePrefix="1" applyFont="1" applyAlignment="1">
      <alignment horizontal="left" vertical="top" wrapText="1"/>
    </xf>
    <xf numFmtId="0" fontId="34" fillId="0" borderId="0" xfId="0" applyFont="1" applyAlignment="1">
      <alignment horizontal="left" vertical="top"/>
    </xf>
    <xf numFmtId="0" fontId="34" fillId="0" borderId="0" xfId="0" applyFont="1" applyAlignment="1">
      <alignment horizontal="left" vertical="top" wrapText="1"/>
    </xf>
    <xf numFmtId="0" fontId="11" fillId="4" borderId="1" xfId="0" applyFont="1" applyFill="1" applyBorder="1" applyAlignment="1" applyProtection="1">
      <alignment horizontal="center" vertical="center" wrapText="1"/>
    </xf>
    <xf numFmtId="0" fontId="21" fillId="7" borderId="1" xfId="4">
      <alignment vertical="center"/>
    </xf>
    <xf numFmtId="4" fontId="20" fillId="0" borderId="1" xfId="5" applyFont="1" applyFill="1" applyBorder="1">
      <alignment horizontal="center" vertical="center" wrapText="1"/>
    </xf>
    <xf numFmtId="4" fontId="20" fillId="0" borderId="1" xfId="5" applyFont="1" applyFill="1" applyBorder="1" applyProtection="1">
      <alignment horizontal="center" vertical="center" wrapText="1"/>
      <protection locked="0"/>
    </xf>
    <xf numFmtId="0" fontId="20" fillId="0" borderId="1" xfId="6" applyFill="1" applyBorder="1" applyAlignment="1" applyProtection="1">
      <alignment horizontal="center" vertical="center" wrapText="1"/>
    </xf>
    <xf numFmtId="0" fontId="20" fillId="0" borderId="1" xfId="6" applyFill="1" applyBorder="1" applyAlignment="1" applyProtection="1">
      <alignment vertical="center" wrapText="1"/>
    </xf>
  </cellXfs>
  <cellStyles count="15">
    <cellStyle name="1.Style Font" xfId="6"/>
    <cellStyle name="2.Compartiment" xfId="4"/>
    <cellStyle name="2.Number Style" xfId="5"/>
    <cellStyle name="3.Subtotal" xfId="12"/>
    <cellStyle name="4.Subcapitol" xfId="13"/>
    <cellStyle name="40% - Accent4" xfId="9" builtinId="43"/>
    <cellStyle name="5.Grand Total" xfId="14"/>
    <cellStyle name="Accent4" xfId="8" builtinId="41"/>
    <cellStyle name="Accent5" xfId="10" builtinId="45"/>
    <cellStyle name="Check Cell" xfId="1" builtinId="23"/>
    <cellStyle name="Comma" xfId="2" builtinId="3"/>
    <cellStyle name="Heading 1" xfId="3" builtinId="16"/>
    <cellStyle name="Input" xfId="7" builtinId="20"/>
    <cellStyle name="Normal" xfId="0" builtinId="0"/>
    <cellStyle name="Percent" xfId="11" builtinId="5"/>
  </cellStyles>
  <dxfs count="376">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color rgb="FFFF0000"/>
      </font>
      <border>
        <left style="thin">
          <color rgb="FFFF0000"/>
        </left>
        <right style="thin">
          <color rgb="FFFF0000"/>
        </right>
        <top style="thin">
          <color rgb="FFFF0000"/>
        </top>
        <bottom style="thin">
          <color rgb="FFFF0000"/>
        </bottom>
        <vertical/>
        <horizontal/>
      </border>
    </dxf>
    <dxf>
      <font>
        <color rgb="FFFF0000"/>
      </font>
      <border>
        <left style="thin">
          <color rgb="FFFF0000"/>
        </left>
        <right style="thin">
          <color rgb="FFFF0000"/>
        </right>
        <top style="thin">
          <color rgb="FFFF0000"/>
        </top>
        <bottom style="thin">
          <color rgb="FFFF0000"/>
        </bottom>
        <vertical/>
        <horizontal/>
      </border>
    </dxf>
    <dxf>
      <font>
        <color rgb="FFFF0000"/>
      </font>
      <border>
        <left style="thin">
          <color rgb="FFFF0000"/>
        </left>
        <right style="thin">
          <color rgb="FFFF0000"/>
        </right>
        <top style="thin">
          <color rgb="FFFF0000"/>
        </top>
        <bottom style="thin">
          <color rgb="FFFF0000"/>
        </bottom>
        <vertical/>
        <horizontal/>
      </border>
    </dxf>
    <dxf>
      <font>
        <color rgb="FFFF0000"/>
      </font>
      <border>
        <left style="thin">
          <color rgb="FFFF0000"/>
        </left>
        <right style="thin">
          <color rgb="FFFF0000"/>
        </right>
        <top style="thin">
          <color rgb="FFFF0000"/>
        </top>
        <bottom style="thin">
          <color rgb="FFFF0000"/>
        </bottom>
        <vertical/>
        <horizontal/>
      </border>
    </dxf>
    <dxf>
      <font>
        <color rgb="FFFF0000"/>
      </font>
      <border>
        <left style="thin">
          <color rgb="FFFF0000"/>
        </left>
        <right style="thin">
          <color rgb="FFFF0000"/>
        </right>
        <top style="thin">
          <color rgb="FFFF0000"/>
        </top>
        <bottom style="thin">
          <color rgb="FFFF0000"/>
        </bottom>
        <vertical/>
        <horizontal/>
      </border>
    </dxf>
    <dxf>
      <font>
        <color rgb="FFFF0000"/>
      </font>
      <border>
        <left style="thin">
          <color rgb="FFFF0000"/>
        </left>
        <right style="thin">
          <color rgb="FFFF0000"/>
        </right>
        <top style="thin">
          <color rgb="FFFF0000"/>
        </top>
        <bottom style="thin">
          <color rgb="FFFF0000"/>
        </bottom>
        <vertical/>
        <horizontal/>
      </border>
    </dxf>
    <dxf>
      <font>
        <color rgb="FFFF0000"/>
      </font>
      <border>
        <left style="thin">
          <color rgb="FFFF0000"/>
        </left>
        <right style="thin">
          <color rgb="FFFF0000"/>
        </right>
        <top style="thin">
          <color rgb="FFFF0000"/>
        </top>
        <bottom style="thin">
          <color rgb="FFFF0000"/>
        </bottom>
        <vertical/>
        <horizontal/>
      </border>
    </dxf>
    <dxf>
      <font>
        <color rgb="FFFF0000"/>
      </font>
      <border>
        <left style="thin">
          <color rgb="FFFF0000"/>
        </left>
        <right style="thin">
          <color rgb="FFFF0000"/>
        </right>
        <top style="thin">
          <color rgb="FFFF0000"/>
        </top>
        <bottom style="thin">
          <color rgb="FFFF0000"/>
        </bottom>
        <vertical/>
        <horizontal/>
      </border>
    </dxf>
    <dxf>
      <fill>
        <patternFill patternType="darkGrid">
          <fgColor rgb="FFFF0000"/>
        </patternFill>
      </fill>
    </dxf>
    <dxf>
      <font>
        <color rgb="FFFF0000"/>
      </font>
      <border>
        <left style="thin">
          <color rgb="FFFF0000"/>
        </left>
        <right style="thin">
          <color rgb="FFFF0000"/>
        </right>
        <top style="thin">
          <color rgb="FFFF0000"/>
        </top>
        <bottom style="thin">
          <color rgb="FFFF0000"/>
        </bottom>
        <vertical/>
        <horizontal/>
      </border>
    </dxf>
    <dxf>
      <fill>
        <patternFill>
          <bgColor rgb="FFFFC000"/>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fill>
        <patternFill>
          <bgColor rgb="FFFFC000"/>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fill>
        <patternFill>
          <bgColor rgb="FFFFC000"/>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fill>
        <patternFill>
          <bgColor rgb="FFFFC000"/>
        </patternFill>
      </fill>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rgb="FF000000"/>
        </top>
      </border>
    </dxf>
    <dxf>
      <font>
        <b val="0"/>
        <i val="0"/>
        <strike val="0"/>
        <condense val="0"/>
        <extend val="0"/>
        <outline val="0"/>
        <shadow val="0"/>
        <u val="none"/>
        <vertAlign val="baseline"/>
        <sz val="11"/>
        <color rgb="FF000000"/>
        <name val="Calibri"/>
        <scheme val="none"/>
      </font>
      <alignment horizontal="general" vertical="bottom" textRotation="0" wrapText="1" indent="0" justifyLastLine="0" shrinkToFit="0" readingOrder="0"/>
      <protection locked="0" hidden="0"/>
    </dxf>
    <dxf>
      <border outline="0">
        <bottom style="thin">
          <color rgb="FF000000"/>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FFC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7030A0"/>
        </patternFill>
      </fill>
    </dxf>
    <dxf>
      <fill>
        <patternFill>
          <bgColor rgb="FFFF0000"/>
        </patternFill>
      </fill>
    </dxf>
    <dxf>
      <fill>
        <patternFill>
          <bgColor rgb="FFC00000"/>
        </patternFill>
      </fill>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FFC000"/>
        </patternFill>
      </fill>
    </dxf>
    <dxf>
      <fill>
        <patternFill>
          <bgColor rgb="FF7030A0"/>
        </patternFill>
      </fill>
    </dxf>
    <dxf>
      <fill>
        <patternFill>
          <bgColor rgb="FFFF0000"/>
        </patternFill>
      </fill>
    </dxf>
    <dxf>
      <fill>
        <patternFill>
          <bgColor rgb="FFC00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fill>
        <patternFill>
          <bgColor rgb="FF7030A0"/>
        </patternFill>
      </fill>
    </dxf>
    <dxf>
      <fill>
        <patternFill>
          <bgColor rgb="FFFF0000"/>
        </patternFill>
      </fill>
    </dxf>
    <dxf>
      <fill>
        <patternFill>
          <bgColor rgb="FFC00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7030A0"/>
        </patternFill>
      </fill>
    </dxf>
    <dxf>
      <fill>
        <patternFill>
          <bgColor rgb="FFFF0000"/>
        </patternFill>
      </fill>
    </dxf>
    <dxf>
      <fill>
        <patternFill>
          <bgColor rgb="FFC00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7030A0"/>
        </patternFill>
      </fill>
    </dxf>
    <dxf>
      <fill>
        <patternFill>
          <bgColor rgb="FFFF0000"/>
        </patternFill>
      </fill>
    </dxf>
    <dxf>
      <fill>
        <patternFill>
          <bgColor rgb="FFC00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fill>
        <patternFill>
          <bgColor rgb="FF7030A0"/>
        </patternFill>
      </fill>
    </dxf>
    <dxf>
      <fill>
        <patternFill>
          <bgColor rgb="FFFF0000"/>
        </patternFill>
      </fill>
    </dxf>
    <dxf>
      <fill>
        <patternFill>
          <bgColor rgb="FFC00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FFC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7030A0"/>
        </patternFill>
      </fill>
    </dxf>
    <dxf>
      <fill>
        <patternFill>
          <bgColor rgb="FFFF0000"/>
        </patternFill>
      </fill>
    </dxf>
    <dxf>
      <fill>
        <patternFill>
          <bgColor rgb="FFC00000"/>
        </patternFill>
      </fill>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FFC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7030A0"/>
        </patternFill>
      </fill>
    </dxf>
    <dxf>
      <fill>
        <patternFill>
          <bgColor rgb="FFFF0000"/>
        </patternFill>
      </fill>
    </dxf>
    <dxf>
      <fill>
        <patternFill>
          <bgColor rgb="FFC00000"/>
        </patternFill>
      </fill>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fill>
        <patternFill>
          <bgColor rgb="FF7030A0"/>
        </patternFill>
      </fill>
    </dxf>
    <dxf>
      <fill>
        <patternFill>
          <bgColor rgb="FFFF0000"/>
        </patternFill>
      </fill>
    </dxf>
    <dxf>
      <fill>
        <patternFill>
          <bgColor rgb="FFC00000"/>
        </patternFill>
      </fill>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color theme="1"/>
      </font>
      <numFmt numFmtId="4" formatCode="#,##0.00"/>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7030A0"/>
        </patternFill>
      </fill>
    </dxf>
    <dxf>
      <fill>
        <patternFill>
          <bgColor rgb="FFFF0000"/>
        </patternFill>
      </fill>
    </dxf>
    <dxf>
      <fill>
        <patternFill>
          <bgColor rgb="FFC00000"/>
        </patternFill>
      </fill>
    </dxf>
    <dxf>
      <fill>
        <patternFill>
          <bgColor rgb="FFFFC000"/>
        </patternFill>
      </fill>
    </dxf>
    <dxf>
      <fill>
        <patternFill>
          <bgColor rgb="FFFFC000"/>
        </patternFill>
      </fill>
    </dxf>
    <dxf>
      <border>
        <left style="thin">
          <color rgb="FFFF0000"/>
        </left>
        <right style="thin">
          <color rgb="FFFF0000"/>
        </right>
        <top style="thin">
          <color rgb="FFFF0000"/>
        </top>
        <bottom style="thin">
          <color rgb="FFFF0000"/>
        </bottom>
        <vertical/>
        <horizontal/>
      </border>
    </dxf>
    <dxf>
      <font>
        <color rgb="FFFF0000"/>
      </font>
      <fill>
        <patternFill>
          <bgColor rgb="FFFFFF00"/>
        </patternFill>
      </fill>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font>
        <color rgb="FFFF0000"/>
      </font>
      <fill>
        <patternFill>
          <bgColor rgb="FFFFFF00"/>
        </patternFill>
      </fill>
    </dxf>
    <dxf>
      <font>
        <color rgb="FFFF0000"/>
      </font>
      <fill>
        <patternFill>
          <bgColor rgb="FFFFFF00"/>
        </patternFill>
      </fill>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font>
        <color rgb="FFFF0000"/>
      </font>
      <fill>
        <patternFill>
          <bgColor rgb="FFFFFF00"/>
        </patternFill>
      </fill>
    </dxf>
    <dxf>
      <font>
        <color rgb="FFFF0000"/>
      </font>
      <fill>
        <patternFill>
          <bgColor rgb="FFFFFF00"/>
        </patternFill>
      </fill>
    </dxf>
    <dxf>
      <border>
        <left style="thin">
          <color rgb="FFFF0000"/>
        </left>
        <right style="thin">
          <color rgb="FFFF0000"/>
        </right>
        <top style="thin">
          <color rgb="FFFF0000"/>
        </top>
        <bottom style="thin">
          <color rgb="FFFF0000"/>
        </bottom>
        <vertical/>
        <horizontal/>
      </border>
    </dxf>
    <dxf>
      <font>
        <color rgb="FFFF0000"/>
      </font>
      <fill>
        <patternFill>
          <bgColor rgb="FFFFFF00"/>
        </patternFill>
      </fill>
    </dxf>
    <dxf>
      <border>
        <left style="thin">
          <color rgb="FFFF0000"/>
        </left>
        <right style="thin">
          <color rgb="FFFF0000"/>
        </right>
        <top style="thin">
          <color rgb="FFFF0000"/>
        </top>
        <bottom style="thin">
          <color rgb="FFFF0000"/>
        </bottom>
        <vertical/>
        <horizontal/>
      </border>
    </dxf>
    <dxf>
      <font>
        <color rgb="FFFF0000"/>
      </font>
      <fill>
        <patternFill>
          <bgColor rgb="FFFFFF00"/>
        </patternFill>
      </fill>
    </dxf>
    <dxf>
      <border>
        <left style="thin">
          <color rgb="FFFF0000"/>
        </left>
        <right style="thin">
          <color rgb="FFFF0000"/>
        </right>
        <top style="thin">
          <color rgb="FFFF0000"/>
        </top>
        <bottom style="thin">
          <color rgb="FFFF0000"/>
        </bottom>
        <vertical/>
        <horizontal/>
      </border>
    </dxf>
    <dxf>
      <font>
        <color rgb="FFFF0000"/>
      </font>
      <fill>
        <patternFill>
          <bgColor rgb="FFFFFF00"/>
        </patternFill>
      </fill>
    </dxf>
    <dxf>
      <border>
        <left style="thin">
          <color rgb="FFFF0000"/>
        </left>
        <right style="thin">
          <color rgb="FFFF0000"/>
        </right>
        <top style="thin">
          <color rgb="FFFF0000"/>
        </top>
        <bottom style="thin">
          <color rgb="FFFF0000"/>
        </bottom>
        <vertical/>
        <horizontal/>
      </border>
    </dxf>
    <dxf>
      <font>
        <color rgb="FFFF0000"/>
      </font>
      <fill>
        <patternFill>
          <bgColor rgb="FFFFFF00"/>
        </patternFill>
      </fill>
    </dxf>
    <dxf>
      <border>
        <left style="thin">
          <color rgb="FFFF0000"/>
        </left>
        <right style="thin">
          <color rgb="FFFF0000"/>
        </right>
        <top style="thin">
          <color rgb="FFFF0000"/>
        </top>
        <bottom style="thin">
          <color rgb="FFFF0000"/>
        </bottom>
        <vertical/>
        <horizontal/>
      </border>
    </dxf>
    <dxf>
      <font>
        <color rgb="FFFF0000"/>
      </font>
      <fill>
        <patternFill>
          <bgColor rgb="FFFFFF00"/>
        </patternFill>
      </fill>
    </dxf>
    <dxf>
      <border>
        <left style="thin">
          <color rgb="FFFF0000"/>
        </left>
        <right style="thin">
          <color rgb="FFFF0000"/>
        </right>
        <top style="thin">
          <color rgb="FFFF0000"/>
        </top>
        <bottom style="thin">
          <color rgb="FFFF0000"/>
        </bottom>
        <vertical/>
        <horizontal/>
      </border>
    </dxf>
    <dxf>
      <font>
        <color rgb="FFFF0000"/>
      </font>
      <fill>
        <patternFill>
          <bgColor rgb="FFFFFF00"/>
        </patternFill>
      </fill>
    </dxf>
    <dxf>
      <border>
        <left style="thin">
          <color rgb="FFFF0000"/>
        </left>
        <right style="thin">
          <color rgb="FFFF0000"/>
        </right>
        <top style="thin">
          <color rgb="FFFF0000"/>
        </top>
        <bottom style="thin">
          <color rgb="FFFF0000"/>
        </bottom>
        <vertical/>
        <horizontal/>
      </border>
    </dxf>
    <dxf>
      <fill>
        <patternFill>
          <bgColor theme="6" tint="0.79998168889431442"/>
        </patternFill>
      </fill>
      <border>
        <left style="thin">
          <color auto="1"/>
        </left>
        <right style="thin">
          <color auto="1"/>
        </right>
        <top style="thin">
          <color auto="1"/>
        </top>
        <bottom style="thin">
          <color auto="1"/>
        </bottom>
        <vertical style="thin">
          <color auto="1"/>
        </vertical>
        <horizontal style="thin">
          <color auto="1"/>
        </horizontal>
      </border>
    </dxf>
    <dxf>
      <font>
        <b/>
        <i val="0"/>
      </font>
      <fill>
        <patternFill>
          <bgColor rgb="FFB4E682"/>
        </patternFill>
      </fill>
      <border>
        <top style="thick">
          <color auto="1"/>
        </top>
        <bottom style="thick">
          <color auto="1"/>
        </bottom>
      </border>
    </dxf>
    <dxf>
      <fill>
        <patternFill>
          <bgColor theme="9" tint="0.79998168889431442"/>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Table Style 1" pivot="0" count="4">
      <tableStyleElement type="wholeTable" dxfId="375"/>
      <tableStyleElement type="headerRow" dxfId="374"/>
      <tableStyleElement type="totalRow" dxfId="373"/>
      <tableStyleElement type="lastColumn" dxfId="372"/>
    </tableStyle>
  </tableStyles>
  <colors>
    <mruColors>
      <color rgb="FF7DDDFF"/>
      <color rgb="FFB4E682"/>
      <color rgb="FFC8E6AA"/>
      <color rgb="FFB4DC8C"/>
      <color rgb="FFFF3300"/>
      <color rgb="FFB4F0FF"/>
      <color rgb="FFFFE36D"/>
      <color rgb="FF71DAFF"/>
      <color rgb="FFFFE9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nesaComan/Downloads/BoQ%20Copceac%20ST.%20VODA_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TE"/>
      <sheetName val="TA"/>
      <sheetName val="TM"/>
      <sheetName val="TMS"/>
      <sheetName val="HV"/>
      <sheetName val="GCW"/>
      <sheetName val="EEF"/>
      <sheetName val="ATM"/>
      <sheetName val="BK"/>
      <sheetName val="SIP"/>
      <sheetName val="FSS"/>
      <sheetName val="Commiss"/>
      <sheetName val="Maintenance"/>
      <sheetName val="Boiler"/>
    </sheetNames>
    <sheetDataSet>
      <sheetData sheetId="0"/>
      <sheetData sheetId="1">
        <row r="5">
          <cell r="D5" t="str">
            <v>Unit of Measure</v>
          </cell>
          <cell r="E5" t="str">
            <v>Quantity</v>
          </cell>
          <cell r="F5" t="str">
            <v>Unit Price
USD (wage inclusive)</v>
          </cell>
          <cell r="G5" t="str">
            <v>Total 
USD (col.5 x col.6)</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ables/table1.xml><?xml version="1.0" encoding="utf-8"?>
<table xmlns="http://schemas.openxmlformats.org/spreadsheetml/2006/main" id="1" name="Table1" displayName="Table1" ref="A6:G9" totalsRowCount="1" headerRowDxfId="340" dataDxfId="338" totalsRowDxfId="336" headerRowBorderDxfId="339" tableBorderDxfId="337" headerRowCellStyle="1.Style Font">
  <tableColumns count="7">
    <tableColumn id="1" name="1" totalsRowLabel="Total VAT 0 rate" totalsRowDxfId="335"/>
    <tableColumn id="2" name="2" totalsRowDxfId="334"/>
    <tableColumn id="3" name="3" totalsRowDxfId="333"/>
    <tableColumn id="4" name="4" totalsRowDxfId="332"/>
    <tableColumn id="5" name="5" totalsRowDxfId="331" dataCellStyle="2.Number Style"/>
    <tableColumn id="6" name="6" totalsRowDxfId="330" dataCellStyle="2.Number Style"/>
    <tableColumn id="7" name="7" totalsRowFunction="custom" dataDxfId="329" totalsRowDxfId="328" dataCellStyle="Comma">
      <calculatedColumnFormula>Table1[5]*Table1[6]</calculatedColumnFormula>
      <totalsRowFormula>SUBTOTAL(9,Table1[7])</totalsRowFormula>
    </tableColumn>
  </tableColumns>
  <tableStyleInfo name="Table Style 1" showFirstColumn="0" showLastColumn="0" showRowStripes="0" showColumnStripes="0"/>
</table>
</file>

<file path=xl/tables/table10.xml><?xml version="1.0" encoding="utf-8"?>
<table xmlns="http://schemas.openxmlformats.org/spreadsheetml/2006/main" id="2" name="Table1193" displayName="Table1193" ref="A6:G9" totalsRowCount="1" headerRowDxfId="59" dataDxfId="57" totalsRowDxfId="55" headerRowBorderDxfId="58" tableBorderDxfId="56" headerRowCellStyle="1.Style Font">
  <tableColumns count="7">
    <tableColumn id="1" name="1" totalsRowLabel="Total VAT 0 rate" dataDxfId="54" totalsRowDxfId="53"/>
    <tableColumn id="2" name="2" dataDxfId="52" totalsRowDxfId="51"/>
    <tableColumn id="3" name="3" dataDxfId="50" totalsRowDxfId="49"/>
    <tableColumn id="4" name="4" dataDxfId="48" totalsRowDxfId="47"/>
    <tableColumn id="5" name="5" dataDxfId="46" totalsRowDxfId="45" dataCellStyle="2.Number Style"/>
    <tableColumn id="6" name="6" dataDxfId="44" totalsRowDxfId="43" dataCellStyle="2.Number Style"/>
    <tableColumn id="7" name="7" totalsRowFunction="custom" dataDxfId="42" totalsRowDxfId="41" dataCellStyle="Comma">
      <calculatedColumnFormula>Table1193[5]*Table1193[6]</calculatedColumnFormula>
      <totalsRowFormula>SUBTOTAL(9,Table1193[7])</totalsRowFormula>
    </tableColumn>
  </tableColumns>
  <tableStyleInfo name="Table Style 1" showFirstColumn="0" showLastColumn="0" showRowStripes="0" showColumnStripes="0"/>
</table>
</file>

<file path=xl/tables/table2.xml><?xml version="1.0" encoding="utf-8"?>
<table xmlns="http://schemas.openxmlformats.org/spreadsheetml/2006/main" id="11" name="Table112" displayName="Table112" ref="A6:G9" totalsRowCount="1" headerRowDxfId="320" dataDxfId="318" totalsRowDxfId="316" headerRowBorderDxfId="319" tableBorderDxfId="317" headerRowCellStyle="1.Style Font">
  <tableColumns count="7">
    <tableColumn id="1" name="1" totalsRowLabel="Total VAT 0 rate" dataDxfId="315" totalsRowDxfId="314"/>
    <tableColumn id="2" name="2" dataDxfId="313" totalsRowDxfId="312"/>
    <tableColumn id="3" name="3" dataDxfId="311" totalsRowDxfId="310"/>
    <tableColumn id="4" name="4" dataDxfId="309" totalsRowDxfId="308"/>
    <tableColumn id="5" name="5" dataDxfId="307" totalsRowDxfId="306" dataCellStyle="2.Number Style"/>
    <tableColumn id="6" name="6" dataDxfId="305" totalsRowDxfId="304" dataCellStyle="2.Number Style"/>
    <tableColumn id="7" name="7" totalsRowFunction="custom" dataDxfId="303" totalsRowDxfId="302" dataCellStyle="Comma">
      <calculatedColumnFormula>Table112[5]*Table112[6]</calculatedColumnFormula>
      <totalsRowFormula>SUBTOTAL(9,Table112[7])</totalsRowFormula>
    </tableColumn>
  </tableColumns>
  <tableStyleInfo name="Table Style 1" showFirstColumn="0" showLastColumn="0" showRowStripes="0" showColumnStripes="0"/>
</table>
</file>

<file path=xl/tables/table3.xml><?xml version="1.0" encoding="utf-8"?>
<table xmlns="http://schemas.openxmlformats.org/spreadsheetml/2006/main" id="12" name="Table113" displayName="Table113" ref="A6:G44" totalsRowCount="1" headerRowDxfId="294" dataDxfId="292" totalsRowDxfId="290" headerRowBorderDxfId="293" tableBorderDxfId="291" headerRowCellStyle="1.Style Font">
  <tableColumns count="7">
    <tableColumn id="1" name="1" totalsRowLabel="Total VAT 0 rate" dataDxfId="289" totalsRowDxfId="6"/>
    <tableColumn id="2" name="2" dataDxfId="288" totalsRowDxfId="5"/>
    <tableColumn id="3" name="3" dataDxfId="287" totalsRowDxfId="4"/>
    <tableColumn id="4" name="4" dataDxfId="286" totalsRowDxfId="3"/>
    <tableColumn id="5" name="5" dataDxfId="285" totalsRowDxfId="2" dataCellStyle="2.Number Style"/>
    <tableColumn id="6" name="6" dataDxfId="284" totalsRowDxfId="1" dataCellStyle="2.Number Style"/>
    <tableColumn id="7" name="7" totalsRowFunction="custom" dataDxfId="283" totalsRowDxfId="0" dataCellStyle="Comma">
      <calculatedColumnFormula>Table113[5]*Table113[6]</calculatedColumnFormula>
      <totalsRowFormula>SUBTOTAL(9,Table113[7])</totalsRowFormula>
    </tableColumn>
  </tableColumns>
  <tableStyleInfo name="Table Style 1" showFirstColumn="0" showLastColumn="0" showRowStripes="0" showColumnStripes="0"/>
</table>
</file>

<file path=xl/tables/table4.xml><?xml version="1.0" encoding="utf-8"?>
<table xmlns="http://schemas.openxmlformats.org/spreadsheetml/2006/main" id="13" name="Table114" displayName="Table114" ref="A6:G9" totalsRowCount="1" headerRowDxfId="275" dataDxfId="273" totalsRowDxfId="271" headerRowBorderDxfId="274" tableBorderDxfId="272" headerRowCellStyle="1.Style Font">
  <tableColumns count="7">
    <tableColumn id="1" name="1" totalsRowLabel="Total VAT 0 rate" dataDxfId="270" totalsRowDxfId="269"/>
    <tableColumn id="2" name="2" dataDxfId="268" totalsRowDxfId="267"/>
    <tableColumn id="3" name="3" dataDxfId="266" totalsRowDxfId="265"/>
    <tableColumn id="4" name="4" dataDxfId="264" totalsRowDxfId="263"/>
    <tableColumn id="5" name="5" dataDxfId="262" totalsRowDxfId="261" dataCellStyle="2.Number Style"/>
    <tableColumn id="6" name="6" dataDxfId="260" totalsRowDxfId="259" dataCellStyle="2.Number Style"/>
    <tableColumn id="7" name="7" totalsRowFunction="custom" dataDxfId="258" totalsRowDxfId="257" dataCellStyle="Comma">
      <calculatedColumnFormula>Table114[5]*Table114[6]</calculatedColumnFormula>
      <totalsRowFormula>SUBTOTAL(9,Table114[7])</totalsRowFormula>
    </tableColumn>
  </tableColumns>
  <tableStyleInfo name="Table Style 1" showFirstColumn="0" showLastColumn="0" showRowStripes="0" showColumnStripes="0"/>
</table>
</file>

<file path=xl/tables/table5.xml><?xml version="1.0" encoding="utf-8"?>
<table xmlns="http://schemas.openxmlformats.org/spreadsheetml/2006/main" id="14" name="Table115" displayName="Table115" ref="A6:G42" totalsRowCount="1" headerRowDxfId="222" dataDxfId="220" totalsRowDxfId="218" headerRowBorderDxfId="221" tableBorderDxfId="219" headerRowCellStyle="1.Style Font">
  <tableColumns count="7">
    <tableColumn id="1" name="1" totalsRowLabel="Total VAT 0 rate" dataDxfId="217" totalsRowDxfId="216"/>
    <tableColumn id="2" name="2" dataDxfId="215" totalsRowDxfId="214"/>
    <tableColumn id="3" name="3" dataDxfId="213" totalsRowDxfId="212"/>
    <tableColumn id="4" name="4" dataDxfId="211" totalsRowDxfId="210"/>
    <tableColumn id="5" name="5" dataDxfId="209" totalsRowDxfId="208" dataCellStyle="2.Number Style"/>
    <tableColumn id="6" name="6" dataDxfId="207" totalsRowDxfId="206" dataCellStyle="2.Number Style"/>
    <tableColumn id="7" name="7" totalsRowFunction="custom" dataDxfId="205" totalsRowDxfId="204" dataCellStyle="Comma">
      <calculatedColumnFormula>Table115[5]*Table115[6]</calculatedColumnFormula>
      <totalsRowFormula>SUBTOTAL(9,Table115[7])</totalsRowFormula>
    </tableColumn>
  </tableColumns>
  <tableStyleInfo name="Table Style 1" showFirstColumn="0" showLastColumn="0" showRowStripes="0" showColumnStripes="0"/>
</table>
</file>

<file path=xl/tables/table6.xml><?xml version="1.0" encoding="utf-8"?>
<table xmlns="http://schemas.openxmlformats.org/spreadsheetml/2006/main" id="15" name="Table116" displayName="Table116" ref="A6:G53" totalsRowCount="1" headerRowDxfId="181" dataDxfId="179" totalsRowDxfId="177" headerRowBorderDxfId="180" tableBorderDxfId="178" headerRowCellStyle="1.Style Font">
  <tableColumns count="7">
    <tableColumn id="1" name="1" totalsRowLabel="Total VAT 0 rate" dataDxfId="176" totalsRowDxfId="175"/>
    <tableColumn id="2" name="2" dataDxfId="174" totalsRowDxfId="173"/>
    <tableColumn id="3" name="3" dataDxfId="172" totalsRowDxfId="171"/>
    <tableColumn id="4" name="4" dataDxfId="170" totalsRowDxfId="169"/>
    <tableColumn id="5" name="5" dataDxfId="168" totalsRowDxfId="167" dataCellStyle="2.Number Style"/>
    <tableColumn id="6" name="6" dataDxfId="166" totalsRowDxfId="165" dataCellStyle="2.Number Style"/>
    <tableColumn id="7" name="7" totalsRowFunction="custom" dataDxfId="164" totalsRowDxfId="163" dataCellStyle="Comma">
      <calculatedColumnFormula>Table116[5]*Table116[6]</calculatedColumnFormula>
      <totalsRowFormula>SUBTOTAL(9,Table116[7])</totalsRowFormula>
    </tableColumn>
  </tableColumns>
  <tableStyleInfo name="Table Style 1" showFirstColumn="0" showLastColumn="0" showRowStripes="0" showColumnStripes="0"/>
</table>
</file>

<file path=xl/tables/table7.xml><?xml version="1.0" encoding="utf-8"?>
<table xmlns="http://schemas.openxmlformats.org/spreadsheetml/2006/main" id="16" name="Table117" displayName="Table117" ref="A6:G47" totalsRowCount="1" headerRowDxfId="149" dataDxfId="147" totalsRowDxfId="145" headerRowBorderDxfId="148" tableBorderDxfId="146" headerRowCellStyle="1.Style Font">
  <tableColumns count="7">
    <tableColumn id="1" name="1" totalsRowLabel="Total VAT 0 rate" dataDxfId="144" totalsRowDxfId="143"/>
    <tableColumn id="2" name="2" dataDxfId="142" totalsRowDxfId="141"/>
    <tableColumn id="3" name="3" dataDxfId="140" totalsRowDxfId="139"/>
    <tableColumn id="4" name="4" dataDxfId="138" totalsRowDxfId="137"/>
    <tableColumn id="5" name="5" dataDxfId="136" totalsRowDxfId="135" dataCellStyle="2.Number Style"/>
    <tableColumn id="6" name="6" dataDxfId="134" totalsRowDxfId="133" dataCellStyle="2.Number Style"/>
    <tableColumn id="7" name="7" totalsRowFunction="custom" dataDxfId="132" totalsRowDxfId="131" dataCellStyle="Comma">
      <calculatedColumnFormula>Table117[5]*Table117[6]</calculatedColumnFormula>
      <totalsRowFormula>SUBTOTAL(9,Table117[7])</totalsRowFormula>
    </tableColumn>
  </tableColumns>
  <tableStyleInfo name="Table Style 1" showFirstColumn="0" showLastColumn="0" showRowStripes="0" showColumnStripes="0"/>
</table>
</file>

<file path=xl/tables/table8.xml><?xml version="1.0" encoding="utf-8"?>
<table xmlns="http://schemas.openxmlformats.org/spreadsheetml/2006/main" id="17" name="Table118" displayName="Table118" ref="A6:G23" totalsRowCount="1" headerRowDxfId="111" dataDxfId="109" totalsRowDxfId="107" headerRowBorderDxfId="110" tableBorderDxfId="108" headerRowCellStyle="1.Style Font">
  <tableColumns count="7">
    <tableColumn id="1" name="1" totalsRowLabel="Total VAT 0 rate" dataDxfId="106" totalsRowDxfId="105"/>
    <tableColumn id="2" name="2" dataDxfId="104" totalsRowDxfId="103"/>
    <tableColumn id="3" name="3" dataDxfId="102" totalsRowDxfId="101"/>
    <tableColumn id="4" name="4" dataDxfId="100" totalsRowDxfId="99"/>
    <tableColumn id="5" name="5" dataDxfId="98" totalsRowDxfId="97" dataCellStyle="2.Number Style"/>
    <tableColumn id="6" name="6" dataDxfId="96" totalsRowDxfId="95" dataCellStyle="2.Number Style"/>
    <tableColumn id="7" name="7" totalsRowFunction="custom" dataDxfId="94" totalsRowDxfId="93" dataCellStyle="Comma">
      <calculatedColumnFormula>Table118[5]*Table118[6]</calculatedColumnFormula>
      <totalsRowFormula>SUBTOTAL(9,Table118[7])</totalsRowFormula>
    </tableColumn>
  </tableColumns>
  <tableStyleInfo name="Table Style 1" showFirstColumn="0" showLastColumn="0" showRowStripes="0" showColumnStripes="0"/>
</table>
</file>

<file path=xl/tables/table9.xml><?xml version="1.0" encoding="utf-8"?>
<table xmlns="http://schemas.openxmlformats.org/spreadsheetml/2006/main" id="18" name="Table119" displayName="Table119" ref="A6:G9" totalsRowCount="1" headerRowDxfId="85" dataDxfId="83" totalsRowDxfId="81" headerRowBorderDxfId="84" tableBorderDxfId="82" headerRowCellStyle="1.Style Font">
  <tableColumns count="7">
    <tableColumn id="1" name="1" totalsRowLabel="Total VAT 0 rate" dataDxfId="80" totalsRowDxfId="79"/>
    <tableColumn id="2" name="2" dataDxfId="78" totalsRowDxfId="77"/>
    <tableColumn id="3" name="3" dataDxfId="76" totalsRowDxfId="75"/>
    <tableColumn id="4" name="4" dataDxfId="74" totalsRowDxfId="73"/>
    <tableColumn id="5" name="5" dataDxfId="72" totalsRowDxfId="71" dataCellStyle="2.Number Style"/>
    <tableColumn id="6" name="6" dataDxfId="70" totalsRowDxfId="69" dataCellStyle="2.Number Style"/>
    <tableColumn id="7" name="7" totalsRowFunction="custom" dataDxfId="68" totalsRowDxfId="67" dataCellStyle="Comma">
      <calculatedColumnFormula>Table119[5]*Table119[6]</calculatedColumnFormula>
      <totalsRowFormula>SUBTOTAL(9,Table119[7])</totalsRowFormula>
    </tableColumn>
  </tableColumns>
  <tableStyleInfo name="Table Style 1"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38"/>
  <sheetViews>
    <sheetView view="pageBreakPreview" zoomScale="115" zoomScaleSheetLayoutView="115" workbookViewId="0">
      <selection activeCell="E22" sqref="E22"/>
    </sheetView>
  </sheetViews>
  <sheetFormatPr defaultColWidth="8.85546875" defaultRowHeight="15" x14ac:dyDescent="0.25"/>
  <cols>
    <col min="1" max="1" width="9.42578125" customWidth="1"/>
    <col min="2" max="2" width="7.7109375" customWidth="1"/>
    <col min="3" max="3" width="46.85546875" customWidth="1"/>
    <col min="4" max="4" width="10.42578125" customWidth="1"/>
    <col min="5" max="5" width="18" customWidth="1"/>
  </cols>
  <sheetData>
    <row r="1" spans="1:7" x14ac:dyDescent="0.25">
      <c r="A1" s="57" t="s">
        <v>13</v>
      </c>
      <c r="B1" s="58" t="s">
        <v>14</v>
      </c>
      <c r="C1" s="57"/>
      <c r="D1" s="59"/>
      <c r="E1" s="59"/>
    </row>
    <row r="2" spans="1:7" ht="30" customHeight="1" x14ac:dyDescent="0.25">
      <c r="A2" s="60" t="s">
        <v>1</v>
      </c>
      <c r="B2" s="61" t="s">
        <v>15</v>
      </c>
      <c r="C2" s="124" t="s">
        <v>302</v>
      </c>
      <c r="D2" s="125"/>
      <c r="E2" s="126"/>
      <c r="F2" s="3"/>
      <c r="G2" s="3"/>
    </row>
    <row r="3" spans="1:7" ht="30" customHeight="1" x14ac:dyDescent="0.25">
      <c r="A3" s="60" t="s">
        <v>2</v>
      </c>
      <c r="B3" s="61" t="s">
        <v>16</v>
      </c>
      <c r="C3" s="127"/>
      <c r="D3" s="128"/>
      <c r="E3" s="129"/>
      <c r="F3" s="4"/>
      <c r="G3" s="4"/>
    </row>
    <row r="4" spans="1:7" ht="45" customHeight="1" x14ac:dyDescent="0.25">
      <c r="A4" s="135" t="s">
        <v>109</v>
      </c>
      <c r="B4" s="135"/>
      <c r="C4" s="135"/>
      <c r="D4" s="135"/>
      <c r="E4" s="62" t="s">
        <v>110</v>
      </c>
    </row>
    <row r="5" spans="1:7" ht="16.5" customHeight="1" x14ac:dyDescent="0.25">
      <c r="A5" s="134" t="s">
        <v>111</v>
      </c>
      <c r="B5" s="134"/>
      <c r="C5" s="134"/>
      <c r="D5" s="134"/>
      <c r="E5" s="63"/>
    </row>
    <row r="6" spans="1:7" ht="15.6" customHeight="1" x14ac:dyDescent="0.25">
      <c r="A6" s="64">
        <v>1</v>
      </c>
      <c r="B6" s="111" t="s">
        <v>112</v>
      </c>
      <c r="C6" s="111"/>
      <c r="D6" s="111"/>
      <c r="E6" s="65">
        <f>LOOKUP(2,1/(1-ISBLANK(TA!G:G)),TA!G:G)</f>
        <v>0</v>
      </c>
    </row>
    <row r="7" spans="1:7" ht="15.6" customHeight="1" x14ac:dyDescent="0.25">
      <c r="A7" s="64">
        <v>2</v>
      </c>
      <c r="B7" s="113" t="s">
        <v>113</v>
      </c>
      <c r="C7" s="114"/>
      <c r="D7" s="115"/>
      <c r="E7" s="65">
        <f>LOOKUP(2,1/(1-ISBLANK(TM!G:G)),TM!G:G)</f>
        <v>0</v>
      </c>
    </row>
    <row r="8" spans="1:7" ht="15.6" customHeight="1" x14ac:dyDescent="0.25">
      <c r="A8" s="64">
        <v>3</v>
      </c>
      <c r="B8" s="113" t="s">
        <v>334</v>
      </c>
      <c r="C8" s="114"/>
      <c r="D8" s="115"/>
      <c r="E8" s="65">
        <f>LOOKUP(2,1/(1-ISBLANK(TMS!G:G)),TMS!G:G)</f>
        <v>0</v>
      </c>
    </row>
    <row r="9" spans="1:7" ht="15.6" customHeight="1" x14ac:dyDescent="0.25">
      <c r="A9" s="64">
        <v>4</v>
      </c>
      <c r="B9" s="113" t="s">
        <v>114</v>
      </c>
      <c r="C9" s="114"/>
      <c r="D9" s="115"/>
      <c r="E9" s="65">
        <f>LOOKUP(2,1/(1-ISBLANK(HV!G:G)),HV!G:G)</f>
        <v>0</v>
      </c>
    </row>
    <row r="10" spans="1:7" ht="15.6" customHeight="1" x14ac:dyDescent="0.25">
      <c r="A10" s="64">
        <v>5</v>
      </c>
      <c r="B10" s="113" t="s">
        <v>115</v>
      </c>
      <c r="C10" s="114"/>
      <c r="D10" s="115"/>
      <c r="E10" s="65">
        <f>LOOKUP(2,1/(1-ISBLANK(GCW!G:G)),GCW!G:G)</f>
        <v>0</v>
      </c>
    </row>
    <row r="11" spans="1:7" ht="15.6" customHeight="1" x14ac:dyDescent="0.25">
      <c r="A11" s="64">
        <v>6</v>
      </c>
      <c r="B11" s="113" t="s">
        <v>116</v>
      </c>
      <c r="C11" s="114"/>
      <c r="D11" s="115"/>
      <c r="E11" s="65">
        <f>LOOKUP(2,1/(1-ISBLANK(EEF!G:G)),EEF!G:G)</f>
        <v>0</v>
      </c>
    </row>
    <row r="12" spans="1:7" ht="15.6" customHeight="1" x14ac:dyDescent="0.25">
      <c r="A12" s="64">
        <v>7</v>
      </c>
      <c r="B12" s="113" t="s">
        <v>335</v>
      </c>
      <c r="C12" s="114"/>
      <c r="D12" s="115"/>
      <c r="E12" s="65">
        <f>LOOKUP(2,1/(1-ISBLANK(ATM!G:G)),ATM!G:G)</f>
        <v>0</v>
      </c>
    </row>
    <row r="13" spans="1:7" ht="15.6" customHeight="1" x14ac:dyDescent="0.25">
      <c r="A13" s="64">
        <v>8</v>
      </c>
      <c r="B13" s="113" t="s">
        <v>117</v>
      </c>
      <c r="C13" s="114"/>
      <c r="D13" s="115"/>
      <c r="E13" s="65">
        <f>LOOKUP(2,1/(1-ISBLANK(BK!G:G)),BK!G:G)</f>
        <v>0</v>
      </c>
    </row>
    <row r="14" spans="1:7" ht="15.6" customHeight="1" x14ac:dyDescent="0.25">
      <c r="A14" s="64">
        <v>9</v>
      </c>
      <c r="B14" s="113" t="s">
        <v>118</v>
      </c>
      <c r="C14" s="114"/>
      <c r="D14" s="115"/>
      <c r="E14" s="65">
        <f>LOOKUP(2,1/(1-ISBLANK(SIP!G:G)),SIP!G:G)</f>
        <v>0</v>
      </c>
    </row>
    <row r="15" spans="1:7" ht="15.6" customHeight="1" x14ac:dyDescent="0.25">
      <c r="A15" s="64">
        <v>10</v>
      </c>
      <c r="B15" s="136" t="s">
        <v>119</v>
      </c>
      <c r="C15" s="137"/>
      <c r="D15" s="138"/>
      <c r="E15" s="65">
        <f>LOOKUP(2,1/(1-ISBLANK(FSS!G:G)),FSS!G:G)</f>
        <v>0</v>
      </c>
    </row>
    <row r="16" spans="1:7" ht="15.6" customHeight="1" x14ac:dyDescent="0.25">
      <c r="A16" s="64">
        <v>11</v>
      </c>
      <c r="B16" s="113" t="s">
        <v>120</v>
      </c>
      <c r="C16" s="114"/>
      <c r="D16" s="115"/>
      <c r="E16" s="65">
        <f>Commiss!G10</f>
        <v>0</v>
      </c>
    </row>
    <row r="17" spans="1:5" ht="15.6" customHeight="1" x14ac:dyDescent="0.25">
      <c r="A17" s="64">
        <v>12</v>
      </c>
      <c r="B17" s="113" t="s">
        <v>121</v>
      </c>
      <c r="C17" s="114"/>
      <c r="D17" s="115"/>
      <c r="E17" s="65">
        <f>Maintenance!G11</f>
        <v>0</v>
      </c>
    </row>
    <row r="18" spans="1:5" ht="31.5" customHeight="1" x14ac:dyDescent="0.25">
      <c r="A18" s="66"/>
      <c r="B18" s="112" t="s">
        <v>122</v>
      </c>
      <c r="C18" s="112"/>
      <c r="D18" s="112"/>
      <c r="E18" s="67">
        <f>SUM(E6:E17)</f>
        <v>0</v>
      </c>
    </row>
    <row r="19" spans="1:5" x14ac:dyDescent="0.25">
      <c r="A19" s="59"/>
      <c r="B19" s="59"/>
      <c r="C19" s="59"/>
      <c r="D19" s="59"/>
      <c r="E19" s="59"/>
    </row>
    <row r="20" spans="1:5" x14ac:dyDescent="0.25">
      <c r="A20" s="59"/>
      <c r="B20" s="59"/>
      <c r="C20" s="59"/>
      <c r="D20" s="59"/>
      <c r="E20" s="59"/>
    </row>
    <row r="21" spans="1:5" x14ac:dyDescent="0.25">
      <c r="A21" s="68" t="s">
        <v>3</v>
      </c>
      <c r="B21" s="132" t="s">
        <v>4</v>
      </c>
      <c r="C21" s="133"/>
      <c r="D21" s="68" t="s">
        <v>5</v>
      </c>
      <c r="E21" s="68" t="s">
        <v>6</v>
      </c>
    </row>
    <row r="22" spans="1:5" x14ac:dyDescent="0.25">
      <c r="A22" s="69">
        <v>1</v>
      </c>
      <c r="B22" s="116" t="s">
        <v>123</v>
      </c>
      <c r="C22" s="117"/>
      <c r="D22" s="69" t="s">
        <v>7</v>
      </c>
      <c r="E22" s="20"/>
    </row>
    <row r="23" spans="1:5" x14ac:dyDescent="0.25">
      <c r="A23" s="69">
        <v>2</v>
      </c>
      <c r="B23" s="116" t="s">
        <v>124</v>
      </c>
      <c r="C23" s="117"/>
      <c r="D23" s="69" t="s">
        <v>125</v>
      </c>
      <c r="E23" s="76">
        <f>Boiler!D11</f>
        <v>0</v>
      </c>
    </row>
    <row r="24" spans="1:5" x14ac:dyDescent="0.25">
      <c r="A24" s="69">
        <v>3</v>
      </c>
      <c r="B24" s="116" t="s">
        <v>126</v>
      </c>
      <c r="C24" s="117"/>
      <c r="D24" s="69" t="s">
        <v>7</v>
      </c>
      <c r="E24" s="77" t="str">
        <f>IFERROR(E22/E23,"")</f>
        <v/>
      </c>
    </row>
    <row r="25" spans="1:5" x14ac:dyDescent="0.25">
      <c r="A25" s="69">
        <v>4</v>
      </c>
      <c r="B25" s="116" t="s">
        <v>336</v>
      </c>
      <c r="C25" s="117"/>
      <c r="D25" s="69" t="s">
        <v>127</v>
      </c>
      <c r="E25" s="78">
        <v>15000</v>
      </c>
    </row>
    <row r="26" spans="1:5" x14ac:dyDescent="0.25">
      <c r="A26" s="69">
        <v>5</v>
      </c>
      <c r="B26" s="116" t="s">
        <v>336</v>
      </c>
      <c r="C26" s="117"/>
      <c r="D26" s="69" t="s">
        <v>128</v>
      </c>
      <c r="E26" s="79">
        <f>E25*0.277778/1000</f>
        <v>4.1666699999999999</v>
      </c>
    </row>
    <row r="27" spans="1:5" x14ac:dyDescent="0.25">
      <c r="A27" s="69">
        <v>6</v>
      </c>
      <c r="B27" s="116" t="s">
        <v>129</v>
      </c>
      <c r="C27" s="117"/>
      <c r="D27" s="69" t="s">
        <v>130</v>
      </c>
      <c r="E27" s="79" t="str">
        <f>IFERROR(E24/E26,"")</f>
        <v/>
      </c>
    </row>
    <row r="28" spans="1:5" x14ac:dyDescent="0.25">
      <c r="A28" s="69">
        <v>7</v>
      </c>
      <c r="B28" s="116" t="s">
        <v>131</v>
      </c>
      <c r="C28" s="117"/>
      <c r="D28" s="69" t="s">
        <v>132</v>
      </c>
      <c r="E28" s="77">
        <v>110</v>
      </c>
    </row>
    <row r="29" spans="1:5" x14ac:dyDescent="0.25">
      <c r="A29" s="70">
        <v>8</v>
      </c>
      <c r="B29" s="130" t="s">
        <v>133</v>
      </c>
      <c r="C29" s="131"/>
      <c r="D29" s="70" t="s">
        <v>8</v>
      </c>
      <c r="E29" s="80" t="str">
        <f>IFERROR(E28*E27,"")</f>
        <v/>
      </c>
    </row>
    <row r="30" spans="1:5" x14ac:dyDescent="0.25">
      <c r="A30" s="69">
        <v>9</v>
      </c>
      <c r="B30" s="116" t="s">
        <v>134</v>
      </c>
      <c r="C30" s="117"/>
      <c r="D30" s="69" t="s">
        <v>125</v>
      </c>
      <c r="E30" s="81">
        <v>0.1</v>
      </c>
    </row>
    <row r="31" spans="1:5" x14ac:dyDescent="0.25">
      <c r="A31" s="69">
        <v>10</v>
      </c>
      <c r="B31" s="116" t="s">
        <v>135</v>
      </c>
      <c r="C31" s="117"/>
      <c r="D31" s="69" t="s">
        <v>136</v>
      </c>
      <c r="E31" s="82">
        <v>10</v>
      </c>
    </row>
    <row r="32" spans="1:5" x14ac:dyDescent="0.25">
      <c r="A32" s="70">
        <v>11</v>
      </c>
      <c r="B32" s="118" t="s">
        <v>337</v>
      </c>
      <c r="C32" s="119"/>
      <c r="D32" s="71" t="s">
        <v>8</v>
      </c>
      <c r="E32" s="83" t="str">
        <f>IFERROR(PV(E30,E31,E29)*(-1),"")</f>
        <v/>
      </c>
    </row>
    <row r="33" spans="1:5" ht="15.75" x14ac:dyDescent="0.25">
      <c r="A33" s="120" t="s">
        <v>137</v>
      </c>
      <c r="B33" s="121"/>
      <c r="C33" s="122"/>
      <c r="D33" s="72" t="s">
        <v>8</v>
      </c>
      <c r="E33" s="84" t="str">
        <f>IFERROR(E18+E32,"")</f>
        <v/>
      </c>
    </row>
    <row r="34" spans="1:5" x14ac:dyDescent="0.25">
      <c r="A34" s="59"/>
      <c r="B34" s="59"/>
      <c r="C34" s="59"/>
      <c r="D34" s="59"/>
      <c r="E34" s="59"/>
    </row>
    <row r="35" spans="1:5" ht="30" customHeight="1" x14ac:dyDescent="0.25">
      <c r="A35" s="123" t="s">
        <v>138</v>
      </c>
      <c r="B35" s="123"/>
      <c r="C35" s="73"/>
      <c r="D35" s="74" t="s">
        <v>139</v>
      </c>
      <c r="E35" s="75"/>
    </row>
    <row r="36" spans="1:5" x14ac:dyDescent="0.25">
      <c r="A36" s="59"/>
      <c r="B36" s="59"/>
      <c r="C36" s="59"/>
      <c r="D36" s="59"/>
      <c r="E36" s="59"/>
    </row>
    <row r="37" spans="1:5" ht="14.45" customHeight="1" x14ac:dyDescent="0.25">
      <c r="A37" s="110" t="s">
        <v>140</v>
      </c>
      <c r="B37" s="110"/>
      <c r="C37" s="110"/>
      <c r="D37" s="110"/>
      <c r="E37" s="110"/>
    </row>
    <row r="38" spans="1:5" x14ac:dyDescent="0.25">
      <c r="A38" s="110"/>
      <c r="B38" s="110"/>
      <c r="C38" s="110"/>
      <c r="D38" s="110"/>
      <c r="E38" s="110"/>
    </row>
  </sheetData>
  <mergeCells count="31">
    <mergeCell ref="A35:B35"/>
    <mergeCell ref="C2:E3"/>
    <mergeCell ref="B26:C26"/>
    <mergeCell ref="B27:C27"/>
    <mergeCell ref="B28:C28"/>
    <mergeCell ref="B29:C29"/>
    <mergeCell ref="B21:C21"/>
    <mergeCell ref="B22:C22"/>
    <mergeCell ref="B23:C23"/>
    <mergeCell ref="B24:C24"/>
    <mergeCell ref="B25:C25"/>
    <mergeCell ref="A5:D5"/>
    <mergeCell ref="A4:D4"/>
    <mergeCell ref="B8:D8"/>
    <mergeCell ref="B15:D15"/>
    <mergeCell ref="A37:E38"/>
    <mergeCell ref="B6:D6"/>
    <mergeCell ref="B18:D18"/>
    <mergeCell ref="B14:D14"/>
    <mergeCell ref="B16:D16"/>
    <mergeCell ref="B17:D17"/>
    <mergeCell ref="B7:D7"/>
    <mergeCell ref="B9:D9"/>
    <mergeCell ref="B10:D10"/>
    <mergeCell ref="B11:D11"/>
    <mergeCell ref="B12:D12"/>
    <mergeCell ref="B13:D13"/>
    <mergeCell ref="B31:C31"/>
    <mergeCell ref="B32:C32"/>
    <mergeCell ref="A33:C33"/>
    <mergeCell ref="B30:C30"/>
  </mergeCells>
  <phoneticPr fontId="16" type="noConversion"/>
  <conditionalFormatting sqref="A1:E3 A19:E21 A6:A18 E5:E18 A34:E34 A22:A32 E22:E32 D33:E33 A39:E1048576">
    <cfRule type="expression" dxfId="371" priority="26">
      <formula>CELL("PROTECT",A1)=0</formula>
    </cfRule>
  </conditionalFormatting>
  <conditionalFormatting sqref="A1:E3 A19:E21 A6:A18 E5:E18 D33:E33 A22:A32 E22:E32">
    <cfRule type="expression" dxfId="370" priority="30">
      <formula>CELL("PROTECT",A1)=0</formula>
    </cfRule>
  </conditionalFormatting>
  <conditionalFormatting sqref="A4:D4">
    <cfRule type="expression" dxfId="369" priority="21">
      <formula>CELL("PROTECT",A4)=0</formula>
    </cfRule>
  </conditionalFormatting>
  <conditionalFormatting sqref="A4:D4">
    <cfRule type="expression" dxfId="368" priority="22">
      <formula>CELL("PROTECT",A4)=0</formula>
    </cfRule>
  </conditionalFormatting>
  <conditionalFormatting sqref="E4">
    <cfRule type="expression" dxfId="367" priority="19">
      <formula>CELL("PROTECT",E4)=0</formula>
    </cfRule>
  </conditionalFormatting>
  <conditionalFormatting sqref="E4">
    <cfRule type="expression" dxfId="366" priority="20">
      <formula>CELL("PROTECT",E4)=0</formula>
    </cfRule>
  </conditionalFormatting>
  <conditionalFormatting sqref="A5:D5">
    <cfRule type="expression" dxfId="365" priority="17">
      <formula>CELL("PROTECT",A5)=0</formula>
    </cfRule>
  </conditionalFormatting>
  <conditionalFormatting sqref="A5:D5">
    <cfRule type="expression" dxfId="364" priority="18">
      <formula>CELL("PROTECT",A5)=0</formula>
    </cfRule>
  </conditionalFormatting>
  <conditionalFormatting sqref="B16:D17 B15 B6:D14">
    <cfRule type="expression" dxfId="363" priority="15">
      <formula>CELL("PROTECT",B6)=0</formula>
    </cfRule>
  </conditionalFormatting>
  <conditionalFormatting sqref="B6:D17">
    <cfRule type="expression" dxfId="362" priority="16">
      <formula>CELL("PROTECT",B6)=0</formula>
    </cfRule>
  </conditionalFormatting>
  <conditionalFormatting sqref="B18:D18">
    <cfRule type="expression" dxfId="361" priority="13">
      <formula>CELL("PROTECT",B18)=0</formula>
    </cfRule>
  </conditionalFormatting>
  <conditionalFormatting sqref="B18:D18">
    <cfRule type="expression" dxfId="360" priority="14">
      <formula>CELL("PROTECT",B18)=0</formula>
    </cfRule>
  </conditionalFormatting>
  <conditionalFormatting sqref="B29:D29 D22:D28 D30:D32">
    <cfRule type="expression" dxfId="359" priority="11">
      <formula>CELL("PROTECT",B22)=0</formula>
    </cfRule>
  </conditionalFormatting>
  <conditionalFormatting sqref="B29:D29 D22:D28 D30:D32">
    <cfRule type="expression" dxfId="358" priority="12">
      <formula>CELL("PROTECT",B22)=0</formula>
    </cfRule>
  </conditionalFormatting>
  <conditionalFormatting sqref="B22:C28">
    <cfRule type="expression" dxfId="357" priority="10">
      <formula>CELL("PROTECT",B22)=0</formula>
    </cfRule>
  </conditionalFormatting>
  <conditionalFormatting sqref="B22:C28">
    <cfRule type="expression" dxfId="356" priority="9">
      <formula>CELL("PROTECT",B22)=0</formula>
    </cfRule>
  </conditionalFormatting>
  <conditionalFormatting sqref="B32:C32">
    <cfRule type="expression" dxfId="355" priority="7">
      <formula>CELL("PROTECT",B32)=0</formula>
    </cfRule>
  </conditionalFormatting>
  <conditionalFormatting sqref="B32:C32">
    <cfRule type="expression" dxfId="354" priority="8">
      <formula>CELL("PROTECT",B32)=0</formula>
    </cfRule>
  </conditionalFormatting>
  <conditionalFormatting sqref="B30:C31">
    <cfRule type="expression" dxfId="353" priority="6">
      <formula>CELL("PROTECT",B30)=0</formula>
    </cfRule>
  </conditionalFormatting>
  <conditionalFormatting sqref="B30:C31">
    <cfRule type="expression" dxfId="352" priority="5">
      <formula>CELL("PROTECT",B30)=0</formula>
    </cfRule>
  </conditionalFormatting>
  <conditionalFormatting sqref="A33:C33">
    <cfRule type="expression" dxfId="351" priority="3">
      <formula>CELL("PROTECT",A33)=0</formula>
    </cfRule>
  </conditionalFormatting>
  <conditionalFormatting sqref="A33:C33">
    <cfRule type="expression" dxfId="350" priority="4">
      <formula>CELL("PROTECT",A33)=0</formula>
    </cfRule>
  </conditionalFormatting>
  <conditionalFormatting sqref="A35:E38">
    <cfRule type="expression" dxfId="349" priority="1">
      <formula>CELL("PROTECT",A35)=0</formula>
    </cfRule>
  </conditionalFormatting>
  <conditionalFormatting sqref="C35">
    <cfRule type="containsBlanks" dxfId="348" priority="2">
      <formula>LEN(TRIM(C35))=0</formula>
    </cfRule>
  </conditionalFormatting>
  <pageMargins left="0.59055118110236227" right="0.59055118110236227" top="0.59055118110236227" bottom="0.39370078740157483" header="0.27559055118110237" footer="0.27559055118110237"/>
  <pageSetup paperSize="9" scale="97" fitToHeight="0" orientation="portrait" r:id="rId1"/>
  <headerFooter>
    <oddHeader>&amp;L&amp;A - Page &amp;P of &amp;N</oddHeader>
  </headerFooter>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9"/>
  <sheetViews>
    <sheetView view="pageBreakPreview" zoomScaleNormal="90" zoomScaleSheetLayoutView="100" zoomScalePageLayoutView="90" workbookViewId="0">
      <selection activeCell="A2" sqref="A2"/>
    </sheetView>
  </sheetViews>
  <sheetFormatPr defaultColWidth="8.85546875" defaultRowHeight="15" x14ac:dyDescent="0.25"/>
  <cols>
    <col min="1" max="1" width="9.42578125" style="34" customWidth="1"/>
    <col min="2" max="2" width="12.28515625" style="24" customWidth="1"/>
    <col min="3" max="3" width="70.7109375" style="24" customWidth="1"/>
    <col min="4" max="4" width="13.42578125" style="24" customWidth="1"/>
    <col min="5" max="5" width="12" style="24" customWidth="1"/>
    <col min="6" max="6" width="14.7109375" style="24" customWidth="1"/>
    <col min="7" max="7" width="18.28515625" style="24" customWidth="1"/>
    <col min="8" max="8" width="14.28515625" customWidth="1"/>
  </cols>
  <sheetData>
    <row r="1" spans="1:7" s="27" customFormat="1" x14ac:dyDescent="0.25">
      <c r="A1" s="31" t="str">
        <f>"- "&amp;SITE!C35&amp;" - bid for Lot: ["&amp;SITE!B2&amp;"] Site: ["&amp;SITE!B3&amp;"] - ref.: "&amp;SITE!B1</f>
        <v>-  - bid for Lot: [x] Site: [y] - ref.: ITB</v>
      </c>
      <c r="B1" s="31"/>
      <c r="C1" s="22"/>
    </row>
    <row r="2" spans="1:7" s="21" customFormat="1" ht="18.75" x14ac:dyDescent="0.3">
      <c r="A2" s="25" t="str">
        <f>SITE!A2</f>
        <v>Lot:</v>
      </c>
      <c r="B2" s="26" t="str">
        <f>IF(SITE!B2=0,"",SITE!B2)</f>
        <v>x</v>
      </c>
      <c r="C2" s="139" t="str">
        <f>SITE!C2</f>
        <v>Installation of solar collectors for hot water production at the kindergarten in Ghioltosu village, Tiganca commune, Cantemir district</v>
      </c>
      <c r="D2" s="139"/>
      <c r="E2" s="139"/>
      <c r="F2" s="139"/>
      <c r="G2" s="139"/>
    </row>
    <row r="3" spans="1:7" s="21" customFormat="1" ht="18.75" x14ac:dyDescent="0.3">
      <c r="A3" s="25" t="str">
        <f>SITE!A3</f>
        <v>Site:</v>
      </c>
      <c r="B3" s="26" t="str">
        <f>IF(SITE!B3=0,"",SITE!B3)</f>
        <v>y</v>
      </c>
      <c r="C3" s="139"/>
      <c r="D3" s="139"/>
      <c r="E3" s="139"/>
      <c r="F3" s="139"/>
      <c r="G3" s="139"/>
    </row>
    <row r="4" spans="1:7" s="21" customFormat="1" ht="18.75" x14ac:dyDescent="0.25">
      <c r="A4" s="142" t="s">
        <v>141</v>
      </c>
      <c r="B4" s="142"/>
      <c r="C4" s="28" t="str">
        <f>SITE!B14</f>
        <v xml:space="preserve">Anti fire system </v>
      </c>
      <c r="D4" s="29"/>
      <c r="E4" s="29"/>
      <c r="F4" s="29"/>
      <c r="G4" s="30"/>
    </row>
    <row r="5" spans="1:7" s="21" customFormat="1" ht="47.25" x14ac:dyDescent="0.25">
      <c r="A5" s="7" t="str">
        <f>TA!A5</f>
        <v>No.</v>
      </c>
      <c r="B5" s="7" t="str">
        <f>TA!B5</f>
        <v>Ref. code</v>
      </c>
      <c r="C5" s="7" t="str">
        <f>TA!C5</f>
        <v xml:space="preserve">Description of works </v>
      </c>
      <c r="D5" s="7" t="str">
        <f>TA!D5</f>
        <v>Unit of Measure</v>
      </c>
      <c r="E5" s="7" t="str">
        <f>TA!E5</f>
        <v>Quantity</v>
      </c>
      <c r="F5" s="7" t="str">
        <f>TA!F5</f>
        <v>Unit Price
USD (wage inclusive)</v>
      </c>
      <c r="G5" s="7" t="str">
        <f>TA!G5</f>
        <v>Total 
USD (col.5 x col.6)</v>
      </c>
    </row>
    <row r="6" spans="1:7" s="21" customFormat="1" ht="15.75" x14ac:dyDescent="0.25">
      <c r="A6" s="8" t="s">
        <v>17</v>
      </c>
      <c r="B6" s="8" t="s">
        <v>18</v>
      </c>
      <c r="C6" s="8" t="s">
        <v>19</v>
      </c>
      <c r="D6" s="8" t="s">
        <v>20</v>
      </c>
      <c r="E6" s="8" t="s">
        <v>21</v>
      </c>
      <c r="F6" s="8" t="s">
        <v>22</v>
      </c>
      <c r="G6" s="8" t="s">
        <v>23</v>
      </c>
    </row>
    <row r="7" spans="1:7" x14ac:dyDescent="0.25">
      <c r="A7" s="37"/>
      <c r="B7" s="37"/>
      <c r="C7" s="38"/>
      <c r="D7" s="37"/>
      <c r="E7" s="43"/>
      <c r="F7" s="42"/>
      <c r="G7" s="86">
        <f>Table119[5]*Table119[6]</f>
        <v>0</v>
      </c>
    </row>
    <row r="8" spans="1:7" x14ac:dyDescent="0.25">
      <c r="A8" s="37"/>
      <c r="B8" s="37"/>
      <c r="C8" s="38"/>
      <c r="D8" s="37"/>
      <c r="E8" s="43"/>
      <c r="F8" s="42"/>
      <c r="G8" s="88">
        <f>Table119[5]*Table119[6]</f>
        <v>0</v>
      </c>
    </row>
    <row r="9" spans="1:7" x14ac:dyDescent="0.25">
      <c r="A9" s="39" t="s">
        <v>142</v>
      </c>
      <c r="B9" s="40"/>
      <c r="C9" s="40"/>
      <c r="D9" s="40"/>
      <c r="E9" s="41"/>
      <c r="F9" s="41"/>
      <c r="G9" s="86">
        <f>SUBTOTAL(9,Table119[7])</f>
        <v>0</v>
      </c>
    </row>
  </sheetData>
  <mergeCells count="2">
    <mergeCell ref="C2:G3"/>
    <mergeCell ref="A4:B4"/>
  </mergeCells>
  <phoneticPr fontId="16" type="noConversion"/>
  <conditionalFormatting sqref="A7:G9">
    <cfRule type="expression" dxfId="92" priority="3">
      <formula>CELL("PROTECT",A7)=0</formula>
    </cfRule>
    <cfRule type="expression" dxfId="91" priority="4">
      <formula>$C7="Subtotal"</formula>
    </cfRule>
    <cfRule type="expression" priority="5" stopIfTrue="1">
      <formula>OR($C7="Subtotal",$A7="Total TVA Cota 0")</formula>
    </cfRule>
    <cfRule type="expression" dxfId="90" priority="7">
      <formula>$E7=""</formula>
    </cfRule>
  </conditionalFormatting>
  <conditionalFormatting sqref="G7:G9">
    <cfRule type="expression" dxfId="89" priority="1">
      <formula>AND($C7="Subtotal",$G7="")</formula>
    </cfRule>
    <cfRule type="expression" dxfId="88" priority="2">
      <formula>AND($C7="Subtotal",_xlfn.FORMULATEXT($G7)="=[5]*[6]")</formula>
    </cfRule>
    <cfRule type="expression" dxfId="87" priority="6">
      <formula>AND($C7&lt;&gt;"Subtotal",_xlfn.FORMULATEXT($G7)&lt;&gt;"=[5]*[6]")</formula>
    </cfRule>
  </conditionalFormatting>
  <conditionalFormatting sqref="E7:G9">
    <cfRule type="notContainsBlanks" priority="8" stopIfTrue="1">
      <formula>LEN(TRIM(E7))&gt;0</formula>
    </cfRule>
    <cfRule type="expression" dxfId="86" priority="9">
      <formula>$E7&lt;&gt;""</formula>
    </cfRule>
  </conditionalFormatting>
  <dataValidations count="1">
    <dataValidation type="decimal" operator="greaterThan" allowBlank="1" showInputMessage="1" showErrorMessage="1" sqref="F7:F8">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9"/>
  <sheetViews>
    <sheetView view="pageBreakPreview" zoomScaleNormal="90" zoomScaleSheetLayoutView="100" zoomScalePageLayoutView="90" workbookViewId="0">
      <selection activeCell="A2" sqref="A2"/>
    </sheetView>
  </sheetViews>
  <sheetFormatPr defaultColWidth="8.85546875" defaultRowHeight="15" x14ac:dyDescent="0.25"/>
  <cols>
    <col min="1" max="1" width="9.42578125" style="34" customWidth="1"/>
    <col min="2" max="2" width="12.28515625" style="24" customWidth="1"/>
    <col min="3" max="3" width="70.7109375" style="24" customWidth="1"/>
    <col min="4" max="4" width="13.42578125" style="24" customWidth="1"/>
    <col min="5" max="5" width="12" style="24" customWidth="1"/>
    <col min="6" max="6" width="14.7109375" style="24" customWidth="1"/>
    <col min="7" max="7" width="18.28515625" style="24" customWidth="1"/>
    <col min="8" max="8" width="14.28515625" customWidth="1"/>
  </cols>
  <sheetData>
    <row r="1" spans="1:7" s="27" customFormat="1" x14ac:dyDescent="0.25">
      <c r="A1" s="31" t="str">
        <f>"- "&amp;SITE!C35&amp;" - bid for Lot: ["&amp;SITE!B2&amp;"] Site: ["&amp;SITE!B3&amp;"] - ref.: "&amp;SITE!B1</f>
        <v>-  - bid for Lot: [x] Site: [y] - ref.: ITB</v>
      </c>
      <c r="B1" s="31"/>
      <c r="C1" s="22"/>
    </row>
    <row r="2" spans="1:7" s="21" customFormat="1" ht="18.75" x14ac:dyDescent="0.3">
      <c r="A2" s="25" t="str">
        <f>SITE!A2</f>
        <v>Lot:</v>
      </c>
      <c r="B2" s="26" t="str">
        <f>IF(SITE!B2=0,"",SITE!B2)</f>
        <v>x</v>
      </c>
      <c r="C2" s="139" t="str">
        <f>SITE!C2</f>
        <v>Installation of solar collectors for hot water production at the kindergarten in Ghioltosu village, Tiganca commune, Cantemir district</v>
      </c>
      <c r="D2" s="139"/>
      <c r="E2" s="139"/>
      <c r="F2" s="139"/>
      <c r="G2" s="139"/>
    </row>
    <row r="3" spans="1:7" s="21" customFormat="1" ht="18.75" x14ac:dyDescent="0.3">
      <c r="A3" s="25" t="str">
        <f>SITE!A3</f>
        <v>Site:</v>
      </c>
      <c r="B3" s="26" t="str">
        <f>IF(SITE!B3=0,"",SITE!B3)</f>
        <v>y</v>
      </c>
      <c r="C3" s="139"/>
      <c r="D3" s="139"/>
      <c r="E3" s="139"/>
      <c r="F3" s="139"/>
      <c r="G3" s="139"/>
    </row>
    <row r="4" spans="1:7" s="21" customFormat="1" ht="18.75" x14ac:dyDescent="0.25">
      <c r="A4" s="142" t="s">
        <v>141</v>
      </c>
      <c r="B4" s="142"/>
      <c r="C4" s="28" t="str">
        <f>SITE!B15</f>
        <v>Fuel system</v>
      </c>
      <c r="D4" s="29"/>
      <c r="E4" s="29"/>
      <c r="F4" s="29"/>
      <c r="G4" s="30"/>
    </row>
    <row r="5" spans="1:7" s="21" customFormat="1" ht="47.25" x14ac:dyDescent="0.25">
      <c r="A5" s="7" t="str">
        <f>TA!A5</f>
        <v>No.</v>
      </c>
      <c r="B5" s="7" t="str">
        <f>TA!B5</f>
        <v>Ref. code</v>
      </c>
      <c r="C5" s="7" t="str">
        <f>TA!C5</f>
        <v xml:space="preserve">Description of works </v>
      </c>
      <c r="D5" s="7" t="str">
        <f>TA!D5</f>
        <v>Unit of Measure</v>
      </c>
      <c r="E5" s="7" t="str">
        <f>TA!E5</f>
        <v>Quantity</v>
      </c>
      <c r="F5" s="7" t="str">
        <f>TA!F5</f>
        <v>Unit Price
USD (wage inclusive)</v>
      </c>
      <c r="G5" s="7" t="str">
        <f>TA!G5</f>
        <v>Total 
USD (col.5 x col.6)</v>
      </c>
    </row>
    <row r="6" spans="1:7" s="21" customFormat="1" ht="15.75" x14ac:dyDescent="0.25">
      <c r="A6" s="8" t="s">
        <v>17</v>
      </c>
      <c r="B6" s="8" t="s">
        <v>18</v>
      </c>
      <c r="C6" s="8" t="s">
        <v>19</v>
      </c>
      <c r="D6" s="8" t="s">
        <v>20</v>
      </c>
      <c r="E6" s="8" t="s">
        <v>21</v>
      </c>
      <c r="F6" s="8" t="s">
        <v>22</v>
      </c>
      <c r="G6" s="8" t="s">
        <v>23</v>
      </c>
    </row>
    <row r="7" spans="1:7" x14ac:dyDescent="0.25">
      <c r="A7" s="37"/>
      <c r="B7" s="37"/>
      <c r="C7" s="38"/>
      <c r="D7" s="37"/>
      <c r="E7" s="43"/>
      <c r="F7" s="42"/>
      <c r="G7" s="86">
        <f>Table1193[5]*Table1193[6]</f>
        <v>0</v>
      </c>
    </row>
    <row r="8" spans="1:7" x14ac:dyDescent="0.25">
      <c r="A8" s="37"/>
      <c r="B8" s="37"/>
      <c r="C8" s="38"/>
      <c r="D8" s="37"/>
      <c r="E8" s="43"/>
      <c r="F8" s="42"/>
      <c r="G8" s="88">
        <f>Table1193[5]*Table1193[6]</f>
        <v>0</v>
      </c>
    </row>
    <row r="9" spans="1:7" x14ac:dyDescent="0.25">
      <c r="A9" s="39" t="s">
        <v>142</v>
      </c>
      <c r="B9" s="40"/>
      <c r="C9" s="40"/>
      <c r="D9" s="40"/>
      <c r="E9" s="41"/>
      <c r="F9" s="41"/>
      <c r="G9" s="86">
        <f>SUBTOTAL(9,Table1193[7])</f>
        <v>0</v>
      </c>
    </row>
  </sheetData>
  <mergeCells count="2">
    <mergeCell ref="C2:G3"/>
    <mergeCell ref="A4:B4"/>
  </mergeCells>
  <conditionalFormatting sqref="G7:G9">
    <cfRule type="expression" dxfId="66" priority="1">
      <formula>AND($C7="Subtotal",$G7="")</formula>
    </cfRule>
    <cfRule type="expression" dxfId="65" priority="2">
      <formula>AND($C7="Subtotal",_xlfn.FORMULATEXT($G7)="=[5]*[6]")</formula>
    </cfRule>
    <cfRule type="expression" dxfId="64" priority="6">
      <formula>AND($C7&lt;&gt;"Subtotal",_xlfn.FORMULATEXT($G7)&lt;&gt;"=[5]*[6]")</formula>
    </cfRule>
  </conditionalFormatting>
  <conditionalFormatting sqref="A7:G9">
    <cfRule type="expression" dxfId="63" priority="3">
      <formula>CELL("PROTECT",A7)=0</formula>
    </cfRule>
    <cfRule type="expression" dxfId="62" priority="4">
      <formula>$C7="Subtotal"</formula>
    </cfRule>
    <cfRule type="expression" priority="5" stopIfTrue="1">
      <formula>OR($C7="Subtotal",$A7="Total TVA Cota 0")</formula>
    </cfRule>
    <cfRule type="expression" dxfId="61" priority="7">
      <formula>$E7=""</formula>
    </cfRule>
  </conditionalFormatting>
  <conditionalFormatting sqref="E7:G9">
    <cfRule type="notContainsBlanks" priority="8" stopIfTrue="1">
      <formula>LEN(TRIM(E7))&gt;0</formula>
    </cfRule>
    <cfRule type="expression" dxfId="60" priority="9">
      <formula>$E7&lt;&gt;""</formula>
    </cfRule>
  </conditionalFormatting>
  <dataValidations count="1">
    <dataValidation type="decimal" operator="greaterThan" allowBlank="1" showInputMessage="1" showErrorMessage="1" sqref="F7:F8">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12"/>
  <sheetViews>
    <sheetView view="pageBreakPreview" zoomScaleNormal="90" zoomScaleSheetLayoutView="100" zoomScalePageLayoutView="90" workbookViewId="0">
      <selection activeCell="A12" sqref="A12"/>
    </sheetView>
  </sheetViews>
  <sheetFormatPr defaultColWidth="8.85546875" defaultRowHeight="15" x14ac:dyDescent="0.25"/>
  <cols>
    <col min="1" max="1" width="9.42578125" customWidth="1"/>
    <col min="2" max="2" width="12.28515625" customWidth="1"/>
    <col min="3" max="3" width="70.7109375" customWidth="1"/>
    <col min="4" max="4" width="13.42578125" customWidth="1"/>
    <col min="5" max="5" width="12" customWidth="1"/>
    <col min="6" max="6" width="14.7109375" customWidth="1"/>
    <col min="7" max="7" width="18.28515625" customWidth="1"/>
    <col min="8" max="8" width="14.28515625" customWidth="1"/>
  </cols>
  <sheetData>
    <row r="1" spans="1:7" x14ac:dyDescent="0.25">
      <c r="A1" s="31" t="str">
        <f>"- "&amp;SITE!C35&amp;" - bid for Lot: ["&amp;SITE!B2&amp;"] Site: ["&amp;SITE!B3&amp;"] - ref.: "&amp;SITE!B1</f>
        <v>-  - bid for Lot: [x] Site: [y] - ref.: ITB</v>
      </c>
      <c r="B1" s="31"/>
      <c r="C1" s="2"/>
    </row>
    <row r="2" spans="1:7" ht="18.75" x14ac:dyDescent="0.3">
      <c r="A2" s="25" t="str">
        <f>SITE!A2</f>
        <v>Lot:</v>
      </c>
      <c r="B2" s="26" t="str">
        <f>IF(SITE!B2=0,"",SITE!B2)</f>
        <v>x</v>
      </c>
      <c r="C2" s="139" t="str">
        <f>SITE!C2</f>
        <v>Installation of solar collectors for hot water production at the kindergarten in Ghioltosu village, Tiganca commune, Cantemir district</v>
      </c>
      <c r="D2" s="139"/>
      <c r="E2" s="139"/>
      <c r="F2" s="139"/>
      <c r="G2" s="139"/>
    </row>
    <row r="3" spans="1:7" ht="18.75" x14ac:dyDescent="0.3">
      <c r="A3" s="25" t="str">
        <f>SITE!A3</f>
        <v>Site:</v>
      </c>
      <c r="B3" s="26" t="str">
        <f>IF(SITE!B3=0,"",SITE!B3)</f>
        <v>y</v>
      </c>
      <c r="C3" s="139"/>
      <c r="D3" s="139"/>
      <c r="E3" s="139"/>
      <c r="F3" s="139"/>
      <c r="G3" s="139"/>
    </row>
    <row r="4" spans="1:7" ht="18.75" x14ac:dyDescent="0.25">
      <c r="A4" s="146" t="str">
        <f>SITE!B16</f>
        <v xml:space="preserve">Commissioning </v>
      </c>
      <c r="B4" s="146"/>
      <c r="C4" s="146"/>
      <c r="D4" s="146"/>
      <c r="E4" s="146"/>
      <c r="F4" s="146"/>
      <c r="G4" s="146"/>
    </row>
    <row r="5" spans="1:7" ht="47.25" x14ac:dyDescent="0.25">
      <c r="A5" s="5" t="s">
        <v>0</v>
      </c>
      <c r="B5" s="5" t="s">
        <v>10</v>
      </c>
      <c r="C5" s="5" t="s">
        <v>295</v>
      </c>
      <c r="D5" s="7" t="str">
        <f>[1]TA!D5</f>
        <v>Unit of Measure</v>
      </c>
      <c r="E5" s="7" t="str">
        <f>[1]TA!E5</f>
        <v>Quantity</v>
      </c>
      <c r="F5" s="7" t="str">
        <f>[1]TA!F5</f>
        <v>Unit Price
USD (wage inclusive)</v>
      </c>
      <c r="G5" s="7" t="str">
        <f>[1]TA!G5</f>
        <v>Total 
USD (col.5 x col.6)</v>
      </c>
    </row>
    <row r="6" spans="1:7" ht="15.75" x14ac:dyDescent="0.25">
      <c r="A6" s="5">
        <v>1</v>
      </c>
      <c r="B6" s="5">
        <v>2</v>
      </c>
      <c r="C6" s="5">
        <v>3</v>
      </c>
      <c r="D6" s="5">
        <v>4</v>
      </c>
      <c r="E6" s="5">
        <v>5</v>
      </c>
      <c r="F6" s="5">
        <v>6</v>
      </c>
      <c r="G6" s="5">
        <v>7</v>
      </c>
    </row>
    <row r="7" spans="1:7" ht="15.75" x14ac:dyDescent="0.25">
      <c r="A7" s="50">
        <v>1</v>
      </c>
      <c r="B7" s="51"/>
      <c r="C7" s="52" t="s">
        <v>296</v>
      </c>
      <c r="D7" s="53" t="s">
        <v>297</v>
      </c>
      <c r="E7" s="54">
        <v>1</v>
      </c>
      <c r="F7" s="23"/>
      <c r="G7" s="17">
        <f t="shared" ref="G7:G9" si="0">$E7*F7</f>
        <v>0</v>
      </c>
    </row>
    <row r="8" spans="1:7" ht="15.75" x14ac:dyDescent="0.25">
      <c r="A8" s="47">
        <v>2</v>
      </c>
      <c r="B8" s="47"/>
      <c r="C8" s="55" t="s">
        <v>298</v>
      </c>
      <c r="D8" s="56" t="s">
        <v>25</v>
      </c>
      <c r="E8" s="54">
        <v>1</v>
      </c>
      <c r="F8" s="23"/>
      <c r="G8" s="17">
        <f t="shared" si="0"/>
        <v>0</v>
      </c>
    </row>
    <row r="9" spans="1:7" ht="16.5" thickBot="1" x14ac:dyDescent="0.3">
      <c r="A9" s="47">
        <v>3</v>
      </c>
      <c r="B9" s="47"/>
      <c r="C9" s="55" t="s">
        <v>299</v>
      </c>
      <c r="D9" s="56" t="s">
        <v>300</v>
      </c>
      <c r="E9" s="54">
        <v>1</v>
      </c>
      <c r="F9" s="23"/>
      <c r="G9" s="17">
        <f t="shared" si="0"/>
        <v>0</v>
      </c>
    </row>
    <row r="10" spans="1:7" ht="20.25" thickTop="1" thickBot="1" x14ac:dyDescent="0.3">
      <c r="A10" s="13" t="s">
        <v>301</v>
      </c>
      <c r="B10" s="13"/>
      <c r="C10" s="13"/>
      <c r="D10" s="13"/>
      <c r="E10" s="13"/>
      <c r="F10" s="13"/>
      <c r="G10" s="1">
        <f>SUM(G7:G9)</f>
        <v>0</v>
      </c>
    </row>
    <row r="12" spans="1:7" x14ac:dyDescent="0.25">
      <c r="A12" s="12" t="s">
        <v>360</v>
      </c>
    </row>
  </sheetData>
  <mergeCells count="2">
    <mergeCell ref="C2:G3"/>
    <mergeCell ref="A4:G4"/>
  </mergeCells>
  <phoneticPr fontId="16" type="noConversion"/>
  <conditionalFormatting sqref="E7:F9">
    <cfRule type="containsBlanks" dxfId="40" priority="20">
      <formula>LEN(TRIM(E7))=0</formula>
    </cfRule>
  </conditionalFormatting>
  <conditionalFormatting sqref="C1:G3 A4:G4 A6:G6 A10:G11 A7:B9 E7:G9 F12:G12">
    <cfRule type="expression" dxfId="39" priority="19">
      <formula>CELL("PROTECT",A1)=0</formula>
    </cfRule>
  </conditionalFormatting>
  <conditionalFormatting sqref="A5:B5">
    <cfRule type="expression" dxfId="38" priority="11">
      <formula>CELL("PROTECT",A5)=0</formula>
    </cfRule>
  </conditionalFormatting>
  <conditionalFormatting sqref="C5">
    <cfRule type="expression" dxfId="37" priority="10">
      <formula>CELL("PROTECT",C5)=0</formula>
    </cfRule>
  </conditionalFormatting>
  <conditionalFormatting sqref="C7">
    <cfRule type="containsBlanks" dxfId="36" priority="9">
      <formula>LEN(TRIM(C7))=0</formula>
    </cfRule>
  </conditionalFormatting>
  <conditionalFormatting sqref="C7">
    <cfRule type="expression" dxfId="35" priority="8">
      <formula>CELL("PROTECT",C7)=0</formula>
    </cfRule>
  </conditionalFormatting>
  <conditionalFormatting sqref="D7">
    <cfRule type="containsBlanks" dxfId="34" priority="7">
      <formula>LEN(TRIM(D7))=0</formula>
    </cfRule>
  </conditionalFormatting>
  <conditionalFormatting sqref="D7">
    <cfRule type="expression" dxfId="33" priority="6">
      <formula>CELL("PROTECT",D7)=0</formula>
    </cfRule>
  </conditionalFormatting>
  <conditionalFormatting sqref="C8:C9">
    <cfRule type="containsBlanks" dxfId="32" priority="5">
      <formula>LEN(TRIM(C8))=0</formula>
    </cfRule>
  </conditionalFormatting>
  <conditionalFormatting sqref="C8:C9">
    <cfRule type="expression" dxfId="31" priority="4">
      <formula>CELL("PROTECT",C8)=0</formula>
    </cfRule>
  </conditionalFormatting>
  <conditionalFormatting sqref="D8:D9">
    <cfRule type="containsBlanks" dxfId="30" priority="3">
      <formula>LEN(TRIM(D8))=0</formula>
    </cfRule>
  </conditionalFormatting>
  <conditionalFormatting sqref="D8:D9">
    <cfRule type="expression" dxfId="29" priority="2">
      <formula>CELL("PROTECT",D8)=0</formula>
    </cfRule>
  </conditionalFormatting>
  <conditionalFormatting sqref="A12:E12">
    <cfRule type="expression" dxfId="28" priority="1">
      <formula>CELL("PROTECT",A12)=0</formula>
    </cfRule>
  </conditionalFormatting>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14"/>
  <sheetViews>
    <sheetView view="pageBreakPreview" topLeftCell="A4" zoomScaleNormal="90" zoomScaleSheetLayoutView="100" zoomScalePageLayoutView="90" workbookViewId="0">
      <selection activeCell="A2" sqref="A2"/>
    </sheetView>
  </sheetViews>
  <sheetFormatPr defaultColWidth="8.85546875" defaultRowHeight="15" x14ac:dyDescent="0.25"/>
  <cols>
    <col min="1" max="1" width="9.42578125" customWidth="1"/>
    <col min="2" max="2" width="12.28515625" customWidth="1"/>
    <col min="3" max="3" width="70.7109375" customWidth="1"/>
    <col min="4" max="4" width="13.42578125" customWidth="1"/>
    <col min="5" max="5" width="12" customWidth="1"/>
    <col min="6" max="6" width="14.7109375" customWidth="1"/>
    <col min="7" max="7" width="18.28515625" customWidth="1"/>
    <col min="8" max="8" width="14.28515625" customWidth="1"/>
  </cols>
  <sheetData>
    <row r="1" spans="1:7" x14ac:dyDescent="0.25">
      <c r="A1" s="31" t="str">
        <f>"- "&amp;SITE!C35&amp;" - bid for Lot: ["&amp;SITE!B2&amp;"] Site: ["&amp;SITE!B3&amp;"] - ref.: "&amp;SITE!B1</f>
        <v>-  - bid for Lot: [x] Site: [y] - ref.: ITB</v>
      </c>
      <c r="B1" s="31"/>
      <c r="C1" s="2"/>
    </row>
    <row r="2" spans="1:7" ht="18.75" x14ac:dyDescent="0.3">
      <c r="A2" s="25" t="str">
        <f>SITE!A2</f>
        <v>Lot:</v>
      </c>
      <c r="B2" s="26" t="str">
        <f>IF(SITE!B2=0,"",SITE!B2)</f>
        <v>x</v>
      </c>
      <c r="C2" s="139" t="str">
        <f>SITE!C2</f>
        <v>Installation of solar collectors for hot water production at the kindergarten in Ghioltosu village, Tiganca commune, Cantemir district</v>
      </c>
      <c r="D2" s="139"/>
      <c r="E2" s="139"/>
      <c r="F2" s="139"/>
      <c r="G2" s="139"/>
    </row>
    <row r="3" spans="1:7" ht="18.75" x14ac:dyDescent="0.3">
      <c r="A3" s="25" t="str">
        <f>SITE!A3</f>
        <v>Site:</v>
      </c>
      <c r="B3" s="26" t="str">
        <f>IF(SITE!B3=0,"",SITE!B3)</f>
        <v>y</v>
      </c>
      <c r="C3" s="143"/>
      <c r="D3" s="143"/>
      <c r="E3" s="143"/>
      <c r="F3" s="143"/>
      <c r="G3" s="143"/>
    </row>
    <row r="4" spans="1:7" ht="18.75" x14ac:dyDescent="0.25">
      <c r="A4" s="9" t="str">
        <f>SITE!B17</f>
        <v>Service and Maintenance works for 3-years of operation</v>
      </c>
      <c r="B4" s="10"/>
      <c r="C4" s="10"/>
      <c r="D4" s="10"/>
      <c r="E4" s="10"/>
      <c r="F4" s="10"/>
      <c r="G4" s="11"/>
    </row>
    <row r="5" spans="1:7" ht="47.25" x14ac:dyDescent="0.25">
      <c r="A5" s="8" t="s">
        <v>143</v>
      </c>
      <c r="B5" s="8" t="s">
        <v>10</v>
      </c>
      <c r="C5" s="8" t="s">
        <v>303</v>
      </c>
      <c r="D5" s="8" t="s">
        <v>304</v>
      </c>
      <c r="E5" s="8" t="s">
        <v>305</v>
      </c>
      <c r="F5" s="7" t="str">
        <f>[1]TA!F5</f>
        <v>Unit Price
USD (wage inclusive)</v>
      </c>
      <c r="G5" s="7" t="str">
        <f>[1]TA!G5</f>
        <v>Total 
USD (col.5 x col.6)</v>
      </c>
    </row>
    <row r="6" spans="1:7" ht="15.75" x14ac:dyDescent="0.25">
      <c r="A6" s="5">
        <v>1</v>
      </c>
      <c r="B6" s="5">
        <v>2</v>
      </c>
      <c r="C6" s="5">
        <v>3</v>
      </c>
      <c r="D6" s="5">
        <v>4</v>
      </c>
      <c r="E6" s="5">
        <v>5</v>
      </c>
      <c r="F6" s="5">
        <v>6</v>
      </c>
      <c r="G6" s="5">
        <v>7</v>
      </c>
    </row>
    <row r="7" spans="1:7" ht="15.75" x14ac:dyDescent="0.25">
      <c r="A7" s="6">
        <v>1</v>
      </c>
      <c r="B7" s="6"/>
      <c r="C7" s="6" t="s">
        <v>306</v>
      </c>
      <c r="D7" s="48" t="s">
        <v>310</v>
      </c>
      <c r="E7" s="49">
        <v>3</v>
      </c>
      <c r="F7" s="19"/>
      <c r="G7" s="18">
        <f>$E7*F7</f>
        <v>0</v>
      </c>
    </row>
    <row r="8" spans="1:7" ht="15.75" x14ac:dyDescent="0.25">
      <c r="A8" s="6">
        <v>2</v>
      </c>
      <c r="B8" s="6"/>
      <c r="C8" s="6" t="s">
        <v>307</v>
      </c>
      <c r="D8" s="48" t="s">
        <v>310</v>
      </c>
      <c r="E8" s="49">
        <v>3</v>
      </c>
      <c r="F8" s="19"/>
      <c r="G8" s="18">
        <f t="shared" ref="G8:G10" si="0">$E8*F8</f>
        <v>0</v>
      </c>
    </row>
    <row r="9" spans="1:7" ht="15.75" x14ac:dyDescent="0.25">
      <c r="A9" s="6">
        <v>3</v>
      </c>
      <c r="B9" s="6"/>
      <c r="C9" s="6" t="s">
        <v>308</v>
      </c>
      <c r="D9" s="48" t="s">
        <v>311</v>
      </c>
      <c r="E9" s="49">
        <v>3</v>
      </c>
      <c r="F9" s="19"/>
      <c r="G9" s="18">
        <f t="shared" si="0"/>
        <v>0</v>
      </c>
    </row>
    <row r="10" spans="1:7" ht="16.5" thickBot="1" x14ac:dyDescent="0.3">
      <c r="A10" s="6">
        <v>4</v>
      </c>
      <c r="B10" s="6"/>
      <c r="C10" s="6" t="s">
        <v>309</v>
      </c>
      <c r="D10" s="48" t="s">
        <v>26</v>
      </c>
      <c r="E10" s="49">
        <v>1</v>
      </c>
      <c r="F10" s="19"/>
      <c r="G10" s="18">
        <f t="shared" si="0"/>
        <v>0</v>
      </c>
    </row>
    <row r="11" spans="1:7" ht="20.25" thickTop="1" thickBot="1" x14ac:dyDescent="0.3">
      <c r="A11" s="13" t="s">
        <v>312</v>
      </c>
      <c r="B11" s="13"/>
      <c r="C11" s="13"/>
      <c r="D11" s="13"/>
      <c r="E11" s="1"/>
      <c r="F11" s="1"/>
      <c r="G11" s="1">
        <f>SUM(G7:G10)</f>
        <v>0</v>
      </c>
    </row>
    <row r="13" spans="1:7" ht="15" customHeight="1" x14ac:dyDescent="0.25">
      <c r="A13" s="147" t="s">
        <v>11</v>
      </c>
      <c r="B13" s="147"/>
      <c r="C13" s="147"/>
      <c r="D13" s="147"/>
      <c r="E13" s="147"/>
      <c r="F13" s="147"/>
      <c r="G13" s="147"/>
    </row>
    <row r="14" spans="1:7" x14ac:dyDescent="0.25">
      <c r="A14" s="147"/>
      <c r="B14" s="147"/>
      <c r="C14" s="147"/>
      <c r="D14" s="147"/>
      <c r="E14" s="147"/>
      <c r="F14" s="147"/>
      <c r="G14" s="147"/>
    </row>
  </sheetData>
  <mergeCells count="2">
    <mergeCell ref="C2:G3"/>
    <mergeCell ref="A13:G14"/>
  </mergeCells>
  <phoneticPr fontId="16" type="noConversion"/>
  <conditionalFormatting sqref="F7:F10">
    <cfRule type="containsBlanks" dxfId="27" priority="15">
      <formula>LEN(TRIM(F7))=0</formula>
    </cfRule>
  </conditionalFormatting>
  <conditionalFormatting sqref="A4:G4 C1:G3 F7:G10 A11:G14 A6:G6">
    <cfRule type="expression" dxfId="26" priority="14">
      <formula>CELL("PROTECT",A1)=0</formula>
    </cfRule>
  </conditionalFormatting>
  <conditionalFormatting sqref="C7:C9 E7:E10">
    <cfRule type="containsBlanks" dxfId="25" priority="8">
      <formula>LEN(TRIM(C7))=0</formula>
    </cfRule>
  </conditionalFormatting>
  <conditionalFormatting sqref="A7:C9 A10:B10 E7:E10">
    <cfRule type="expression" dxfId="24" priority="7">
      <formula>CELL("PROTECT",A7)=0</formula>
    </cfRule>
  </conditionalFormatting>
  <conditionalFormatting sqref="A5:B5">
    <cfRule type="expression" dxfId="23" priority="6">
      <formula>CELL("PROTECT",A5)=0</formula>
    </cfRule>
  </conditionalFormatting>
  <conditionalFormatting sqref="C5:E5">
    <cfRule type="expression" dxfId="22" priority="5">
      <formula>CELL("PROTECT",C5)=0</formula>
    </cfRule>
  </conditionalFormatting>
  <conditionalFormatting sqref="C10">
    <cfRule type="containsBlanks" dxfId="21" priority="4">
      <formula>LEN(TRIM(C10))=0</formula>
    </cfRule>
  </conditionalFormatting>
  <conditionalFormatting sqref="C10">
    <cfRule type="expression" dxfId="20" priority="3">
      <formula>CELL("PROTECT",C10)=0</formula>
    </cfRule>
  </conditionalFormatting>
  <conditionalFormatting sqref="D7:D10">
    <cfRule type="containsBlanks" dxfId="19" priority="2">
      <formula>LEN(TRIM(D7))=0</formula>
    </cfRule>
  </conditionalFormatting>
  <conditionalFormatting sqref="D7:D10">
    <cfRule type="expression" dxfId="18" priority="1">
      <formula>CELL("PROTECT",D7)=0</formula>
    </cfRule>
  </conditionalFormatting>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headerFooter>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C000"/>
    <pageSetUpPr fitToPage="1"/>
  </sheetPr>
  <dimension ref="A1:G27"/>
  <sheetViews>
    <sheetView tabSelected="1" view="pageBreakPreview" zoomScaleSheetLayoutView="100" workbookViewId="0">
      <selection activeCell="B7" sqref="B7:B20"/>
    </sheetView>
  </sheetViews>
  <sheetFormatPr defaultColWidth="8.85546875" defaultRowHeight="15" x14ac:dyDescent="0.25"/>
  <cols>
    <col min="1" max="1" width="9.42578125" customWidth="1"/>
    <col min="2" max="2" width="12.28515625" customWidth="1"/>
    <col min="3" max="4" width="42.7109375" customWidth="1"/>
    <col min="5" max="5" width="12" customWidth="1"/>
    <col min="6" max="6" width="14.7109375" customWidth="1"/>
    <col min="7" max="7" width="18.28515625" customWidth="1"/>
    <col min="8" max="8" width="14.28515625" customWidth="1"/>
  </cols>
  <sheetData>
    <row r="1" spans="1:7" x14ac:dyDescent="0.25">
      <c r="A1" s="31" t="str">
        <f>"- "&amp;SITE!C35&amp;" - bid for Lot: ["&amp;SITE!B2&amp;"] Site: ["&amp;SITE!B3&amp;"] - ref.: "&amp;SITE!B1</f>
        <v>-  - bid for Lot: [x] Site: [y] - ref.: ITB</v>
      </c>
      <c r="B1" s="31"/>
      <c r="C1" s="2"/>
    </row>
    <row r="2" spans="1:7" ht="18.75" x14ac:dyDescent="0.3">
      <c r="A2" s="25" t="str">
        <f>SITE!A2</f>
        <v>Lot:</v>
      </c>
      <c r="B2" s="26" t="str">
        <f>IF(SITE!B2=0,"",SITE!B2)</f>
        <v>x</v>
      </c>
      <c r="C2" s="150" t="str">
        <f>SITE!C2</f>
        <v>Installation of solar collectors for hot water production at the kindergarten in Ghioltosu village, Tiganca commune, Cantemir district</v>
      </c>
      <c r="D2" s="150"/>
      <c r="E2" s="150"/>
      <c r="F2" s="150"/>
      <c r="G2" s="150"/>
    </row>
    <row r="3" spans="1:7" ht="18.75" x14ac:dyDescent="0.3">
      <c r="A3" s="25" t="str">
        <f>SITE!A3</f>
        <v>Site:</v>
      </c>
      <c r="B3" s="26" t="str">
        <f>IF(SITE!B3=0,"",SITE!B3)</f>
        <v>y</v>
      </c>
      <c r="C3" s="150"/>
      <c r="D3" s="150"/>
      <c r="E3" s="150"/>
      <c r="F3" s="150"/>
      <c r="G3" s="150"/>
    </row>
    <row r="4" spans="1:7" ht="18.75" x14ac:dyDescent="0.25">
      <c r="A4" s="151" t="s">
        <v>313</v>
      </c>
      <c r="B4" s="151"/>
      <c r="C4" s="151"/>
      <c r="D4" s="151"/>
      <c r="E4" s="151"/>
      <c r="F4" s="151"/>
      <c r="G4" s="151"/>
    </row>
    <row r="5" spans="1:7" ht="31.5" x14ac:dyDescent="0.25">
      <c r="A5" s="7" t="s">
        <v>3</v>
      </c>
      <c r="B5" s="7" t="s">
        <v>10</v>
      </c>
      <c r="C5" s="7" t="s">
        <v>314</v>
      </c>
      <c r="D5" s="7" t="s">
        <v>315</v>
      </c>
      <c r="E5" s="7" t="s">
        <v>316</v>
      </c>
      <c r="F5" s="7" t="s">
        <v>317</v>
      </c>
      <c r="G5" s="7" t="s">
        <v>24</v>
      </c>
    </row>
    <row r="6" spans="1:7" ht="15.75" x14ac:dyDescent="0.25">
      <c r="A6" s="7">
        <v>1</v>
      </c>
      <c r="B6" s="7">
        <v>2</v>
      </c>
      <c r="C6" s="7">
        <v>3</v>
      </c>
      <c r="D6" s="7">
        <v>4</v>
      </c>
      <c r="E6" s="7">
        <v>5</v>
      </c>
      <c r="F6" s="7">
        <v>6</v>
      </c>
      <c r="G6" s="7">
        <v>7</v>
      </c>
    </row>
    <row r="7" spans="1:7" ht="15.75" x14ac:dyDescent="0.25">
      <c r="A7" s="154">
        <v>1</v>
      </c>
      <c r="B7" s="155" t="s">
        <v>9</v>
      </c>
      <c r="C7" s="35" t="s">
        <v>318</v>
      </c>
      <c r="D7" s="14"/>
      <c r="E7" s="152"/>
      <c r="F7" s="153">
        <v>1</v>
      </c>
      <c r="G7" s="152">
        <f>E7*F7</f>
        <v>0</v>
      </c>
    </row>
    <row r="8" spans="1:7" ht="45" x14ac:dyDescent="0.25">
      <c r="A8" s="154"/>
      <c r="B8" s="155"/>
      <c r="C8" s="85" t="s">
        <v>319</v>
      </c>
      <c r="D8" s="14"/>
      <c r="E8" s="152"/>
      <c r="F8" s="153"/>
      <c r="G8" s="152"/>
    </row>
    <row r="9" spans="1:7" ht="15.75" x14ac:dyDescent="0.25">
      <c r="A9" s="154"/>
      <c r="B9" s="155"/>
      <c r="C9" s="35" t="s">
        <v>320</v>
      </c>
      <c r="D9" s="14"/>
      <c r="E9" s="152"/>
      <c r="F9" s="153"/>
      <c r="G9" s="152"/>
    </row>
    <row r="10" spans="1:7" ht="15.75" x14ac:dyDescent="0.25">
      <c r="A10" s="154"/>
      <c r="B10" s="155"/>
      <c r="C10" s="36" t="s">
        <v>12</v>
      </c>
      <c r="D10" s="14"/>
      <c r="E10" s="152"/>
      <c r="F10" s="153"/>
      <c r="G10" s="152"/>
    </row>
    <row r="11" spans="1:7" ht="15.75" x14ac:dyDescent="0.25">
      <c r="A11" s="154"/>
      <c r="B11" s="155"/>
      <c r="C11" s="15" t="s">
        <v>321</v>
      </c>
      <c r="D11" s="16"/>
      <c r="E11" s="152"/>
      <c r="F11" s="153"/>
      <c r="G11" s="152"/>
    </row>
    <row r="12" spans="1:7" ht="15.75" x14ac:dyDescent="0.25">
      <c r="A12" s="154"/>
      <c r="B12" s="155"/>
      <c r="C12" s="15" t="s">
        <v>322</v>
      </c>
      <c r="D12" s="14"/>
      <c r="E12" s="152"/>
      <c r="F12" s="153"/>
      <c r="G12" s="152"/>
    </row>
    <row r="13" spans="1:7" ht="31.5" x14ac:dyDescent="0.25">
      <c r="A13" s="154"/>
      <c r="B13" s="155"/>
      <c r="C13" s="15" t="s">
        <v>323</v>
      </c>
      <c r="D13" s="14"/>
      <c r="E13" s="152"/>
      <c r="F13" s="153"/>
      <c r="G13" s="152"/>
    </row>
    <row r="14" spans="1:7" ht="15.75" x14ac:dyDescent="0.25">
      <c r="A14" s="154"/>
      <c r="B14" s="155"/>
      <c r="C14" s="36" t="s">
        <v>324</v>
      </c>
      <c r="D14" s="14"/>
      <c r="E14" s="152"/>
      <c r="F14" s="153"/>
      <c r="G14" s="152"/>
    </row>
    <row r="15" spans="1:7" ht="15.75" x14ac:dyDescent="0.25">
      <c r="A15" s="154"/>
      <c r="B15" s="155"/>
      <c r="C15" s="15" t="s">
        <v>325</v>
      </c>
      <c r="D15" s="14"/>
      <c r="E15" s="152"/>
      <c r="F15" s="153"/>
      <c r="G15" s="152"/>
    </row>
    <row r="16" spans="1:7" ht="15.75" x14ac:dyDescent="0.25">
      <c r="A16" s="154"/>
      <c r="B16" s="155"/>
      <c r="C16" s="15" t="s">
        <v>326</v>
      </c>
      <c r="D16" s="14"/>
      <c r="E16" s="152"/>
      <c r="F16" s="153"/>
      <c r="G16" s="152"/>
    </row>
    <row r="17" spans="1:7" ht="31.5" x14ac:dyDescent="0.25">
      <c r="A17" s="154"/>
      <c r="B17" s="155"/>
      <c r="C17" s="15" t="s">
        <v>327</v>
      </c>
      <c r="D17" s="14"/>
      <c r="E17" s="152"/>
      <c r="F17" s="153"/>
      <c r="G17" s="152"/>
    </row>
    <row r="18" spans="1:7" ht="15.75" x14ac:dyDescent="0.25">
      <c r="A18" s="154"/>
      <c r="B18" s="155"/>
      <c r="C18" s="15" t="s">
        <v>328</v>
      </c>
      <c r="D18" s="14"/>
      <c r="E18" s="152"/>
      <c r="F18" s="153"/>
      <c r="G18" s="152"/>
    </row>
    <row r="19" spans="1:7" ht="15.75" x14ac:dyDescent="0.25">
      <c r="A19" s="154"/>
      <c r="B19" s="155"/>
      <c r="C19" s="36" t="s">
        <v>329</v>
      </c>
      <c r="D19" s="14"/>
      <c r="E19" s="152"/>
      <c r="F19" s="153"/>
      <c r="G19" s="152"/>
    </row>
    <row r="20" spans="1:7" ht="48" thickBot="1" x14ac:dyDescent="0.3">
      <c r="A20" s="154"/>
      <c r="B20" s="155"/>
      <c r="C20" s="36" t="s">
        <v>330</v>
      </c>
      <c r="D20" s="14"/>
      <c r="E20" s="152"/>
      <c r="F20" s="153"/>
      <c r="G20" s="152"/>
    </row>
    <row r="21" spans="1:7" ht="19.5" customHeight="1" thickTop="1" thickBot="1" x14ac:dyDescent="0.3">
      <c r="A21" s="13" t="s">
        <v>312</v>
      </c>
      <c r="B21" s="13"/>
      <c r="C21" s="13"/>
      <c r="D21" s="13"/>
      <c r="E21" s="1"/>
      <c r="F21" s="1"/>
      <c r="G21" s="1">
        <f>SUM(G7:G20)</f>
        <v>0</v>
      </c>
    </row>
    <row r="22" spans="1:7" ht="16.5" thickTop="1" x14ac:dyDescent="0.25">
      <c r="A22" s="109"/>
      <c r="B22" s="109"/>
      <c r="C22" s="109"/>
      <c r="D22" s="109"/>
      <c r="E22" s="109"/>
      <c r="F22" s="109"/>
      <c r="G22" s="109"/>
    </row>
    <row r="23" spans="1:7" x14ac:dyDescent="0.25">
      <c r="A23" s="148" t="s">
        <v>331</v>
      </c>
      <c r="B23" s="148"/>
      <c r="C23" s="148"/>
      <c r="D23" s="148"/>
      <c r="E23" s="148"/>
      <c r="F23" s="148"/>
      <c r="G23" s="148"/>
    </row>
    <row r="24" spans="1:7" x14ac:dyDescent="0.25">
      <c r="A24" s="148" t="s">
        <v>361</v>
      </c>
      <c r="B24" s="148"/>
      <c r="C24" s="148"/>
      <c r="D24" s="148"/>
      <c r="E24" s="148"/>
      <c r="F24" s="148"/>
      <c r="G24" s="148"/>
    </row>
    <row r="25" spans="1:7" ht="31.5" customHeight="1" x14ac:dyDescent="0.25">
      <c r="A25" s="149" t="s">
        <v>362</v>
      </c>
      <c r="B25" s="149"/>
      <c r="C25" s="149"/>
      <c r="D25" s="149"/>
      <c r="E25" s="149"/>
      <c r="F25" s="149"/>
      <c r="G25" s="149"/>
    </row>
    <row r="26" spans="1:7" x14ac:dyDescent="0.25">
      <c r="A26" s="148" t="s">
        <v>332</v>
      </c>
      <c r="B26" s="148"/>
      <c r="C26" s="148"/>
      <c r="D26" s="148"/>
      <c r="E26" s="148"/>
      <c r="F26" s="148"/>
      <c r="G26" s="148"/>
    </row>
    <row r="27" spans="1:7" x14ac:dyDescent="0.25">
      <c r="A27" s="148" t="s">
        <v>333</v>
      </c>
      <c r="B27" s="148"/>
      <c r="C27" s="148"/>
      <c r="D27" s="148"/>
      <c r="E27" s="148"/>
      <c r="F27" s="148"/>
      <c r="G27" s="148"/>
    </row>
  </sheetData>
  <sheetProtection formatRows="0"/>
  <mergeCells count="12">
    <mergeCell ref="C2:G3"/>
    <mergeCell ref="A4:G4"/>
    <mergeCell ref="E7:E20"/>
    <mergeCell ref="F7:F20"/>
    <mergeCell ref="G7:G20"/>
    <mergeCell ref="A7:A20"/>
    <mergeCell ref="B7:B20"/>
    <mergeCell ref="A27:G27"/>
    <mergeCell ref="A23:G23"/>
    <mergeCell ref="A24:G24"/>
    <mergeCell ref="A25:G25"/>
    <mergeCell ref="A26:G26"/>
  </mergeCells>
  <phoneticPr fontId="16" type="noConversion"/>
  <conditionalFormatting sqref="D7:D20 F7">
    <cfRule type="containsBlanks" dxfId="17" priority="23">
      <formula>LEN(TRIM(D7))=0</formula>
    </cfRule>
  </conditionalFormatting>
  <conditionalFormatting sqref="A6:G6 C1:G3 A10:G10 A7:B9 D7:G9 A12:G14 A11:B11 D11:G11 A15:B20 D15:G20">
    <cfRule type="expression" dxfId="16" priority="16">
      <formula>CELL("PROTECT",A1)=0</formula>
    </cfRule>
  </conditionalFormatting>
  <conditionalFormatting sqref="E7:E20">
    <cfRule type="containsBlanks" dxfId="15" priority="10">
      <formula>LEN(TRIM(E7))=0</formula>
    </cfRule>
  </conditionalFormatting>
  <conditionalFormatting sqref="A4:G5">
    <cfRule type="expression" dxfId="14" priority="8">
      <formula>CELL("PROTECT",A4)=0</formula>
    </cfRule>
  </conditionalFormatting>
  <conditionalFormatting sqref="C7:C9">
    <cfRule type="expression" dxfId="13" priority="7">
      <formula>CELL("PROTECT",C7)=0</formula>
    </cfRule>
  </conditionalFormatting>
  <conditionalFormatting sqref="C11">
    <cfRule type="expression" dxfId="12" priority="6">
      <formula>CELL("PROTECT",C11)=0</formula>
    </cfRule>
  </conditionalFormatting>
  <conditionalFormatting sqref="C15:C18">
    <cfRule type="expression" dxfId="11" priority="5">
      <formula>CELL("PROTECT",C15)=0</formula>
    </cfRule>
  </conditionalFormatting>
  <conditionalFormatting sqref="C19:C20">
    <cfRule type="expression" dxfId="10" priority="4">
      <formula>CELL("PROTECT",C19)=0</formula>
    </cfRule>
  </conditionalFormatting>
  <conditionalFormatting sqref="A21:G22">
    <cfRule type="expression" dxfId="9" priority="3">
      <formula>CELL("PROTECT",A21)=0</formula>
    </cfRule>
  </conditionalFormatting>
  <conditionalFormatting sqref="A23:G26">
    <cfRule type="expression" dxfId="8" priority="2">
      <formula>CELL("PROTECT",A23)=0</formula>
    </cfRule>
  </conditionalFormatting>
  <conditionalFormatting sqref="A27:G27">
    <cfRule type="expression" dxfId="7" priority="1">
      <formula>CELL("PROTECT",A27)=0</formula>
    </cfRule>
  </conditionalFormatting>
  <dataValidations count="1">
    <dataValidation type="decimal" allowBlank="1" showInputMessage="1" showErrorMessage="1" sqref="D11">
      <formula1>0.8</formula1>
      <formula2>0.99</formula2>
    </dataValidation>
  </dataValidations>
  <pageMargins left="0.59055118110236227" right="0.59055118110236227" top="0.59055118110236227" bottom="0.39370078740157483" header="0.27559055118110237" footer="0.27559055118110237"/>
  <pageSetup paperSize="9" scale="59" fitToHeight="0" orientation="portrait" r:id="rId1"/>
  <headerFooter>
    <oddHeader>&amp;L&amp;A - Page &amp;P of &amp;N</oddHead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25"/>
  <sheetViews>
    <sheetView view="pageBreakPreview" zoomScaleNormal="90" zoomScaleSheetLayoutView="100" zoomScalePageLayoutView="90" workbookViewId="0">
      <selection activeCell="A2" sqref="A2"/>
    </sheetView>
  </sheetViews>
  <sheetFormatPr defaultColWidth="8.85546875" defaultRowHeight="15" x14ac:dyDescent="0.25"/>
  <cols>
    <col min="1" max="1" width="9.42578125" style="45" customWidth="1"/>
    <col min="2" max="2" width="12.28515625" style="46" customWidth="1"/>
    <col min="3" max="3" width="70.7109375" style="46" customWidth="1"/>
    <col min="4" max="4" width="13.42578125" style="46" customWidth="1"/>
    <col min="5" max="5" width="12" style="46" customWidth="1"/>
    <col min="6" max="6" width="14.7109375" style="46" customWidth="1"/>
    <col min="7" max="7" width="18.28515625" style="46" customWidth="1"/>
    <col min="8" max="8" width="14.28515625" customWidth="1"/>
  </cols>
  <sheetData>
    <row r="1" spans="1:7" s="27" customFormat="1" x14ac:dyDescent="0.25">
      <c r="A1" s="31" t="str">
        <f>"- "&amp;SITE!C35&amp;" - bid for Lot: ["&amp;SITE!B2&amp;"] Site: ["&amp;SITE!B3&amp;"] - ref.: "&amp;SITE!B1</f>
        <v>-  - bid for Lot: [x] Site: [y] - ref.: ITB</v>
      </c>
      <c r="B1" s="31"/>
      <c r="C1" s="22"/>
    </row>
    <row r="2" spans="1:7" s="21" customFormat="1" ht="18.75" x14ac:dyDescent="0.3">
      <c r="A2" s="25" t="str">
        <f>SITE!A2</f>
        <v>Lot:</v>
      </c>
      <c r="B2" s="26" t="str">
        <f>IF(SITE!B2=0,"",SITE!B2)</f>
        <v>x</v>
      </c>
      <c r="C2" s="139" t="str">
        <f>SITE!C2</f>
        <v>Installation of solar collectors for hot water production at the kindergarten in Ghioltosu village, Tiganca commune, Cantemir district</v>
      </c>
      <c r="D2" s="139"/>
      <c r="E2" s="139"/>
      <c r="F2" s="139"/>
      <c r="G2" s="139"/>
    </row>
    <row r="3" spans="1:7" s="21" customFormat="1" ht="18.75" x14ac:dyDescent="0.3">
      <c r="A3" s="25" t="str">
        <f>SITE!A3</f>
        <v>Site:</v>
      </c>
      <c r="B3" s="26" t="str">
        <f>IF(SITE!B3=0,"",SITE!B3)</f>
        <v>y</v>
      </c>
      <c r="C3" s="139"/>
      <c r="D3" s="139"/>
      <c r="E3" s="139"/>
      <c r="F3" s="139"/>
      <c r="G3" s="139"/>
    </row>
    <row r="4" spans="1:7" s="21" customFormat="1" ht="18.75" x14ac:dyDescent="0.25">
      <c r="A4" s="140" t="s">
        <v>141</v>
      </c>
      <c r="B4" s="141"/>
      <c r="C4" s="28" t="str">
        <f>SITE!B6</f>
        <v>Territory development</v>
      </c>
      <c r="D4" s="29"/>
      <c r="E4" s="29"/>
      <c r="F4" s="29"/>
      <c r="G4" s="30"/>
    </row>
    <row r="5" spans="1:7" s="21" customFormat="1" ht="47.25" x14ac:dyDescent="0.25">
      <c r="A5" s="7" t="s">
        <v>143</v>
      </c>
      <c r="B5" s="7" t="s">
        <v>144</v>
      </c>
      <c r="C5" s="7" t="s">
        <v>145</v>
      </c>
      <c r="D5" s="7" t="s">
        <v>146</v>
      </c>
      <c r="E5" s="7" t="s">
        <v>147</v>
      </c>
      <c r="F5" s="8" t="s">
        <v>148</v>
      </c>
      <c r="G5" s="5" t="s">
        <v>149</v>
      </c>
    </row>
    <row r="6" spans="1:7" s="21" customFormat="1" ht="15.75" x14ac:dyDescent="0.25">
      <c r="A6" s="8" t="s">
        <v>17</v>
      </c>
      <c r="B6" s="8" t="s">
        <v>18</v>
      </c>
      <c r="C6" s="8" t="s">
        <v>19</v>
      </c>
      <c r="D6" s="8" t="s">
        <v>20</v>
      </c>
      <c r="E6" s="8" t="s">
        <v>21</v>
      </c>
      <c r="F6" s="8" t="s">
        <v>22</v>
      </c>
      <c r="G6" s="8" t="s">
        <v>23</v>
      </c>
    </row>
    <row r="7" spans="1:7" s="44" customFormat="1" x14ac:dyDescent="0.25">
      <c r="A7" s="37"/>
      <c r="B7" s="37"/>
      <c r="C7" s="38"/>
      <c r="D7" s="37"/>
      <c r="E7" s="43"/>
      <c r="F7" s="42"/>
      <c r="G7" s="86">
        <f>Table1[5]*Table1[6]</f>
        <v>0</v>
      </c>
    </row>
    <row r="8" spans="1:7" s="44" customFormat="1" x14ac:dyDescent="0.25">
      <c r="A8" s="37"/>
      <c r="B8" s="37"/>
      <c r="C8" s="38"/>
      <c r="D8" s="37"/>
      <c r="E8" s="43"/>
      <c r="F8" s="42"/>
      <c r="G8" s="86">
        <f>Table1[5]*Table1[6]</f>
        <v>0</v>
      </c>
    </row>
    <row r="9" spans="1:7" x14ac:dyDescent="0.25">
      <c r="A9" s="39" t="s">
        <v>142</v>
      </c>
      <c r="B9" s="40"/>
      <c r="C9" s="40"/>
      <c r="D9" s="40"/>
      <c r="E9" s="41"/>
      <c r="F9" s="41"/>
      <c r="G9" s="86">
        <f>SUBTOTAL(9,Table1[7])</f>
        <v>0</v>
      </c>
    </row>
    <row r="10" spans="1:7" x14ac:dyDescent="0.25">
      <c r="A10" s="32"/>
      <c r="B10" s="33"/>
      <c r="C10" s="33"/>
      <c r="D10" s="33"/>
      <c r="E10" s="33"/>
      <c r="F10" s="33"/>
      <c r="G10" s="33"/>
    </row>
    <row r="11" spans="1:7" x14ac:dyDescent="0.25">
      <c r="A11" s="32"/>
      <c r="B11" s="33"/>
      <c r="C11" s="33"/>
      <c r="D11" s="33"/>
      <c r="E11" s="33"/>
      <c r="F11" s="33"/>
      <c r="G11" s="33"/>
    </row>
    <row r="12" spans="1:7" x14ac:dyDescent="0.25">
      <c r="A12" s="32"/>
      <c r="B12" s="33"/>
      <c r="C12" s="33"/>
      <c r="D12" s="33"/>
      <c r="E12" s="33"/>
      <c r="F12" s="33"/>
      <c r="G12" s="33"/>
    </row>
    <row r="13" spans="1:7" x14ac:dyDescent="0.25">
      <c r="A13" s="32"/>
      <c r="B13" s="33"/>
      <c r="C13" s="33"/>
      <c r="D13" s="33"/>
      <c r="E13" s="33"/>
      <c r="F13" s="33"/>
      <c r="G13" s="33"/>
    </row>
    <row r="14" spans="1:7" x14ac:dyDescent="0.25">
      <c r="A14" s="32"/>
      <c r="B14" s="33"/>
      <c r="C14" s="33"/>
      <c r="D14" s="33"/>
      <c r="E14" s="33"/>
      <c r="F14" s="33"/>
      <c r="G14" s="33"/>
    </row>
    <row r="15" spans="1:7" x14ac:dyDescent="0.25">
      <c r="A15" s="32"/>
      <c r="B15" s="33"/>
      <c r="C15" s="33"/>
      <c r="D15" s="33"/>
      <c r="E15" s="33"/>
      <c r="F15" s="33"/>
      <c r="G15" s="33"/>
    </row>
    <row r="16" spans="1:7" x14ac:dyDescent="0.25">
      <c r="A16" s="32"/>
      <c r="B16" s="33"/>
      <c r="C16" s="33"/>
      <c r="D16" s="33"/>
      <c r="E16" s="33"/>
      <c r="F16" s="33"/>
      <c r="G16" s="33"/>
    </row>
    <row r="17" spans="1:7" x14ac:dyDescent="0.25">
      <c r="A17" s="32"/>
      <c r="B17" s="33"/>
      <c r="C17" s="33"/>
      <c r="D17" s="33"/>
      <c r="E17" s="33"/>
      <c r="F17" s="33"/>
      <c r="G17" s="33"/>
    </row>
    <row r="18" spans="1:7" x14ac:dyDescent="0.25">
      <c r="A18" s="32"/>
      <c r="B18" s="33"/>
      <c r="C18" s="33"/>
      <c r="D18" s="33"/>
      <c r="E18" s="33"/>
      <c r="F18" s="33"/>
      <c r="G18" s="33"/>
    </row>
    <row r="19" spans="1:7" x14ac:dyDescent="0.25">
      <c r="A19" s="32"/>
      <c r="B19" s="33"/>
      <c r="C19" s="33"/>
      <c r="D19" s="33"/>
      <c r="E19" s="33"/>
      <c r="F19" s="33"/>
      <c r="G19" s="33"/>
    </row>
    <row r="20" spans="1:7" x14ac:dyDescent="0.25">
      <c r="A20" s="32"/>
      <c r="B20" s="33"/>
      <c r="C20" s="33"/>
      <c r="D20" s="33"/>
      <c r="E20" s="33"/>
      <c r="F20" s="33"/>
      <c r="G20" s="33"/>
    </row>
    <row r="21" spans="1:7" x14ac:dyDescent="0.25">
      <c r="A21" s="32"/>
      <c r="B21" s="33"/>
      <c r="C21" s="33"/>
      <c r="D21" s="33"/>
      <c r="E21" s="33"/>
      <c r="F21" s="33"/>
      <c r="G21" s="33"/>
    </row>
    <row r="22" spans="1:7" x14ac:dyDescent="0.25">
      <c r="A22" s="32"/>
      <c r="B22" s="33"/>
      <c r="C22" s="33"/>
      <c r="D22" s="33"/>
      <c r="E22" s="33"/>
      <c r="F22" s="33"/>
      <c r="G22" s="33"/>
    </row>
    <row r="23" spans="1:7" x14ac:dyDescent="0.25">
      <c r="A23" s="32"/>
      <c r="B23" s="33"/>
      <c r="C23" s="33"/>
      <c r="D23" s="33"/>
      <c r="E23" s="33"/>
      <c r="F23" s="33"/>
      <c r="G23" s="33"/>
    </row>
    <row r="24" spans="1:7" x14ac:dyDescent="0.25">
      <c r="A24" s="32"/>
      <c r="B24" s="33"/>
      <c r="C24" s="33"/>
      <c r="D24" s="33"/>
      <c r="E24" s="33"/>
      <c r="F24" s="33"/>
      <c r="G24" s="33"/>
    </row>
    <row r="25" spans="1:7" x14ac:dyDescent="0.25">
      <c r="A25" s="32"/>
      <c r="B25" s="33"/>
      <c r="C25" s="33"/>
      <c r="D25" s="33"/>
      <c r="E25" s="33"/>
      <c r="F25" s="33"/>
      <c r="G25" s="33"/>
    </row>
  </sheetData>
  <mergeCells count="2">
    <mergeCell ref="C2:G3"/>
    <mergeCell ref="A4:B4"/>
  </mergeCells>
  <phoneticPr fontId="16" type="noConversion"/>
  <conditionalFormatting sqref="E7:G9">
    <cfRule type="notContainsBlanks" priority="8" stopIfTrue="1">
      <formula>LEN(TRIM(E7))&gt;0</formula>
    </cfRule>
    <cfRule type="expression" dxfId="347" priority="9">
      <formula>$E7&lt;&gt;""</formula>
    </cfRule>
  </conditionalFormatting>
  <conditionalFormatting sqref="G7:G9">
    <cfRule type="expression" dxfId="346" priority="1">
      <formula>AND($C7="Subtotal",$G7="")</formula>
    </cfRule>
    <cfRule type="expression" dxfId="345" priority="2">
      <formula>AND($C7="Subtotal",_xlfn.FORMULATEXT($G7)="=[5]*[6]")</formula>
    </cfRule>
    <cfRule type="expression" dxfId="344" priority="6">
      <formula>AND($C7&lt;&gt;"Subtotal",_xlfn.FORMULATEXT($G7)&lt;&gt;"=[5]*[6]")</formula>
    </cfRule>
  </conditionalFormatting>
  <conditionalFormatting sqref="A7:G9">
    <cfRule type="expression" dxfId="343" priority="3">
      <formula>CELL("PROTECT",A7)=0</formula>
    </cfRule>
    <cfRule type="expression" dxfId="342" priority="4">
      <formula>$C7="Subtotal"</formula>
    </cfRule>
    <cfRule type="expression" priority="5" stopIfTrue="1">
      <formula>OR($C7="Subtotal",$A7="Total TVA Cota 0")</formula>
    </cfRule>
    <cfRule type="expression" dxfId="341" priority="7">
      <formula>$E7=""</formula>
    </cfRule>
  </conditionalFormatting>
  <dataValidations disablePrompts="1" count="1">
    <dataValidation type="decimal" operator="greaterThan" allowBlank="1" showInputMessage="1" showErrorMessage="1" sqref="F7:F8">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9"/>
  <sheetViews>
    <sheetView view="pageBreakPreview" zoomScaleNormal="90" zoomScaleSheetLayoutView="100" zoomScalePageLayoutView="90" workbookViewId="0">
      <selection activeCell="A2" sqref="A2"/>
    </sheetView>
  </sheetViews>
  <sheetFormatPr defaultColWidth="8.85546875" defaultRowHeight="15" x14ac:dyDescent="0.25"/>
  <cols>
    <col min="1" max="1" width="9.42578125" style="34" customWidth="1"/>
    <col min="2" max="2" width="12.28515625" style="24" customWidth="1"/>
    <col min="3" max="3" width="70.7109375" style="24" customWidth="1"/>
    <col min="4" max="4" width="13.42578125" style="24" customWidth="1"/>
    <col min="5" max="5" width="12" style="24" customWidth="1"/>
    <col min="6" max="6" width="14.7109375" style="24" customWidth="1"/>
    <col min="7" max="7" width="18.28515625" style="24" customWidth="1"/>
    <col min="8" max="8" width="14.28515625" customWidth="1"/>
  </cols>
  <sheetData>
    <row r="1" spans="1:7" s="27" customFormat="1" x14ac:dyDescent="0.25">
      <c r="A1" s="31" t="str">
        <f>"- "&amp;SITE!C35&amp;" - bid for Lot: ["&amp;SITE!B2&amp;"] Site: ["&amp;SITE!B3&amp;"] - ref.: "&amp;SITE!B1</f>
        <v>-  - bid for Lot: [x] Site: [y] - ref.: ITB</v>
      </c>
      <c r="B1" s="31"/>
      <c r="C1" s="22"/>
    </row>
    <row r="2" spans="1:7" s="21" customFormat="1" ht="18.75" x14ac:dyDescent="0.3">
      <c r="A2" s="25" t="str">
        <f>SITE!A2</f>
        <v>Lot:</v>
      </c>
      <c r="B2" s="26" t="str">
        <f>IF(SITE!B2=0,"",SITE!B2)</f>
        <v>x</v>
      </c>
      <c r="C2" s="139" t="str">
        <f>SITE!C2</f>
        <v>Installation of solar collectors for hot water production at the kindergarten in Ghioltosu village, Tiganca commune, Cantemir district</v>
      </c>
      <c r="D2" s="139"/>
      <c r="E2" s="139"/>
      <c r="F2" s="139"/>
      <c r="G2" s="139"/>
    </row>
    <row r="3" spans="1:7" s="21" customFormat="1" ht="18.75" x14ac:dyDescent="0.3">
      <c r="A3" s="25" t="str">
        <f>SITE!A3</f>
        <v>Site:</v>
      </c>
      <c r="B3" s="26" t="str">
        <f>IF(SITE!B3=0,"",SITE!B3)</f>
        <v>y</v>
      </c>
      <c r="C3" s="139"/>
      <c r="D3" s="139"/>
      <c r="E3" s="139"/>
      <c r="F3" s="139"/>
      <c r="G3" s="139"/>
    </row>
    <row r="4" spans="1:7" s="21" customFormat="1" ht="18.75" x14ac:dyDescent="0.25">
      <c r="A4" s="142" t="s">
        <v>141</v>
      </c>
      <c r="B4" s="142"/>
      <c r="C4" s="28" t="str">
        <f>SITE!B7</f>
        <v>Thermomecanics</v>
      </c>
      <c r="D4" s="29"/>
      <c r="E4" s="29"/>
      <c r="F4" s="29"/>
      <c r="G4" s="30"/>
    </row>
    <row r="5" spans="1:7" s="21" customFormat="1" ht="47.25" x14ac:dyDescent="0.25">
      <c r="A5" s="7" t="str">
        <f>TA!A5</f>
        <v>No.</v>
      </c>
      <c r="B5" s="7" t="str">
        <f>TA!B5</f>
        <v>Ref. code</v>
      </c>
      <c r="C5" s="7" t="str">
        <f>TA!C5</f>
        <v xml:space="preserve">Description of works </v>
      </c>
      <c r="D5" s="7" t="str">
        <f>TA!D5</f>
        <v>Unit of Measure</v>
      </c>
      <c r="E5" s="7" t="str">
        <f>TA!E5</f>
        <v>Quantity</v>
      </c>
      <c r="F5" s="7" t="str">
        <f>TA!F5</f>
        <v>Unit Price
USD (wage inclusive)</v>
      </c>
      <c r="G5" s="7" t="str">
        <f>TA!G5</f>
        <v>Total 
USD (col.5 x col.6)</v>
      </c>
    </row>
    <row r="6" spans="1:7" s="21" customFormat="1" ht="15.75" x14ac:dyDescent="0.25">
      <c r="A6" s="8" t="s">
        <v>17</v>
      </c>
      <c r="B6" s="8" t="s">
        <v>18</v>
      </c>
      <c r="C6" s="8" t="s">
        <v>19</v>
      </c>
      <c r="D6" s="8" t="s">
        <v>20</v>
      </c>
      <c r="E6" s="8" t="s">
        <v>21</v>
      </c>
      <c r="F6" s="8" t="s">
        <v>22</v>
      </c>
      <c r="G6" s="8" t="s">
        <v>23</v>
      </c>
    </row>
    <row r="7" spans="1:7" x14ac:dyDescent="0.25">
      <c r="A7" s="37"/>
      <c r="B7" s="37"/>
      <c r="C7" s="38"/>
      <c r="D7" s="37"/>
      <c r="E7" s="43"/>
      <c r="F7" s="42"/>
      <c r="G7" s="86">
        <f>Table112[5]*Table112[6]</f>
        <v>0</v>
      </c>
    </row>
    <row r="8" spans="1:7" x14ac:dyDescent="0.25">
      <c r="A8" s="37"/>
      <c r="B8" s="37"/>
      <c r="C8" s="38"/>
      <c r="D8" s="37"/>
      <c r="E8" s="43"/>
      <c r="F8" s="42"/>
      <c r="G8" s="87">
        <f>Table112[5]*Table112[6]</f>
        <v>0</v>
      </c>
    </row>
    <row r="9" spans="1:7" x14ac:dyDescent="0.25">
      <c r="A9" s="39" t="s">
        <v>142</v>
      </c>
      <c r="B9" s="40"/>
      <c r="C9" s="40"/>
      <c r="D9" s="40"/>
      <c r="E9" s="41"/>
      <c r="F9" s="41"/>
      <c r="G9" s="86">
        <f>SUBTOTAL(9,Table112[7])</f>
        <v>0</v>
      </c>
    </row>
  </sheetData>
  <mergeCells count="2">
    <mergeCell ref="C2:G3"/>
    <mergeCell ref="A4:B4"/>
  </mergeCells>
  <phoneticPr fontId="16" type="noConversion"/>
  <conditionalFormatting sqref="G7:G9">
    <cfRule type="expression" dxfId="327" priority="1">
      <formula>AND($C7="Subtotal",$G7="")</formula>
    </cfRule>
    <cfRule type="expression" dxfId="326" priority="2">
      <formula>AND($C7="Subtotal",_xlfn.FORMULATEXT($G7)="=[5]*[6]")</formula>
    </cfRule>
    <cfRule type="expression" dxfId="325" priority="6">
      <formula>AND($C7&lt;&gt;"Subtotal",_xlfn.FORMULATEXT($G7)&lt;&gt;"=[5]*[6]")</formula>
    </cfRule>
  </conditionalFormatting>
  <conditionalFormatting sqref="E7:G9">
    <cfRule type="notContainsBlanks" priority="8" stopIfTrue="1">
      <formula>LEN(TRIM(E7))&gt;0</formula>
    </cfRule>
    <cfRule type="expression" dxfId="324" priority="9">
      <formula>$E7&lt;&gt;""</formula>
    </cfRule>
  </conditionalFormatting>
  <conditionalFormatting sqref="A7:G9">
    <cfRule type="expression" dxfId="323" priority="3">
      <formula>CELL("PROTECT",A7)=0</formula>
    </cfRule>
    <cfRule type="expression" dxfId="322" priority="4">
      <formula>$C7="Subtotal"</formula>
    </cfRule>
    <cfRule type="expression" priority="5" stopIfTrue="1">
      <formula>OR($C7="Subtotal",$A7="Total TVA Cota 0")</formula>
    </cfRule>
    <cfRule type="expression" dxfId="321" priority="7">
      <formula>$E7=""</formula>
    </cfRule>
  </conditionalFormatting>
  <dataValidations count="1">
    <dataValidation type="decimal" operator="greaterThan" allowBlank="1" showInputMessage="1" showErrorMessage="1" sqref="F7:F8">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44"/>
  <sheetViews>
    <sheetView view="pageBreakPreview" topLeftCell="A25" zoomScaleNormal="90" zoomScaleSheetLayoutView="100" zoomScalePageLayoutView="90" workbookViewId="0">
      <selection activeCell="C34" sqref="C34"/>
    </sheetView>
  </sheetViews>
  <sheetFormatPr defaultColWidth="8.85546875" defaultRowHeight="15" x14ac:dyDescent="0.25"/>
  <cols>
    <col min="1" max="1" width="9.42578125" style="34" customWidth="1"/>
    <col min="2" max="2" width="12.28515625" style="24" customWidth="1"/>
    <col min="3" max="3" width="70.7109375" style="24" customWidth="1"/>
    <col min="4" max="4" width="13.42578125" style="24" customWidth="1"/>
    <col min="5" max="5" width="12" style="24" customWidth="1"/>
    <col min="6" max="6" width="14.7109375" style="24" customWidth="1"/>
    <col min="7" max="7" width="18.28515625" style="24" customWidth="1"/>
    <col min="8" max="8" width="14.28515625" customWidth="1"/>
  </cols>
  <sheetData>
    <row r="1" spans="1:7" s="27" customFormat="1" x14ac:dyDescent="0.25">
      <c r="A1" s="31" t="str">
        <f>"- "&amp;SITE!C35&amp;" - bid for Lot: ["&amp;SITE!B2&amp;"] Site: ["&amp;SITE!B3&amp;"] - ref.: "&amp;SITE!B1</f>
        <v>-  - bid for Lot: [x] Site: [y] - ref.: ITB</v>
      </c>
      <c r="B1" s="31"/>
      <c r="C1" s="22"/>
    </row>
    <row r="2" spans="1:7" s="21" customFormat="1" ht="18.75" x14ac:dyDescent="0.3">
      <c r="A2" s="25" t="str">
        <f>SITE!A2</f>
        <v>Lot:</v>
      </c>
      <c r="B2" s="26" t="str">
        <f>IF(SITE!B2=0,"",SITE!B2)</f>
        <v>x</v>
      </c>
      <c r="C2" s="139" t="str">
        <f>SITE!C2</f>
        <v>Installation of solar collectors for hot water production at the kindergarten in Ghioltosu village, Tiganca commune, Cantemir district</v>
      </c>
      <c r="D2" s="139"/>
      <c r="E2" s="139"/>
      <c r="F2" s="139"/>
      <c r="G2" s="139"/>
    </row>
    <row r="3" spans="1:7" s="21" customFormat="1" ht="18.75" x14ac:dyDescent="0.3">
      <c r="A3" s="25" t="str">
        <f>SITE!A3</f>
        <v>Site:</v>
      </c>
      <c r="B3" s="26" t="str">
        <f>IF(SITE!B3=0,"",SITE!B3)</f>
        <v>y</v>
      </c>
      <c r="C3" s="139"/>
      <c r="D3" s="139"/>
      <c r="E3" s="139"/>
      <c r="F3" s="139"/>
      <c r="G3" s="139"/>
    </row>
    <row r="4" spans="1:7" s="21" customFormat="1" ht="18.75" x14ac:dyDescent="0.25">
      <c r="A4" s="142" t="s">
        <v>141</v>
      </c>
      <c r="B4" s="142"/>
      <c r="C4" s="28" t="str">
        <f>SITE!B8</f>
        <v xml:space="preserve">Solar hot water production system </v>
      </c>
      <c r="D4" s="29"/>
      <c r="E4" s="29"/>
      <c r="F4" s="29"/>
      <c r="G4" s="30"/>
    </row>
    <row r="5" spans="1:7" s="21" customFormat="1" ht="47.25" x14ac:dyDescent="0.25">
      <c r="A5" s="7" t="str">
        <f>TA!A5</f>
        <v>No.</v>
      </c>
      <c r="B5" s="7" t="str">
        <f>TA!B5</f>
        <v>Ref. code</v>
      </c>
      <c r="C5" s="7" t="str">
        <f>TA!C5</f>
        <v xml:space="preserve">Description of works </v>
      </c>
      <c r="D5" s="7" t="str">
        <f>TA!D5</f>
        <v>Unit of Measure</v>
      </c>
      <c r="E5" s="7" t="str">
        <f>TA!E5</f>
        <v>Quantity</v>
      </c>
      <c r="F5" s="7" t="str">
        <f>TA!F5</f>
        <v>Unit Price
USD (wage inclusive)</v>
      </c>
      <c r="G5" s="7" t="str">
        <f>TA!G5</f>
        <v>Total 
USD (col.5 x col.6)</v>
      </c>
    </row>
    <row r="6" spans="1:7" s="21" customFormat="1" ht="15.75" x14ac:dyDescent="0.25">
      <c r="A6" s="8" t="s">
        <v>17</v>
      </c>
      <c r="B6" s="8" t="s">
        <v>18</v>
      </c>
      <c r="C6" s="8" t="s">
        <v>19</v>
      </c>
      <c r="D6" s="8" t="s">
        <v>20</v>
      </c>
      <c r="E6" s="8" t="s">
        <v>21</v>
      </c>
      <c r="F6" s="8" t="s">
        <v>22</v>
      </c>
      <c r="G6" s="8" t="s">
        <v>23</v>
      </c>
    </row>
    <row r="7" spans="1:7" x14ac:dyDescent="0.25">
      <c r="A7" s="37"/>
      <c r="B7" s="37"/>
      <c r="C7" s="97" t="s">
        <v>151</v>
      </c>
      <c r="D7" s="37"/>
      <c r="E7" s="43"/>
      <c r="F7" s="42"/>
      <c r="G7" s="86">
        <f>Table113[5]*Table113[6]</f>
        <v>0</v>
      </c>
    </row>
    <row r="8" spans="1:7" ht="30" x14ac:dyDescent="0.25">
      <c r="A8" s="37">
        <v>1</v>
      </c>
      <c r="B8" s="37" t="s">
        <v>27</v>
      </c>
      <c r="C8" s="97" t="s">
        <v>152</v>
      </c>
      <c r="D8" s="98" t="s">
        <v>150</v>
      </c>
      <c r="E8" s="43">
        <v>3</v>
      </c>
      <c r="F8" s="42"/>
      <c r="G8" s="87">
        <f>Table113[5]*Table113[6]</f>
        <v>0</v>
      </c>
    </row>
    <row r="9" spans="1:7" ht="30" x14ac:dyDescent="0.25">
      <c r="A9" s="89">
        <v>2</v>
      </c>
      <c r="B9" s="89" t="s">
        <v>28</v>
      </c>
      <c r="C9" s="90" t="s">
        <v>153</v>
      </c>
      <c r="D9" s="89" t="s">
        <v>150</v>
      </c>
      <c r="E9" s="91">
        <v>1</v>
      </c>
      <c r="F9" s="92"/>
      <c r="G9" s="93">
        <f>Table113[5]*Table113[6]</f>
        <v>0</v>
      </c>
    </row>
    <row r="10" spans="1:7" ht="30" x14ac:dyDescent="0.25">
      <c r="A10" s="89">
        <v>3</v>
      </c>
      <c r="B10" s="89" t="s">
        <v>29</v>
      </c>
      <c r="C10" s="90" t="s">
        <v>154</v>
      </c>
      <c r="D10" s="89" t="s">
        <v>150</v>
      </c>
      <c r="E10" s="91">
        <v>1</v>
      </c>
      <c r="F10" s="92"/>
      <c r="G10" s="94">
        <f>Table113[5]*Table113[6]</f>
        <v>0</v>
      </c>
    </row>
    <row r="11" spans="1:7" ht="30" x14ac:dyDescent="0.25">
      <c r="A11" s="89">
        <v>4</v>
      </c>
      <c r="B11" s="89" t="s">
        <v>30</v>
      </c>
      <c r="C11" s="99" t="s">
        <v>155</v>
      </c>
      <c r="D11" s="89" t="s">
        <v>150</v>
      </c>
      <c r="E11" s="91">
        <v>1</v>
      </c>
      <c r="F11" s="92"/>
      <c r="G11" s="94">
        <f>Table113[5]*Table113[6]</f>
        <v>0</v>
      </c>
    </row>
    <row r="12" spans="1:7" ht="30" x14ac:dyDescent="0.25">
      <c r="A12" s="89">
        <v>5</v>
      </c>
      <c r="B12" s="89" t="s">
        <v>31</v>
      </c>
      <c r="C12" s="100" t="s">
        <v>156</v>
      </c>
      <c r="D12" s="89" t="s">
        <v>150</v>
      </c>
      <c r="E12" s="91">
        <v>1</v>
      </c>
      <c r="F12" s="92"/>
      <c r="G12" s="94">
        <f>Table113[5]*Table113[6]</f>
        <v>0</v>
      </c>
    </row>
    <row r="13" spans="1:7" ht="30" x14ac:dyDescent="0.25">
      <c r="A13" s="89">
        <v>6</v>
      </c>
      <c r="B13" s="89" t="s">
        <v>32</v>
      </c>
      <c r="C13" s="100" t="s">
        <v>157</v>
      </c>
      <c r="D13" s="89" t="s">
        <v>150</v>
      </c>
      <c r="E13" s="91">
        <v>2</v>
      </c>
      <c r="F13" s="92"/>
      <c r="G13" s="94">
        <f>Table113[5]*Table113[6]</f>
        <v>0</v>
      </c>
    </row>
    <row r="14" spans="1:7" ht="30" x14ac:dyDescent="0.25">
      <c r="A14" s="89">
        <v>7</v>
      </c>
      <c r="B14" s="89" t="s">
        <v>33</v>
      </c>
      <c r="C14" s="100" t="s">
        <v>338</v>
      </c>
      <c r="D14" s="89" t="s">
        <v>150</v>
      </c>
      <c r="E14" s="91">
        <v>1</v>
      </c>
      <c r="F14" s="92"/>
      <c r="G14" s="94">
        <f>Table113[5]*Table113[6]</f>
        <v>0</v>
      </c>
    </row>
    <row r="15" spans="1:7" ht="30" x14ac:dyDescent="0.25">
      <c r="A15" s="89">
        <v>8</v>
      </c>
      <c r="B15" s="89" t="s">
        <v>29</v>
      </c>
      <c r="C15" s="100" t="s">
        <v>158</v>
      </c>
      <c r="D15" s="89" t="s">
        <v>150</v>
      </c>
      <c r="E15" s="91">
        <v>4</v>
      </c>
      <c r="F15" s="92"/>
      <c r="G15" s="94">
        <f>Table113[5]*Table113[6]</f>
        <v>0</v>
      </c>
    </row>
    <row r="16" spans="1:7" x14ac:dyDescent="0.25">
      <c r="A16" s="89"/>
      <c r="B16" s="89"/>
      <c r="C16" s="100" t="s">
        <v>159</v>
      </c>
      <c r="D16" s="89"/>
      <c r="E16" s="91"/>
      <c r="F16" s="92"/>
      <c r="G16" s="94">
        <f>Table113[5]*Table113[6]</f>
        <v>0</v>
      </c>
    </row>
    <row r="17" spans="1:7" ht="30" x14ac:dyDescent="0.25">
      <c r="A17" s="89">
        <v>9</v>
      </c>
      <c r="B17" s="89" t="s">
        <v>33</v>
      </c>
      <c r="C17" s="100" t="s">
        <v>339</v>
      </c>
      <c r="D17" s="89" t="s">
        <v>150</v>
      </c>
      <c r="E17" s="91">
        <v>7</v>
      </c>
      <c r="F17" s="92"/>
      <c r="G17" s="94">
        <f>Table113[5]*Table113[6]</f>
        <v>0</v>
      </c>
    </row>
    <row r="18" spans="1:7" ht="30" x14ac:dyDescent="0.25">
      <c r="A18" s="89">
        <v>10</v>
      </c>
      <c r="B18" s="89" t="s">
        <v>33</v>
      </c>
      <c r="C18" s="100" t="s">
        <v>340</v>
      </c>
      <c r="D18" s="89" t="s">
        <v>150</v>
      </c>
      <c r="E18" s="91">
        <v>17</v>
      </c>
      <c r="F18" s="92"/>
      <c r="G18" s="94">
        <f>Table113[5]*Table113[6]</f>
        <v>0</v>
      </c>
    </row>
    <row r="19" spans="1:7" ht="31.5" customHeight="1" x14ac:dyDescent="0.25">
      <c r="A19" s="89">
        <v>11</v>
      </c>
      <c r="B19" s="89" t="s">
        <v>33</v>
      </c>
      <c r="C19" s="100" t="s">
        <v>341</v>
      </c>
      <c r="D19" s="89" t="s">
        <v>150</v>
      </c>
      <c r="E19" s="91">
        <v>2</v>
      </c>
      <c r="F19" s="92"/>
      <c r="G19" s="94">
        <f>Table113[5]*Table113[6]</f>
        <v>0</v>
      </c>
    </row>
    <row r="20" spans="1:7" ht="30" x14ac:dyDescent="0.25">
      <c r="A20" s="89">
        <v>12</v>
      </c>
      <c r="B20" s="89" t="s">
        <v>33</v>
      </c>
      <c r="C20" s="100" t="s">
        <v>342</v>
      </c>
      <c r="D20" s="89" t="s">
        <v>150</v>
      </c>
      <c r="E20" s="91">
        <v>1</v>
      </c>
      <c r="F20" s="92"/>
      <c r="G20" s="94">
        <f>Table113[5]*Table113[6]</f>
        <v>0</v>
      </c>
    </row>
    <row r="21" spans="1:7" ht="30" x14ac:dyDescent="0.25">
      <c r="A21" s="89">
        <v>13</v>
      </c>
      <c r="B21" s="89" t="s">
        <v>33</v>
      </c>
      <c r="C21" s="100" t="s">
        <v>343</v>
      </c>
      <c r="D21" s="89" t="s">
        <v>150</v>
      </c>
      <c r="E21" s="91">
        <v>1</v>
      </c>
      <c r="F21" s="92"/>
      <c r="G21" s="94">
        <f>Table113[5]*Table113[6]</f>
        <v>0</v>
      </c>
    </row>
    <row r="22" spans="1:7" ht="30" x14ac:dyDescent="0.25">
      <c r="A22" s="89">
        <v>14</v>
      </c>
      <c r="B22" s="89" t="s">
        <v>33</v>
      </c>
      <c r="C22" s="100" t="s">
        <v>344</v>
      </c>
      <c r="D22" s="89" t="s">
        <v>150</v>
      </c>
      <c r="E22" s="91">
        <v>5</v>
      </c>
      <c r="F22" s="92"/>
      <c r="G22" s="94">
        <f>Table113[5]*Table113[6]</f>
        <v>0</v>
      </c>
    </row>
    <row r="23" spans="1:7" ht="30" x14ac:dyDescent="0.25">
      <c r="A23" s="89">
        <v>15</v>
      </c>
      <c r="B23" s="89" t="s">
        <v>33</v>
      </c>
      <c r="C23" s="100" t="s">
        <v>345</v>
      </c>
      <c r="D23" s="89" t="s">
        <v>150</v>
      </c>
      <c r="E23" s="91">
        <v>2</v>
      </c>
      <c r="F23" s="92"/>
      <c r="G23" s="94">
        <f>Table113[5]*Table113[6]</f>
        <v>0</v>
      </c>
    </row>
    <row r="24" spans="1:7" ht="16.5" customHeight="1" x14ac:dyDescent="0.25">
      <c r="A24" s="89">
        <v>16</v>
      </c>
      <c r="B24" s="89" t="s">
        <v>34</v>
      </c>
      <c r="C24" s="100" t="s">
        <v>160</v>
      </c>
      <c r="D24" s="89" t="s">
        <v>150</v>
      </c>
      <c r="E24" s="91">
        <v>1</v>
      </c>
      <c r="F24" s="92"/>
      <c r="G24" s="94">
        <f>Table113[5]*Table113[6]</f>
        <v>0</v>
      </c>
    </row>
    <row r="25" spans="1:7" ht="45" x14ac:dyDescent="0.25">
      <c r="A25" s="89">
        <v>17</v>
      </c>
      <c r="B25" s="89" t="s">
        <v>35</v>
      </c>
      <c r="C25" s="100" t="s">
        <v>161</v>
      </c>
      <c r="D25" s="89" t="s">
        <v>36</v>
      </c>
      <c r="E25" s="91">
        <v>21</v>
      </c>
      <c r="F25" s="92"/>
      <c r="G25" s="94">
        <f>Table113[5]*Table113[6]</f>
        <v>0</v>
      </c>
    </row>
    <row r="26" spans="1:7" ht="45" x14ac:dyDescent="0.25">
      <c r="A26" s="89">
        <v>18</v>
      </c>
      <c r="B26" s="89" t="s">
        <v>37</v>
      </c>
      <c r="C26" s="100" t="s">
        <v>346</v>
      </c>
      <c r="D26" s="89" t="s">
        <v>36</v>
      </c>
      <c r="E26" s="91">
        <v>19</v>
      </c>
      <c r="F26" s="92"/>
      <c r="G26" s="94">
        <f>Table113[5]*Table113[6]</f>
        <v>0</v>
      </c>
    </row>
    <row r="27" spans="1:7" ht="45" x14ac:dyDescent="0.25">
      <c r="A27" s="89">
        <v>19</v>
      </c>
      <c r="B27" s="89" t="s">
        <v>38</v>
      </c>
      <c r="C27" s="100" t="s">
        <v>347</v>
      </c>
      <c r="D27" s="89" t="s">
        <v>36</v>
      </c>
      <c r="E27" s="91">
        <v>10</v>
      </c>
      <c r="F27" s="92"/>
      <c r="G27" s="94">
        <f>Table113[5]*Table113[6]</f>
        <v>0</v>
      </c>
    </row>
    <row r="28" spans="1:7" ht="45" x14ac:dyDescent="0.25">
      <c r="A28" s="89">
        <v>20</v>
      </c>
      <c r="B28" s="89" t="s">
        <v>39</v>
      </c>
      <c r="C28" s="100" t="s">
        <v>162</v>
      </c>
      <c r="D28" s="89" t="s">
        <v>36</v>
      </c>
      <c r="E28" s="91">
        <v>21</v>
      </c>
      <c r="F28" s="92"/>
      <c r="G28" s="94">
        <f>Table113[5]*Table113[6]</f>
        <v>0</v>
      </c>
    </row>
    <row r="29" spans="1:7" ht="45" x14ac:dyDescent="0.25">
      <c r="A29" s="89">
        <v>21</v>
      </c>
      <c r="B29" s="89" t="s">
        <v>40</v>
      </c>
      <c r="C29" s="90" t="s">
        <v>163</v>
      </c>
      <c r="D29" s="89" t="s">
        <v>36</v>
      </c>
      <c r="E29" s="91">
        <v>29</v>
      </c>
      <c r="F29" s="92"/>
      <c r="G29" s="94">
        <f>Table113[5]*Table113[6]</f>
        <v>0</v>
      </c>
    </row>
    <row r="30" spans="1:7" ht="30" x14ac:dyDescent="0.25">
      <c r="A30" s="89">
        <v>22</v>
      </c>
      <c r="B30" s="89" t="s">
        <v>41</v>
      </c>
      <c r="C30" s="100" t="s">
        <v>164</v>
      </c>
      <c r="D30" s="89" t="s">
        <v>36</v>
      </c>
      <c r="E30" s="91">
        <v>4</v>
      </c>
      <c r="F30" s="92"/>
      <c r="G30" s="94">
        <f>Table113[5]*Table113[6]</f>
        <v>0</v>
      </c>
    </row>
    <row r="31" spans="1:7" ht="30" x14ac:dyDescent="0.25">
      <c r="A31" s="89">
        <v>23</v>
      </c>
      <c r="B31" s="89" t="s">
        <v>42</v>
      </c>
      <c r="C31" s="100" t="s">
        <v>165</v>
      </c>
      <c r="D31" s="89" t="s">
        <v>43</v>
      </c>
      <c r="E31" s="91">
        <v>5.94</v>
      </c>
      <c r="F31" s="92"/>
      <c r="G31" s="94">
        <f>Table113[5]*Table113[6]</f>
        <v>0</v>
      </c>
    </row>
    <row r="32" spans="1:7" ht="30" x14ac:dyDescent="0.25">
      <c r="A32" s="89">
        <v>24</v>
      </c>
      <c r="B32" s="89" t="s">
        <v>44</v>
      </c>
      <c r="C32" s="100" t="s">
        <v>166</v>
      </c>
      <c r="D32" s="89" t="s">
        <v>45</v>
      </c>
      <c r="E32" s="91">
        <v>1</v>
      </c>
      <c r="F32" s="92"/>
      <c r="G32" s="94">
        <f>Table113[5]*Table113[6]</f>
        <v>0</v>
      </c>
    </row>
    <row r="33" spans="1:7" x14ac:dyDescent="0.25">
      <c r="A33" s="89"/>
      <c r="B33" s="89"/>
      <c r="C33" s="100" t="s">
        <v>167</v>
      </c>
      <c r="D33" s="89"/>
      <c r="E33" s="91"/>
      <c r="F33" s="92"/>
      <c r="G33" s="94">
        <f>Table113[5]*Table113[6]</f>
        <v>0</v>
      </c>
    </row>
    <row r="34" spans="1:7" ht="30" x14ac:dyDescent="0.25">
      <c r="A34" s="89">
        <v>25</v>
      </c>
      <c r="B34" s="89"/>
      <c r="C34" s="100" t="s">
        <v>363</v>
      </c>
      <c r="D34" s="89" t="s">
        <v>46</v>
      </c>
      <c r="E34" s="91">
        <v>3</v>
      </c>
      <c r="F34" s="92"/>
      <c r="G34" s="94">
        <f>Table113[5]*Table113[6]</f>
        <v>0</v>
      </c>
    </row>
    <row r="35" spans="1:7" x14ac:dyDescent="0.25">
      <c r="A35" s="89">
        <v>26</v>
      </c>
      <c r="B35" s="89"/>
      <c r="C35" s="100" t="s">
        <v>168</v>
      </c>
      <c r="D35" s="89" t="s">
        <v>150</v>
      </c>
      <c r="E35" s="91">
        <v>3</v>
      </c>
      <c r="F35" s="92"/>
      <c r="G35" s="94">
        <f>Table113[5]*Table113[6]</f>
        <v>0</v>
      </c>
    </row>
    <row r="36" spans="1:7" ht="45" x14ac:dyDescent="0.25">
      <c r="A36" s="89">
        <v>27</v>
      </c>
      <c r="B36" s="89"/>
      <c r="C36" s="100" t="s">
        <v>169</v>
      </c>
      <c r="D36" s="89" t="s">
        <v>46</v>
      </c>
      <c r="E36" s="91">
        <v>1</v>
      </c>
      <c r="F36" s="92"/>
      <c r="G36" s="94">
        <f>Table113[5]*Table113[6]</f>
        <v>0</v>
      </c>
    </row>
    <row r="37" spans="1:7" ht="45" x14ac:dyDescent="0.25">
      <c r="A37" s="89">
        <v>28</v>
      </c>
      <c r="B37" s="89"/>
      <c r="C37" s="100" t="s">
        <v>170</v>
      </c>
      <c r="D37" s="89" t="s">
        <v>46</v>
      </c>
      <c r="E37" s="91">
        <v>1</v>
      </c>
      <c r="F37" s="92"/>
      <c r="G37" s="94">
        <f>Table113[5]*Table113[6]</f>
        <v>0</v>
      </c>
    </row>
    <row r="38" spans="1:7" ht="30" x14ac:dyDescent="0.25">
      <c r="A38" s="89">
        <v>29</v>
      </c>
      <c r="B38" s="89"/>
      <c r="C38" s="100" t="s">
        <v>171</v>
      </c>
      <c r="D38" s="89" t="s">
        <v>46</v>
      </c>
      <c r="E38" s="91">
        <v>1</v>
      </c>
      <c r="F38" s="92"/>
      <c r="G38" s="94">
        <f>Table113[5]*Table113[6]</f>
        <v>0</v>
      </c>
    </row>
    <row r="39" spans="1:7" ht="30" x14ac:dyDescent="0.25">
      <c r="A39" s="89">
        <v>30</v>
      </c>
      <c r="B39" s="89"/>
      <c r="C39" s="99" t="s">
        <v>348</v>
      </c>
      <c r="D39" s="89" t="s">
        <v>46</v>
      </c>
      <c r="E39" s="91">
        <v>1</v>
      </c>
      <c r="F39" s="92"/>
      <c r="G39" s="94">
        <f>Table113[5]*Table113[6]</f>
        <v>0</v>
      </c>
    </row>
    <row r="40" spans="1:7" ht="30" x14ac:dyDescent="0.25">
      <c r="A40" s="89">
        <v>31</v>
      </c>
      <c r="B40" s="89"/>
      <c r="C40" s="100" t="s">
        <v>172</v>
      </c>
      <c r="D40" s="89" t="s">
        <v>46</v>
      </c>
      <c r="E40" s="91">
        <v>2</v>
      </c>
      <c r="F40" s="92"/>
      <c r="G40" s="94">
        <f>Table113[5]*Table113[6]</f>
        <v>0</v>
      </c>
    </row>
    <row r="41" spans="1:7" x14ac:dyDescent="0.25">
      <c r="A41" s="89">
        <v>32</v>
      </c>
      <c r="B41" s="89"/>
      <c r="C41" s="100" t="s">
        <v>173</v>
      </c>
      <c r="D41" s="89" t="s">
        <v>46</v>
      </c>
      <c r="E41" s="91">
        <v>1</v>
      </c>
      <c r="F41" s="92"/>
      <c r="G41" s="94">
        <f>Table113[5]*Table113[6]</f>
        <v>0</v>
      </c>
    </row>
    <row r="42" spans="1:7" ht="30" x14ac:dyDescent="0.25">
      <c r="A42" s="89">
        <v>33</v>
      </c>
      <c r="B42" s="89"/>
      <c r="C42" s="100" t="s">
        <v>174</v>
      </c>
      <c r="D42" s="89" t="s">
        <v>150</v>
      </c>
      <c r="E42" s="91">
        <v>2</v>
      </c>
      <c r="F42" s="92"/>
      <c r="G42" s="94">
        <f>Table113[5]*Table113[6]</f>
        <v>0</v>
      </c>
    </row>
    <row r="43" spans="1:7" ht="30" x14ac:dyDescent="0.25">
      <c r="A43" s="89">
        <v>34</v>
      </c>
      <c r="B43" s="89"/>
      <c r="C43" s="100" t="s">
        <v>175</v>
      </c>
      <c r="D43" s="89" t="s">
        <v>150</v>
      </c>
      <c r="E43" s="91">
        <v>2</v>
      </c>
      <c r="F43" s="92"/>
      <c r="G43" s="94">
        <f>Table113[5]*Table113[6]</f>
        <v>0</v>
      </c>
    </row>
    <row r="44" spans="1:7" x14ac:dyDescent="0.25">
      <c r="A44" s="101" t="s">
        <v>142</v>
      </c>
      <c r="B44" s="95"/>
      <c r="C44" s="95"/>
      <c r="D44" s="95"/>
      <c r="E44" s="96"/>
      <c r="F44" s="96"/>
      <c r="G44" s="96">
        <f>SUBTOTAL(9,Table113[7])</f>
        <v>0</v>
      </c>
    </row>
  </sheetData>
  <mergeCells count="2">
    <mergeCell ref="C2:G3"/>
    <mergeCell ref="A4:B4"/>
  </mergeCells>
  <conditionalFormatting sqref="G7:G44">
    <cfRule type="expression" dxfId="301" priority="1">
      <formula>AND($C7="Subtotal",$G7="")</formula>
    </cfRule>
    <cfRule type="expression" dxfId="300" priority="2">
      <formula>AND($C7="Subtotal",_xlfn.FORMULATEXT($G7)="=[5]*[6]")</formula>
    </cfRule>
    <cfRule type="expression" dxfId="299" priority="6">
      <formula>AND($C7&lt;&gt;"Subtotal",_xlfn.FORMULATEXT($G7)&lt;&gt;"=[5]*[6]")</formula>
    </cfRule>
  </conditionalFormatting>
  <conditionalFormatting sqref="A7:G44">
    <cfRule type="expression" dxfId="298" priority="3">
      <formula>CELL("PROTECT",A7)=0</formula>
    </cfRule>
    <cfRule type="expression" dxfId="297" priority="4">
      <formula>$C7="Subtotal"</formula>
    </cfRule>
    <cfRule type="expression" priority="5" stopIfTrue="1">
      <formula>OR($C7="Subtotal",$A7="Total TVA Cota 0")</formula>
    </cfRule>
    <cfRule type="expression" dxfId="296" priority="7">
      <formula>$E7=""</formula>
    </cfRule>
  </conditionalFormatting>
  <conditionalFormatting sqref="E7:G44">
    <cfRule type="notContainsBlanks" priority="8" stopIfTrue="1">
      <formula>LEN(TRIM(E7))&gt;0</formula>
    </cfRule>
    <cfRule type="expression" dxfId="295" priority="9">
      <formula>$E7&lt;&gt;""</formula>
    </cfRule>
  </conditionalFormatting>
  <dataValidations count="1">
    <dataValidation type="decimal" operator="greaterThan" allowBlank="1" showInputMessage="1" showErrorMessage="1" sqref="F7:F43">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9"/>
  <sheetViews>
    <sheetView view="pageBreakPreview" zoomScaleNormal="90" zoomScaleSheetLayoutView="100" zoomScalePageLayoutView="90" workbookViewId="0">
      <selection activeCell="A2" sqref="A2"/>
    </sheetView>
  </sheetViews>
  <sheetFormatPr defaultColWidth="8.85546875" defaultRowHeight="15" x14ac:dyDescent="0.25"/>
  <cols>
    <col min="1" max="1" width="9.42578125" style="34" customWidth="1"/>
    <col min="2" max="2" width="12.28515625" style="24" customWidth="1"/>
    <col min="3" max="3" width="70.7109375" style="24" customWidth="1"/>
    <col min="4" max="4" width="13.42578125" style="24" customWidth="1"/>
    <col min="5" max="5" width="12" style="24" customWidth="1"/>
    <col min="6" max="6" width="14.7109375" style="24" customWidth="1"/>
    <col min="7" max="7" width="18.28515625" style="24" customWidth="1"/>
    <col min="8" max="8" width="14.28515625" customWidth="1"/>
  </cols>
  <sheetData>
    <row r="1" spans="1:7" s="27" customFormat="1" x14ac:dyDescent="0.25">
      <c r="A1" s="31" t="str">
        <f>"- "&amp;SITE!C35&amp;" - bid for Lot: ["&amp;SITE!B2&amp;"] Site: ["&amp;SITE!B3&amp;"] - ref.: "&amp;SITE!B1</f>
        <v>-  - bid for Lot: [x] Site: [y] - ref.: ITB</v>
      </c>
      <c r="B1" s="31"/>
      <c r="C1" s="22"/>
    </row>
    <row r="2" spans="1:7" s="21" customFormat="1" ht="18.75" x14ac:dyDescent="0.3">
      <c r="A2" s="25" t="str">
        <f>SITE!A2</f>
        <v>Lot:</v>
      </c>
      <c r="B2" s="26" t="str">
        <f>IF(SITE!B2=0,"",SITE!B2)</f>
        <v>x</v>
      </c>
      <c r="C2" s="139" t="str">
        <f>SITE!C2</f>
        <v>Installation of solar collectors for hot water production at the kindergarten in Ghioltosu village, Tiganca commune, Cantemir district</v>
      </c>
      <c r="D2" s="139"/>
      <c r="E2" s="139"/>
      <c r="F2" s="139"/>
      <c r="G2" s="139"/>
    </row>
    <row r="3" spans="1:7" s="21" customFormat="1" ht="18.75" x14ac:dyDescent="0.3">
      <c r="A3" s="25" t="str">
        <f>SITE!A3</f>
        <v>Site:</v>
      </c>
      <c r="B3" s="26" t="str">
        <f>IF(SITE!B3=0,"",SITE!B3)</f>
        <v>y</v>
      </c>
      <c r="C3" s="139"/>
      <c r="D3" s="139"/>
      <c r="E3" s="139"/>
      <c r="F3" s="139"/>
      <c r="G3" s="139"/>
    </row>
    <row r="4" spans="1:7" s="21" customFormat="1" ht="18.75" x14ac:dyDescent="0.25">
      <c r="A4" s="142" t="s">
        <v>141</v>
      </c>
      <c r="B4" s="142"/>
      <c r="C4" s="28" t="str">
        <f>SITE!B9</f>
        <v xml:space="preserve">Heating and ventilation </v>
      </c>
      <c r="D4" s="29"/>
      <c r="E4" s="29"/>
      <c r="F4" s="29"/>
      <c r="G4" s="30"/>
    </row>
    <row r="5" spans="1:7" s="21" customFormat="1" ht="47.25" x14ac:dyDescent="0.25">
      <c r="A5" s="7" t="str">
        <f>TA!A5</f>
        <v>No.</v>
      </c>
      <c r="B5" s="7" t="str">
        <f>TA!B5</f>
        <v>Ref. code</v>
      </c>
      <c r="C5" s="7" t="str">
        <f>TA!C5</f>
        <v xml:space="preserve">Description of works </v>
      </c>
      <c r="D5" s="7" t="str">
        <f>TA!D5</f>
        <v>Unit of Measure</v>
      </c>
      <c r="E5" s="7" t="str">
        <f>TA!E5</f>
        <v>Quantity</v>
      </c>
      <c r="F5" s="7" t="str">
        <f>TA!F5</f>
        <v>Unit Price
USD (wage inclusive)</v>
      </c>
      <c r="G5" s="7" t="str">
        <f>TA!G5</f>
        <v>Total 
USD (col.5 x col.6)</v>
      </c>
    </row>
    <row r="6" spans="1:7" s="21" customFormat="1" ht="15.75" x14ac:dyDescent="0.25">
      <c r="A6" s="8" t="s">
        <v>17</v>
      </c>
      <c r="B6" s="8" t="s">
        <v>18</v>
      </c>
      <c r="C6" s="8" t="s">
        <v>19</v>
      </c>
      <c r="D6" s="8" t="s">
        <v>20</v>
      </c>
      <c r="E6" s="8" t="s">
        <v>21</v>
      </c>
      <c r="F6" s="8" t="s">
        <v>22</v>
      </c>
      <c r="G6" s="8" t="s">
        <v>23</v>
      </c>
    </row>
    <row r="7" spans="1:7" x14ac:dyDescent="0.25">
      <c r="A7" s="37"/>
      <c r="B7" s="37"/>
      <c r="C7" s="38"/>
      <c r="D7" s="37"/>
      <c r="E7" s="43"/>
      <c r="F7" s="42"/>
      <c r="G7" s="86">
        <f>Table114[5]*Table114[6]</f>
        <v>0</v>
      </c>
    </row>
    <row r="8" spans="1:7" x14ac:dyDescent="0.25">
      <c r="A8" s="37"/>
      <c r="B8" s="37"/>
      <c r="C8" s="38"/>
      <c r="D8" s="37"/>
      <c r="E8" s="43"/>
      <c r="F8" s="42"/>
      <c r="G8" s="87">
        <f>Table114[5]*Table114[6]</f>
        <v>0</v>
      </c>
    </row>
    <row r="9" spans="1:7" x14ac:dyDescent="0.25">
      <c r="A9" s="39" t="s">
        <v>142</v>
      </c>
      <c r="B9" s="40"/>
      <c r="C9" s="40"/>
      <c r="D9" s="40"/>
      <c r="E9" s="41"/>
      <c r="F9" s="41"/>
      <c r="G9" s="86">
        <f>SUBTOTAL(9,Table114[7])</f>
        <v>0</v>
      </c>
    </row>
  </sheetData>
  <mergeCells count="2">
    <mergeCell ref="C2:G3"/>
    <mergeCell ref="A4:B4"/>
  </mergeCells>
  <phoneticPr fontId="16" type="noConversion"/>
  <conditionalFormatting sqref="G7:G9">
    <cfRule type="expression" dxfId="282" priority="1">
      <formula>AND($C7="Subtotal",$G7="")</formula>
    </cfRule>
    <cfRule type="expression" dxfId="281" priority="2">
      <formula>AND($C7="Subtotal",_xlfn.FORMULATEXT($G7)="=[5]*[6]")</formula>
    </cfRule>
    <cfRule type="expression" dxfId="280" priority="6">
      <formula>AND($C7&lt;&gt;"Subtotal",_xlfn.FORMULATEXT($G7)&lt;&gt;"=[5]*[6]")</formula>
    </cfRule>
  </conditionalFormatting>
  <conditionalFormatting sqref="A7:G9">
    <cfRule type="expression" dxfId="279" priority="3">
      <formula>CELL("PROTECT",A7)=0</formula>
    </cfRule>
    <cfRule type="expression" dxfId="278" priority="4">
      <formula>$C7="Subtotal"</formula>
    </cfRule>
    <cfRule type="expression" priority="5" stopIfTrue="1">
      <formula>OR($C7="Subtotal",$A7="Total TVA Cota 0")</formula>
    </cfRule>
    <cfRule type="expression" dxfId="277" priority="7">
      <formula>$E7=""</formula>
    </cfRule>
  </conditionalFormatting>
  <conditionalFormatting sqref="E7:G9">
    <cfRule type="notContainsBlanks" priority="8" stopIfTrue="1">
      <formula>LEN(TRIM(E7))&gt;0</formula>
    </cfRule>
    <cfRule type="expression" dxfId="276" priority="9">
      <formula>$E7&lt;&gt;""</formula>
    </cfRule>
  </conditionalFormatting>
  <dataValidations count="1">
    <dataValidation type="decimal" operator="greaterThan" allowBlank="1" showInputMessage="1" showErrorMessage="1" sqref="F7:F8">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42"/>
  <sheetViews>
    <sheetView view="pageBreakPreview" topLeftCell="A28" zoomScaleNormal="90" zoomScaleSheetLayoutView="100" zoomScalePageLayoutView="90" workbookViewId="0">
      <selection activeCell="C27" sqref="C27"/>
    </sheetView>
  </sheetViews>
  <sheetFormatPr defaultColWidth="8.85546875" defaultRowHeight="15" x14ac:dyDescent="0.25"/>
  <cols>
    <col min="1" max="1" width="9.42578125" style="34" customWidth="1"/>
    <col min="2" max="2" width="12.28515625" style="24" customWidth="1"/>
    <col min="3" max="3" width="70.7109375" style="24" customWidth="1"/>
    <col min="4" max="4" width="13.42578125" style="24" customWidth="1"/>
    <col min="5" max="5" width="12" style="24" customWidth="1"/>
    <col min="6" max="6" width="14.7109375" style="24" customWidth="1"/>
    <col min="7" max="7" width="18.28515625" style="24" customWidth="1"/>
    <col min="8" max="8" width="14.28515625" customWidth="1"/>
  </cols>
  <sheetData>
    <row r="1" spans="1:7" s="27" customFormat="1" x14ac:dyDescent="0.25">
      <c r="A1" s="31" t="str">
        <f>"- "&amp;SITE!C35&amp;" - bid for Lot: ["&amp;SITE!B2&amp;"] Site: ["&amp;SITE!B3&amp;"] - ref.: "&amp;SITE!B1</f>
        <v>-  - bid for Lot: [x] Site: [y] - ref.: ITB</v>
      </c>
      <c r="B1" s="31"/>
      <c r="C1" s="22"/>
    </row>
    <row r="2" spans="1:7" s="21" customFormat="1" ht="18.75" x14ac:dyDescent="0.3">
      <c r="A2" s="25" t="str">
        <f>SITE!A2</f>
        <v>Lot:</v>
      </c>
      <c r="B2" s="26" t="str">
        <f>IF(SITE!B2=0,"",SITE!B2)</f>
        <v>x</v>
      </c>
      <c r="C2" s="139" t="str">
        <f>SITE!C2</f>
        <v>Installation of solar collectors for hot water production at the kindergarten in Ghioltosu village, Tiganca commune, Cantemir district</v>
      </c>
      <c r="D2" s="139"/>
      <c r="E2" s="139"/>
      <c r="F2" s="139"/>
      <c r="G2" s="139"/>
    </row>
    <row r="3" spans="1:7" s="21" customFormat="1" ht="18.75" x14ac:dyDescent="0.3">
      <c r="A3" s="25" t="str">
        <f>SITE!A3</f>
        <v>Site:</v>
      </c>
      <c r="B3" s="26" t="str">
        <f>IF(SITE!B3=0,"",SITE!B3)</f>
        <v>y</v>
      </c>
      <c r="C3" s="139"/>
      <c r="D3" s="139"/>
      <c r="E3" s="139"/>
      <c r="F3" s="139"/>
      <c r="G3" s="139"/>
    </row>
    <row r="4" spans="1:7" s="21" customFormat="1" ht="18.75" customHeight="1" x14ac:dyDescent="0.25">
      <c r="A4" s="142" t="s">
        <v>141</v>
      </c>
      <c r="B4" s="142"/>
      <c r="C4" s="28" t="str">
        <f>SITE!B10</f>
        <v>General construction works</v>
      </c>
      <c r="D4" s="29"/>
      <c r="E4" s="29"/>
      <c r="F4" s="29"/>
      <c r="G4" s="30"/>
    </row>
    <row r="5" spans="1:7" s="21" customFormat="1" ht="47.25" x14ac:dyDescent="0.25">
      <c r="A5" s="7" t="str">
        <f>TA!A5</f>
        <v>No.</v>
      </c>
      <c r="B5" s="7" t="str">
        <f>TA!B5</f>
        <v>Ref. code</v>
      </c>
      <c r="C5" s="7" t="str">
        <f>TA!C5</f>
        <v xml:space="preserve">Description of works </v>
      </c>
      <c r="D5" s="7" t="str">
        <f>TA!D5</f>
        <v>Unit of Measure</v>
      </c>
      <c r="E5" s="7" t="str">
        <f>TA!E5</f>
        <v>Quantity</v>
      </c>
      <c r="F5" s="7" t="str">
        <f>TA!F5</f>
        <v>Unit Price
USD (wage inclusive)</v>
      </c>
      <c r="G5" s="7" t="str">
        <f>TA!G5</f>
        <v>Total 
USD (col.5 x col.6)</v>
      </c>
    </row>
    <row r="6" spans="1:7" s="21" customFormat="1" ht="15.75" x14ac:dyDescent="0.25">
      <c r="A6" s="8" t="s">
        <v>17</v>
      </c>
      <c r="B6" s="8" t="s">
        <v>18</v>
      </c>
      <c r="C6" s="8" t="s">
        <v>19</v>
      </c>
      <c r="D6" s="8" t="s">
        <v>20</v>
      </c>
      <c r="E6" s="8" t="s">
        <v>21</v>
      </c>
      <c r="F6" s="8" t="s">
        <v>22</v>
      </c>
      <c r="G6" s="8" t="s">
        <v>23</v>
      </c>
    </row>
    <row r="7" spans="1:7" x14ac:dyDescent="0.25">
      <c r="A7" s="37"/>
      <c r="B7" s="37"/>
      <c r="C7" s="97" t="s">
        <v>176</v>
      </c>
      <c r="D7" s="37"/>
      <c r="E7" s="43"/>
      <c r="F7" s="42"/>
      <c r="G7" s="86">
        <f>Table115[5]*Table115[6]</f>
        <v>0</v>
      </c>
    </row>
    <row r="8" spans="1:7" ht="30.75" thickBot="1" x14ac:dyDescent="0.3">
      <c r="A8" s="37">
        <v>1</v>
      </c>
      <c r="B8" s="37" t="s">
        <v>47</v>
      </c>
      <c r="C8" s="102" t="s">
        <v>177</v>
      </c>
      <c r="D8" s="37" t="s">
        <v>45</v>
      </c>
      <c r="E8" s="43">
        <v>4.08</v>
      </c>
      <c r="F8" s="42"/>
      <c r="G8" s="88">
        <f>Table115[5]*Table115[6]</f>
        <v>0</v>
      </c>
    </row>
    <row r="9" spans="1:7" ht="30.75" thickBot="1" x14ac:dyDescent="0.3">
      <c r="A9" s="89">
        <v>2</v>
      </c>
      <c r="B9" s="89" t="s">
        <v>48</v>
      </c>
      <c r="C9" s="106" t="s">
        <v>197</v>
      </c>
      <c r="D9" s="89" t="s">
        <v>49</v>
      </c>
      <c r="E9" s="91">
        <v>1</v>
      </c>
      <c r="F9" s="92"/>
      <c r="G9" s="93">
        <f>Table115[5]*Table115[6]</f>
        <v>0</v>
      </c>
    </row>
    <row r="10" spans="1:7" ht="30.75" thickBot="1" x14ac:dyDescent="0.3">
      <c r="A10" s="89">
        <v>3</v>
      </c>
      <c r="B10" s="89" t="s">
        <v>50</v>
      </c>
      <c r="C10" s="107" t="s">
        <v>198</v>
      </c>
      <c r="D10" s="89" t="s">
        <v>45</v>
      </c>
      <c r="E10" s="91">
        <v>21.5</v>
      </c>
      <c r="F10" s="92"/>
      <c r="G10" s="94">
        <f>Table115[5]*Table115[6]</f>
        <v>0</v>
      </c>
    </row>
    <row r="11" spans="1:7" ht="15.75" thickBot="1" x14ac:dyDescent="0.3">
      <c r="A11" s="89">
        <v>4</v>
      </c>
      <c r="B11" s="89" t="s">
        <v>51</v>
      </c>
      <c r="C11" s="107" t="s">
        <v>199</v>
      </c>
      <c r="D11" s="89" t="s">
        <v>45</v>
      </c>
      <c r="E11" s="91">
        <v>3.6</v>
      </c>
      <c r="F11" s="92"/>
      <c r="G11" s="94">
        <f>Table115[5]*Table115[6]</f>
        <v>0</v>
      </c>
    </row>
    <row r="12" spans="1:7" ht="30.75" thickBot="1" x14ac:dyDescent="0.3">
      <c r="A12" s="89">
        <v>5</v>
      </c>
      <c r="B12" s="89" t="s">
        <v>50</v>
      </c>
      <c r="C12" s="107" t="s">
        <v>200</v>
      </c>
      <c r="D12" s="89" t="s">
        <v>45</v>
      </c>
      <c r="E12" s="91">
        <v>4.83</v>
      </c>
      <c r="F12" s="92"/>
      <c r="G12" s="94">
        <f>Table115[5]*Table115[6]</f>
        <v>0</v>
      </c>
    </row>
    <row r="13" spans="1:7" x14ac:dyDescent="0.25">
      <c r="A13" s="89">
        <v>6</v>
      </c>
      <c r="B13" s="89"/>
      <c r="C13" s="90"/>
      <c r="D13" s="89"/>
      <c r="E13" s="91"/>
      <c r="F13" s="92"/>
      <c r="G13" s="94">
        <f>Table115[5]*Table115[6]</f>
        <v>0</v>
      </c>
    </row>
    <row r="14" spans="1:7" x14ac:dyDescent="0.25">
      <c r="A14" s="89">
        <v>7</v>
      </c>
      <c r="B14" s="89" t="s">
        <v>52</v>
      </c>
      <c r="C14" s="100" t="s">
        <v>178</v>
      </c>
      <c r="D14" s="89" t="s">
        <v>45</v>
      </c>
      <c r="E14" s="91">
        <v>2.8</v>
      </c>
      <c r="F14" s="92"/>
      <c r="G14" s="94">
        <f>Table115[5]*Table115[6]</f>
        <v>0</v>
      </c>
    </row>
    <row r="15" spans="1:7" ht="30" x14ac:dyDescent="0.25">
      <c r="A15" s="89">
        <v>8</v>
      </c>
      <c r="B15" s="89" t="s">
        <v>53</v>
      </c>
      <c r="C15" s="100" t="s">
        <v>179</v>
      </c>
      <c r="D15" s="89" t="s">
        <v>45</v>
      </c>
      <c r="E15" s="91">
        <v>1.3</v>
      </c>
      <c r="F15" s="92"/>
      <c r="G15" s="94">
        <f>Table115[5]*Table115[6]</f>
        <v>0</v>
      </c>
    </row>
    <row r="16" spans="1:7" ht="18.600000000000001" customHeight="1" x14ac:dyDescent="0.25">
      <c r="A16" s="89">
        <v>9</v>
      </c>
      <c r="B16" s="89" t="s">
        <v>54</v>
      </c>
      <c r="C16" s="100" t="s">
        <v>350</v>
      </c>
      <c r="D16" s="89" t="s">
        <v>150</v>
      </c>
      <c r="E16" s="91">
        <v>1</v>
      </c>
      <c r="F16" s="92"/>
      <c r="G16" s="94">
        <f>Table115[5]*Table115[6]</f>
        <v>0</v>
      </c>
    </row>
    <row r="17" spans="1:7" ht="20.45" customHeight="1" x14ac:dyDescent="0.25">
      <c r="A17" s="89">
        <v>10</v>
      </c>
      <c r="B17" s="89" t="s">
        <v>55</v>
      </c>
      <c r="C17" s="100" t="s">
        <v>349</v>
      </c>
      <c r="D17" s="89" t="s">
        <v>150</v>
      </c>
      <c r="E17" s="91">
        <v>1</v>
      </c>
      <c r="F17" s="92"/>
      <c r="G17" s="94">
        <f>Table115[5]*Table115[6]</f>
        <v>0</v>
      </c>
    </row>
    <row r="18" spans="1:7" x14ac:dyDescent="0.25">
      <c r="A18" s="89">
        <v>11</v>
      </c>
      <c r="B18" s="89"/>
      <c r="C18" s="100" t="s">
        <v>180</v>
      </c>
      <c r="D18" s="89"/>
      <c r="E18" s="91"/>
      <c r="F18" s="92"/>
      <c r="G18" s="94">
        <f>Table115[5]*Table115[6]</f>
        <v>0</v>
      </c>
    </row>
    <row r="19" spans="1:7" ht="30" x14ac:dyDescent="0.25">
      <c r="A19" s="89">
        <v>12</v>
      </c>
      <c r="B19" s="89" t="s">
        <v>56</v>
      </c>
      <c r="C19" s="100" t="s">
        <v>201</v>
      </c>
      <c r="D19" s="89" t="s">
        <v>57</v>
      </c>
      <c r="E19" s="91">
        <v>2</v>
      </c>
      <c r="F19" s="92"/>
      <c r="G19" s="94">
        <f>Table115[5]*Table115[6]</f>
        <v>0</v>
      </c>
    </row>
    <row r="20" spans="1:7" x14ac:dyDescent="0.25">
      <c r="A20" s="89">
        <v>13</v>
      </c>
      <c r="B20" s="89" t="s">
        <v>58</v>
      </c>
      <c r="C20" s="100" t="s">
        <v>181</v>
      </c>
      <c r="D20" s="89" t="s">
        <v>57</v>
      </c>
      <c r="E20" s="91">
        <v>2</v>
      </c>
      <c r="F20" s="92"/>
      <c r="G20" s="94">
        <f>Table115[5]*Table115[6]</f>
        <v>0</v>
      </c>
    </row>
    <row r="21" spans="1:7" x14ac:dyDescent="0.25">
      <c r="A21" s="89"/>
      <c r="B21" s="89"/>
      <c r="C21" s="100" t="s">
        <v>182</v>
      </c>
      <c r="D21" s="89"/>
      <c r="E21" s="91"/>
      <c r="F21" s="92"/>
      <c r="G21" s="94">
        <f>Table115[5]*Table115[6]</f>
        <v>0</v>
      </c>
    </row>
    <row r="22" spans="1:7" ht="30" x14ac:dyDescent="0.25">
      <c r="A22" s="89">
        <v>14</v>
      </c>
      <c r="B22" s="89" t="s">
        <v>59</v>
      </c>
      <c r="C22" s="97" t="s">
        <v>183</v>
      </c>
      <c r="D22" s="89" t="s">
        <v>45</v>
      </c>
      <c r="E22" s="91">
        <v>1.62</v>
      </c>
      <c r="F22" s="92"/>
      <c r="G22" s="94">
        <f>Table115[5]*Table115[6]</f>
        <v>0</v>
      </c>
    </row>
    <row r="23" spans="1:7" x14ac:dyDescent="0.25">
      <c r="A23" s="89"/>
      <c r="B23" s="89"/>
      <c r="C23" s="100" t="s">
        <v>184</v>
      </c>
      <c r="D23" s="89"/>
      <c r="E23" s="91"/>
      <c r="F23" s="92"/>
      <c r="G23" s="94">
        <f>Table115[5]*Table115[6]</f>
        <v>0</v>
      </c>
    </row>
    <row r="24" spans="1:7" ht="30" x14ac:dyDescent="0.25">
      <c r="A24" s="89">
        <v>15</v>
      </c>
      <c r="B24" s="89" t="s">
        <v>60</v>
      </c>
      <c r="C24" s="100" t="s">
        <v>202</v>
      </c>
      <c r="D24" s="89" t="s">
        <v>45</v>
      </c>
      <c r="E24" s="91">
        <v>4.1100000000000003</v>
      </c>
      <c r="F24" s="92"/>
      <c r="G24" s="94">
        <f>Table115[5]*Table115[6]</f>
        <v>0</v>
      </c>
    </row>
    <row r="25" spans="1:7" ht="30" x14ac:dyDescent="0.25">
      <c r="A25" s="89">
        <v>16</v>
      </c>
      <c r="B25" s="89" t="s">
        <v>61</v>
      </c>
      <c r="C25" s="100" t="s">
        <v>185</v>
      </c>
      <c r="D25" s="89" t="s">
        <v>45</v>
      </c>
      <c r="E25" s="91">
        <v>4.1100000000000003</v>
      </c>
      <c r="F25" s="92"/>
      <c r="G25" s="94">
        <f>Table115[5]*Table115[6]</f>
        <v>0</v>
      </c>
    </row>
    <row r="26" spans="1:7" ht="21.95" customHeight="1" x14ac:dyDescent="0.25">
      <c r="A26" s="89">
        <v>17</v>
      </c>
      <c r="B26" s="89" t="s">
        <v>60</v>
      </c>
      <c r="C26" s="105" t="s">
        <v>351</v>
      </c>
      <c r="D26" s="89" t="s">
        <v>45</v>
      </c>
      <c r="E26" s="91">
        <v>4.1100000000000003</v>
      </c>
      <c r="F26" s="92"/>
      <c r="G26" s="94">
        <f>Table115[5]*Table115[6]</f>
        <v>0</v>
      </c>
    </row>
    <row r="27" spans="1:7" ht="24.6" customHeight="1" x14ac:dyDescent="0.25">
      <c r="A27" s="89">
        <v>18</v>
      </c>
      <c r="B27" s="89" t="s">
        <v>62</v>
      </c>
      <c r="C27" s="105" t="s">
        <v>352</v>
      </c>
      <c r="D27" s="89" t="s">
        <v>45</v>
      </c>
      <c r="E27" s="91">
        <v>4.1100000000000003</v>
      </c>
      <c r="F27" s="92"/>
      <c r="G27" s="94">
        <f>Table115[5]*Table115[6]</f>
        <v>0</v>
      </c>
    </row>
    <row r="28" spans="1:7" x14ac:dyDescent="0.25">
      <c r="A28" s="89">
        <v>19</v>
      </c>
      <c r="B28" s="89" t="s">
        <v>63</v>
      </c>
      <c r="C28" s="100" t="s">
        <v>186</v>
      </c>
      <c r="D28" s="89" t="s">
        <v>36</v>
      </c>
      <c r="E28" s="91">
        <v>8.16</v>
      </c>
      <c r="F28" s="92"/>
      <c r="G28" s="94">
        <f>Table115[5]*Table115[6]</f>
        <v>0</v>
      </c>
    </row>
    <row r="29" spans="1:7" x14ac:dyDescent="0.25">
      <c r="A29" s="89"/>
      <c r="B29" s="89"/>
      <c r="C29" s="100" t="s">
        <v>187</v>
      </c>
      <c r="D29" s="89"/>
      <c r="E29" s="91"/>
      <c r="F29" s="92"/>
      <c r="G29" s="94">
        <f>Table115[5]*Table115[6]</f>
        <v>0</v>
      </c>
    </row>
    <row r="30" spans="1:7" ht="30" x14ac:dyDescent="0.25">
      <c r="A30" s="89">
        <v>20</v>
      </c>
      <c r="B30" s="89" t="s">
        <v>64</v>
      </c>
      <c r="C30" s="97" t="s">
        <v>188</v>
      </c>
      <c r="D30" s="89" t="s">
        <v>45</v>
      </c>
      <c r="E30" s="91">
        <v>4.83</v>
      </c>
      <c r="F30" s="92"/>
      <c r="G30" s="94">
        <f>Table115[5]*Table115[6]</f>
        <v>0</v>
      </c>
    </row>
    <row r="31" spans="1:7" x14ac:dyDescent="0.25">
      <c r="A31" s="89">
        <v>21</v>
      </c>
      <c r="B31" s="89" t="s">
        <v>65</v>
      </c>
      <c r="C31" s="97" t="s">
        <v>189</v>
      </c>
      <c r="D31" s="89" t="s">
        <v>45</v>
      </c>
      <c r="E31" s="91">
        <v>4.83</v>
      </c>
      <c r="F31" s="92"/>
      <c r="G31" s="94">
        <f>Table115[5]*Table115[6]</f>
        <v>0</v>
      </c>
    </row>
    <row r="32" spans="1:7" ht="30" x14ac:dyDescent="0.25">
      <c r="A32" s="89">
        <v>22</v>
      </c>
      <c r="B32" s="89" t="s">
        <v>66</v>
      </c>
      <c r="C32" s="97" t="s">
        <v>190</v>
      </c>
      <c r="D32" s="89" t="s">
        <v>45</v>
      </c>
      <c r="E32" s="91">
        <v>4.83</v>
      </c>
      <c r="F32" s="92"/>
      <c r="G32" s="94">
        <f>Table115[5]*Table115[6]</f>
        <v>0</v>
      </c>
    </row>
    <row r="33" spans="1:7" ht="45" x14ac:dyDescent="0.25">
      <c r="A33" s="89">
        <v>23</v>
      </c>
      <c r="B33" s="89" t="s">
        <v>67</v>
      </c>
      <c r="C33" s="97" t="s">
        <v>191</v>
      </c>
      <c r="D33" s="89" t="s">
        <v>45</v>
      </c>
      <c r="E33" s="91">
        <v>5</v>
      </c>
      <c r="F33" s="92"/>
      <c r="G33" s="94">
        <f>Table115[5]*Table115[6]</f>
        <v>0</v>
      </c>
    </row>
    <row r="34" spans="1:7" ht="30" x14ac:dyDescent="0.25">
      <c r="A34" s="89">
        <v>24</v>
      </c>
      <c r="B34" s="89" t="s">
        <v>68</v>
      </c>
      <c r="C34" s="97" t="s">
        <v>188</v>
      </c>
      <c r="D34" s="89" t="s">
        <v>45</v>
      </c>
      <c r="E34" s="91">
        <v>28.2</v>
      </c>
      <c r="F34" s="92"/>
      <c r="G34" s="94">
        <f>Table115[5]*Table115[6]</f>
        <v>0</v>
      </c>
    </row>
    <row r="35" spans="1:7" x14ac:dyDescent="0.25">
      <c r="A35" s="89">
        <v>25</v>
      </c>
      <c r="B35" s="89" t="s">
        <v>65</v>
      </c>
      <c r="C35" s="97" t="s">
        <v>189</v>
      </c>
      <c r="D35" s="89" t="s">
        <v>45</v>
      </c>
      <c r="E35" s="91">
        <v>28.2</v>
      </c>
      <c r="F35" s="92"/>
      <c r="G35" s="94">
        <f>Table115[5]*Table115[6]</f>
        <v>0</v>
      </c>
    </row>
    <row r="36" spans="1:7" ht="30" x14ac:dyDescent="0.25">
      <c r="A36" s="89">
        <v>26</v>
      </c>
      <c r="B36" s="89" t="s">
        <v>69</v>
      </c>
      <c r="C36" s="97" t="s">
        <v>192</v>
      </c>
      <c r="D36" s="89" t="s">
        <v>45</v>
      </c>
      <c r="E36" s="91">
        <v>28.2</v>
      </c>
      <c r="F36" s="92"/>
      <c r="G36" s="94">
        <f>Table115[5]*Table115[6]</f>
        <v>0</v>
      </c>
    </row>
    <row r="37" spans="1:7" x14ac:dyDescent="0.25">
      <c r="A37" s="89"/>
      <c r="B37" s="89"/>
      <c r="C37" s="100" t="s">
        <v>203</v>
      </c>
      <c r="D37" s="89"/>
      <c r="E37" s="91"/>
      <c r="F37" s="92"/>
      <c r="G37" s="94">
        <f>Table115[5]*Table115[6]</f>
        <v>0</v>
      </c>
    </row>
    <row r="38" spans="1:7" ht="60" x14ac:dyDescent="0.25">
      <c r="A38" s="89">
        <v>27</v>
      </c>
      <c r="B38" s="89" t="s">
        <v>70</v>
      </c>
      <c r="C38" s="100" t="s">
        <v>193</v>
      </c>
      <c r="D38" s="89" t="s">
        <v>49</v>
      </c>
      <c r="E38" s="91">
        <v>0.09</v>
      </c>
      <c r="F38" s="92"/>
      <c r="G38" s="94">
        <f>Table115[5]*Table115[6]</f>
        <v>0</v>
      </c>
    </row>
    <row r="39" spans="1:7" ht="30" x14ac:dyDescent="0.25">
      <c r="A39" s="89">
        <v>28</v>
      </c>
      <c r="B39" s="89" t="s">
        <v>71</v>
      </c>
      <c r="C39" s="97" t="s">
        <v>194</v>
      </c>
      <c r="D39" s="89" t="s">
        <v>43</v>
      </c>
      <c r="E39" s="91">
        <v>4.26</v>
      </c>
      <c r="F39" s="92"/>
      <c r="G39" s="94">
        <f>Table115[5]*Table115[6]</f>
        <v>0</v>
      </c>
    </row>
    <row r="40" spans="1:7" ht="45" x14ac:dyDescent="0.25">
      <c r="A40" s="89">
        <v>29</v>
      </c>
      <c r="B40" s="89" t="s">
        <v>72</v>
      </c>
      <c r="C40" s="97" t="s">
        <v>195</v>
      </c>
      <c r="D40" s="89" t="s">
        <v>45</v>
      </c>
      <c r="E40" s="91">
        <v>0.4</v>
      </c>
      <c r="F40" s="92"/>
      <c r="G40" s="94">
        <f>Table115[5]*Table115[6]</f>
        <v>0</v>
      </c>
    </row>
    <row r="41" spans="1:7" ht="30" x14ac:dyDescent="0.25">
      <c r="A41" s="89">
        <v>30</v>
      </c>
      <c r="B41" s="89" t="s">
        <v>73</v>
      </c>
      <c r="C41" s="100" t="s">
        <v>196</v>
      </c>
      <c r="D41" s="89" t="s">
        <v>150</v>
      </c>
      <c r="E41" s="91">
        <v>1</v>
      </c>
      <c r="F41" s="92"/>
      <c r="G41" s="94">
        <f>Table115[5]*Table115[6]</f>
        <v>0</v>
      </c>
    </row>
    <row r="42" spans="1:7" x14ac:dyDescent="0.25">
      <c r="A42" s="101" t="s">
        <v>142</v>
      </c>
      <c r="B42" s="103"/>
      <c r="C42" s="103"/>
      <c r="D42" s="103"/>
      <c r="E42" s="104"/>
      <c r="F42" s="104"/>
      <c r="G42" s="104">
        <f>SUBTOTAL(9,Table115[7])</f>
        <v>0</v>
      </c>
    </row>
  </sheetData>
  <mergeCells count="2">
    <mergeCell ref="C2:G3"/>
    <mergeCell ref="A4:B4"/>
  </mergeCells>
  <phoneticPr fontId="16" type="noConversion"/>
  <conditionalFormatting sqref="A7:G8 A23:G25 A22:B22 D22:G22 A28:G29 A26:B27 D26:G27 A37:G38 A30:B36 D30:G36 A41:G42 A39:B40 D39:G40 A13:G21 A9:B12 D9:G12">
    <cfRule type="expression" dxfId="256" priority="39">
      <formula>CELL("PROTECT",A7)=0</formula>
    </cfRule>
    <cfRule type="expression" dxfId="255" priority="40">
      <formula>$C7="Subtotal"</formula>
    </cfRule>
    <cfRule type="expression" priority="41" stopIfTrue="1">
      <formula>OR($C7="Subtotal",$A7="Total TVA Cota 0")</formula>
    </cfRule>
    <cfRule type="expression" dxfId="254" priority="43">
      <formula>$E7=""</formula>
    </cfRule>
  </conditionalFormatting>
  <conditionalFormatting sqref="G7:G42">
    <cfRule type="expression" dxfId="253" priority="37">
      <formula>AND($C7="Subtotal",$G7="")</formula>
    </cfRule>
    <cfRule type="expression" dxfId="252" priority="38">
      <formula>AND($C7="Subtotal",_xlfn.FORMULATEXT($G7)="=[5]*[6]")</formula>
    </cfRule>
    <cfRule type="expression" dxfId="251" priority="42">
      <formula>AND($C7&lt;&gt;"Subtotal",_xlfn.FORMULATEXT($G7)&lt;&gt;"=[5]*[6]")</formula>
    </cfRule>
  </conditionalFormatting>
  <conditionalFormatting sqref="E7:G42">
    <cfRule type="notContainsBlanks" priority="44" stopIfTrue="1">
      <formula>LEN(TRIM(E7))&gt;0</formula>
    </cfRule>
    <cfRule type="expression" dxfId="250" priority="45">
      <formula>$E7&lt;&gt;""</formula>
    </cfRule>
  </conditionalFormatting>
  <conditionalFormatting sqref="C22">
    <cfRule type="expression" dxfId="249" priority="33">
      <formula>CELL("PROTECT",C22)=0</formula>
    </cfRule>
    <cfRule type="expression" dxfId="248" priority="34">
      <formula>$C22="Subtotal"</formula>
    </cfRule>
    <cfRule type="expression" priority="35" stopIfTrue="1">
      <formula>OR($C22="Subtotal",$A22="Total TVA Cota 0")</formula>
    </cfRule>
    <cfRule type="expression" dxfId="247" priority="36">
      <formula>$E22=""</formula>
    </cfRule>
  </conditionalFormatting>
  <conditionalFormatting sqref="C30">
    <cfRule type="expression" dxfId="246" priority="29">
      <formula>CELL("PROTECT",C30)=0</formula>
    </cfRule>
    <cfRule type="expression" dxfId="245" priority="30">
      <formula>$C30="Subtotal"</formula>
    </cfRule>
    <cfRule type="expression" priority="31" stopIfTrue="1">
      <formula>OR($C30="Subtotal",$A30="Total TVA Cota 0")</formula>
    </cfRule>
    <cfRule type="expression" dxfId="244" priority="32">
      <formula>$E30=""</formula>
    </cfRule>
  </conditionalFormatting>
  <conditionalFormatting sqref="C31:C32">
    <cfRule type="expression" dxfId="243" priority="25">
      <formula>CELL("PROTECT",C31)=0</formula>
    </cfRule>
    <cfRule type="expression" dxfId="242" priority="26">
      <formula>$C31="Subtotal"</formula>
    </cfRule>
    <cfRule type="expression" priority="27" stopIfTrue="1">
      <formula>OR($C31="Subtotal",$A31="Total TVA Cota 0")</formula>
    </cfRule>
    <cfRule type="expression" dxfId="241" priority="28">
      <formula>$E31=""</formula>
    </cfRule>
  </conditionalFormatting>
  <conditionalFormatting sqref="C33">
    <cfRule type="expression" dxfId="240" priority="21">
      <formula>CELL("PROTECT",C33)=0</formula>
    </cfRule>
    <cfRule type="expression" dxfId="239" priority="22">
      <formula>$C33="Subtotal"</formula>
    </cfRule>
    <cfRule type="expression" priority="23" stopIfTrue="1">
      <formula>OR($C33="Subtotal",$A33="Total TVA Cota 0")</formula>
    </cfRule>
    <cfRule type="expression" dxfId="238" priority="24">
      <formula>$E33=""</formula>
    </cfRule>
  </conditionalFormatting>
  <conditionalFormatting sqref="C35">
    <cfRule type="expression" dxfId="237" priority="17">
      <formula>CELL("PROTECT",C35)=0</formula>
    </cfRule>
    <cfRule type="expression" dxfId="236" priority="18">
      <formula>$C35="Subtotal"</formula>
    </cfRule>
    <cfRule type="expression" priority="19" stopIfTrue="1">
      <formula>OR($C35="Subtotal",$A35="Total TVA Cota 0")</formula>
    </cfRule>
    <cfRule type="expression" dxfId="235" priority="20">
      <formula>$E35=""</formula>
    </cfRule>
  </conditionalFormatting>
  <conditionalFormatting sqref="C34">
    <cfRule type="expression" dxfId="234" priority="13">
      <formula>CELL("PROTECT",C34)=0</formula>
    </cfRule>
    <cfRule type="expression" dxfId="233" priority="14">
      <formula>$C34="Subtotal"</formula>
    </cfRule>
    <cfRule type="expression" priority="15" stopIfTrue="1">
      <formula>OR($C34="Subtotal",$A34="Total TVA Cota 0")</formula>
    </cfRule>
    <cfRule type="expression" dxfId="232" priority="16">
      <formula>$E34=""</formula>
    </cfRule>
  </conditionalFormatting>
  <conditionalFormatting sqref="C36">
    <cfRule type="expression" dxfId="231" priority="9">
      <formula>CELL("PROTECT",C36)=0</formula>
    </cfRule>
    <cfRule type="expression" dxfId="230" priority="10">
      <formula>$C36="Subtotal"</formula>
    </cfRule>
    <cfRule type="expression" priority="11" stopIfTrue="1">
      <formula>OR($C36="Subtotal",$A36="Total TVA Cota 0")</formula>
    </cfRule>
    <cfRule type="expression" dxfId="229" priority="12">
      <formula>$E36=""</formula>
    </cfRule>
  </conditionalFormatting>
  <conditionalFormatting sqref="C39">
    <cfRule type="expression" dxfId="228" priority="5">
      <formula>CELL("PROTECT",C39)=0</formula>
    </cfRule>
    <cfRule type="expression" dxfId="227" priority="6">
      <formula>$C39="Subtotal"</formula>
    </cfRule>
    <cfRule type="expression" priority="7" stopIfTrue="1">
      <formula>OR($C39="Subtotal",$A39="Total TVA Cota 0")</formula>
    </cfRule>
    <cfRule type="expression" dxfId="226" priority="8">
      <formula>$E39=""</formula>
    </cfRule>
  </conditionalFormatting>
  <conditionalFormatting sqref="C40">
    <cfRule type="expression" dxfId="225" priority="1">
      <formula>CELL("PROTECT",C40)=0</formula>
    </cfRule>
    <cfRule type="expression" dxfId="224" priority="2">
      <formula>$C40="Subtotal"</formula>
    </cfRule>
    <cfRule type="expression" priority="3" stopIfTrue="1">
      <formula>OR($C40="Subtotal",$A40="Total TVA Cota 0")</formula>
    </cfRule>
    <cfRule type="expression" dxfId="223" priority="4">
      <formula>$E40=""</formula>
    </cfRule>
  </conditionalFormatting>
  <dataValidations count="1">
    <dataValidation type="decimal" operator="greaterThan" allowBlank="1" showInputMessage="1" showErrorMessage="1" sqref="F7:F41">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53"/>
  <sheetViews>
    <sheetView view="pageBreakPreview" topLeftCell="A28" zoomScaleNormal="90" zoomScaleSheetLayoutView="100" zoomScalePageLayoutView="90" workbookViewId="0">
      <selection activeCell="C33" sqref="C33"/>
    </sheetView>
  </sheetViews>
  <sheetFormatPr defaultColWidth="8.85546875" defaultRowHeight="15" x14ac:dyDescent="0.25"/>
  <cols>
    <col min="1" max="1" width="9.42578125" style="34" customWidth="1"/>
    <col min="2" max="2" width="12.28515625" style="24" customWidth="1"/>
    <col min="3" max="3" width="70.7109375" style="24" customWidth="1"/>
    <col min="4" max="4" width="13.42578125" style="24" customWidth="1"/>
    <col min="5" max="5" width="12" style="24" customWidth="1"/>
    <col min="6" max="6" width="14.7109375" style="24" customWidth="1"/>
    <col min="7" max="7" width="18.28515625" style="24" customWidth="1"/>
    <col min="8" max="8" width="14.28515625" customWidth="1"/>
  </cols>
  <sheetData>
    <row r="1" spans="1:7" s="27" customFormat="1" x14ac:dyDescent="0.25">
      <c r="A1" s="31" t="str">
        <f>"- "&amp;SITE!C35&amp;" - bid for Lot: ["&amp;SITE!B2&amp;"] Site: ["&amp;SITE!B3&amp;"] - ref.: "&amp;SITE!B1</f>
        <v>-  - bid for Lot: [x] Site: [y] - ref.: ITB</v>
      </c>
      <c r="B1" s="31"/>
      <c r="C1" s="22"/>
    </row>
    <row r="2" spans="1:7" s="21" customFormat="1" ht="18.75" x14ac:dyDescent="0.3">
      <c r="A2" s="25" t="str">
        <f>SITE!A2</f>
        <v>Lot:</v>
      </c>
      <c r="B2" s="26" t="str">
        <f>IF(SITE!B2=0,"",SITE!B2)</f>
        <v>x</v>
      </c>
      <c r="C2" s="139" t="str">
        <f>SITE!C2</f>
        <v>Installation of solar collectors for hot water production at the kindergarten in Ghioltosu village, Tiganca commune, Cantemir district</v>
      </c>
      <c r="D2" s="139"/>
      <c r="E2" s="139"/>
      <c r="F2" s="139"/>
      <c r="G2" s="139"/>
    </row>
    <row r="3" spans="1:7" s="21" customFormat="1" ht="18.75" x14ac:dyDescent="0.3">
      <c r="A3" s="25" t="str">
        <f>SITE!A3</f>
        <v>Site:</v>
      </c>
      <c r="B3" s="26" t="str">
        <f>IF(SITE!B3=0,"",SITE!B3)</f>
        <v>y</v>
      </c>
      <c r="C3" s="143"/>
      <c r="D3" s="143"/>
      <c r="E3" s="143"/>
      <c r="F3" s="143"/>
      <c r="G3" s="143"/>
    </row>
    <row r="4" spans="1:7" s="21" customFormat="1" ht="18.75" x14ac:dyDescent="0.25">
      <c r="A4" s="144" t="s">
        <v>141</v>
      </c>
      <c r="B4" s="145"/>
      <c r="C4" s="28" t="str">
        <f>SITE!B11</f>
        <v xml:space="preserve">Electricity and lighting </v>
      </c>
      <c r="D4" s="29"/>
      <c r="E4" s="29"/>
      <c r="F4" s="29"/>
      <c r="G4" s="30"/>
    </row>
    <row r="5" spans="1:7" s="21" customFormat="1" ht="47.25" x14ac:dyDescent="0.25">
      <c r="A5" s="7" t="str">
        <f>TA!A5</f>
        <v>No.</v>
      </c>
      <c r="B5" s="7" t="str">
        <f>TA!B5</f>
        <v>Ref. code</v>
      </c>
      <c r="C5" s="7" t="str">
        <f>TA!C5</f>
        <v xml:space="preserve">Description of works </v>
      </c>
      <c r="D5" s="7" t="str">
        <f>TA!D5</f>
        <v>Unit of Measure</v>
      </c>
      <c r="E5" s="7" t="str">
        <f>TA!E5</f>
        <v>Quantity</v>
      </c>
      <c r="F5" s="7" t="str">
        <f>TA!F5</f>
        <v>Unit Price
USD (wage inclusive)</v>
      </c>
      <c r="G5" s="7" t="str">
        <f>TA!G5</f>
        <v>Total 
USD (col.5 x col.6)</v>
      </c>
    </row>
    <row r="6" spans="1:7" s="21" customFormat="1" ht="15.75" x14ac:dyDescent="0.25">
      <c r="A6" s="8" t="s">
        <v>17</v>
      </c>
      <c r="B6" s="8" t="s">
        <v>18</v>
      </c>
      <c r="C6" s="8" t="s">
        <v>19</v>
      </c>
      <c r="D6" s="8" t="s">
        <v>20</v>
      </c>
      <c r="E6" s="8" t="s">
        <v>21</v>
      </c>
      <c r="F6" s="8" t="s">
        <v>22</v>
      </c>
      <c r="G6" s="8" t="s">
        <v>23</v>
      </c>
    </row>
    <row r="7" spans="1:7" x14ac:dyDescent="0.25">
      <c r="A7" s="37"/>
      <c r="B7" s="37"/>
      <c r="C7" s="97" t="s">
        <v>151</v>
      </c>
      <c r="D7" s="37"/>
      <c r="E7" s="43"/>
      <c r="F7" s="42"/>
      <c r="G7" s="86">
        <f>Table116[5]*Table116[6]</f>
        <v>0</v>
      </c>
    </row>
    <row r="8" spans="1:7" x14ac:dyDescent="0.25">
      <c r="A8" s="89">
        <v>1</v>
      </c>
      <c r="B8" s="89" t="s">
        <v>74</v>
      </c>
      <c r="C8" s="100" t="s">
        <v>207</v>
      </c>
      <c r="D8" s="108" t="s">
        <v>150</v>
      </c>
      <c r="E8" s="91">
        <v>1</v>
      </c>
      <c r="F8" s="92"/>
      <c r="G8" s="93">
        <f>Table116[5]*Table116[6]</f>
        <v>0</v>
      </c>
    </row>
    <row r="9" spans="1:7" ht="17.100000000000001" customHeight="1" x14ac:dyDescent="0.25">
      <c r="A9" s="89">
        <v>2</v>
      </c>
      <c r="B9" s="89" t="s">
        <v>75</v>
      </c>
      <c r="C9" s="100" t="s">
        <v>208</v>
      </c>
      <c r="D9" s="89" t="s">
        <v>150</v>
      </c>
      <c r="E9" s="91">
        <v>1</v>
      </c>
      <c r="F9" s="92"/>
      <c r="G9" s="94">
        <f>Table116[5]*Table116[6]</f>
        <v>0</v>
      </c>
    </row>
    <row r="10" spans="1:7" x14ac:dyDescent="0.25">
      <c r="A10" s="89">
        <v>3</v>
      </c>
      <c r="B10" s="89" t="s">
        <v>74</v>
      </c>
      <c r="C10" s="90" t="s">
        <v>207</v>
      </c>
      <c r="D10" s="89" t="s">
        <v>150</v>
      </c>
      <c r="E10" s="91">
        <v>2</v>
      </c>
      <c r="F10" s="92"/>
      <c r="G10" s="94">
        <f>Table116[5]*Table116[6]</f>
        <v>0</v>
      </c>
    </row>
    <row r="11" spans="1:7" x14ac:dyDescent="0.25">
      <c r="A11" s="89">
        <v>4</v>
      </c>
      <c r="B11" s="89" t="s">
        <v>76</v>
      </c>
      <c r="C11" s="100" t="s">
        <v>209</v>
      </c>
      <c r="D11" s="89" t="s">
        <v>150</v>
      </c>
      <c r="E11" s="91">
        <v>1</v>
      </c>
      <c r="F11" s="92"/>
      <c r="G11" s="94">
        <f>Table116[5]*Table116[6]</f>
        <v>0</v>
      </c>
    </row>
    <row r="12" spans="1:7" ht="30" x14ac:dyDescent="0.25">
      <c r="A12" s="89">
        <v>5</v>
      </c>
      <c r="B12" s="89" t="s">
        <v>75</v>
      </c>
      <c r="C12" s="100" t="s">
        <v>210</v>
      </c>
      <c r="D12" s="89" t="s">
        <v>150</v>
      </c>
      <c r="E12" s="91">
        <v>1</v>
      </c>
      <c r="F12" s="92"/>
      <c r="G12" s="94">
        <f>Table116[5]*Table116[6]</f>
        <v>0</v>
      </c>
    </row>
    <row r="13" spans="1:7" x14ac:dyDescent="0.25">
      <c r="A13" s="89">
        <v>6</v>
      </c>
      <c r="B13" s="89" t="s">
        <v>74</v>
      </c>
      <c r="C13" s="90" t="s">
        <v>207</v>
      </c>
      <c r="D13" s="89" t="s">
        <v>150</v>
      </c>
      <c r="E13" s="91">
        <v>11</v>
      </c>
      <c r="F13" s="92"/>
      <c r="G13" s="94">
        <f>Table116[5]*Table116[6]</f>
        <v>0</v>
      </c>
    </row>
    <row r="14" spans="1:7" x14ac:dyDescent="0.25">
      <c r="A14" s="89">
        <v>7</v>
      </c>
      <c r="B14" s="89"/>
      <c r="C14" s="97" t="s">
        <v>211</v>
      </c>
      <c r="D14" s="89" t="s">
        <v>150</v>
      </c>
      <c r="E14" s="91">
        <v>2</v>
      </c>
      <c r="F14" s="92"/>
      <c r="G14" s="94">
        <f>Table116[5]*Table116[6]</f>
        <v>0</v>
      </c>
    </row>
    <row r="15" spans="1:7" x14ac:dyDescent="0.25">
      <c r="A15" s="89">
        <v>8</v>
      </c>
      <c r="B15" s="89"/>
      <c r="C15" s="97" t="s">
        <v>212</v>
      </c>
      <c r="D15" s="89" t="s">
        <v>150</v>
      </c>
      <c r="E15" s="91">
        <v>4</v>
      </c>
      <c r="F15" s="92"/>
      <c r="G15" s="94">
        <f>Table116[5]*Table116[6]</f>
        <v>0</v>
      </c>
    </row>
    <row r="16" spans="1:7" ht="30" x14ac:dyDescent="0.25">
      <c r="A16" s="89">
        <v>9</v>
      </c>
      <c r="B16" s="89" t="s">
        <v>77</v>
      </c>
      <c r="C16" s="100" t="s">
        <v>213</v>
      </c>
      <c r="D16" s="89" t="s">
        <v>150</v>
      </c>
      <c r="E16" s="91">
        <v>5</v>
      </c>
      <c r="F16" s="92"/>
      <c r="G16" s="94">
        <f>Table116[5]*Table116[6]</f>
        <v>0</v>
      </c>
    </row>
    <row r="17" spans="1:7" x14ac:dyDescent="0.25">
      <c r="A17" s="89">
        <v>10</v>
      </c>
      <c r="B17" s="89" t="s">
        <v>78</v>
      </c>
      <c r="C17" s="100" t="s">
        <v>214</v>
      </c>
      <c r="D17" s="89" t="s">
        <v>150</v>
      </c>
      <c r="E17" s="91">
        <v>1</v>
      </c>
      <c r="F17" s="92"/>
      <c r="G17" s="94">
        <f>Table116[5]*Table116[6]</f>
        <v>0</v>
      </c>
    </row>
    <row r="18" spans="1:7" ht="30" x14ac:dyDescent="0.25">
      <c r="A18" s="89">
        <v>11</v>
      </c>
      <c r="B18" s="89" t="s">
        <v>79</v>
      </c>
      <c r="C18" s="100" t="s">
        <v>244</v>
      </c>
      <c r="D18" s="108" t="s">
        <v>206</v>
      </c>
      <c r="E18" s="91">
        <v>0.01</v>
      </c>
      <c r="F18" s="92"/>
      <c r="G18" s="94">
        <f>Table116[5]*Table116[6]</f>
        <v>0</v>
      </c>
    </row>
    <row r="19" spans="1:7" x14ac:dyDescent="0.25">
      <c r="A19" s="89">
        <v>12</v>
      </c>
      <c r="B19" s="89"/>
      <c r="C19" s="100" t="s">
        <v>215</v>
      </c>
      <c r="D19" s="89" t="s">
        <v>150</v>
      </c>
      <c r="E19" s="91">
        <v>1</v>
      </c>
      <c r="F19" s="92"/>
      <c r="G19" s="94">
        <f>Table116[5]*Table116[6]</f>
        <v>0</v>
      </c>
    </row>
    <row r="20" spans="1:7" x14ac:dyDescent="0.25">
      <c r="A20" s="89">
        <v>13</v>
      </c>
      <c r="B20" s="89"/>
      <c r="C20" s="100" t="s">
        <v>216</v>
      </c>
      <c r="D20" s="89" t="s">
        <v>150</v>
      </c>
      <c r="E20" s="91">
        <v>1</v>
      </c>
      <c r="F20" s="92"/>
      <c r="G20" s="94">
        <f>Table116[5]*Table116[6]</f>
        <v>0</v>
      </c>
    </row>
    <row r="21" spans="1:7" x14ac:dyDescent="0.25">
      <c r="A21" s="89">
        <v>14</v>
      </c>
      <c r="B21" s="89"/>
      <c r="C21" s="100" t="s">
        <v>217</v>
      </c>
      <c r="D21" s="89" t="s">
        <v>150</v>
      </c>
      <c r="E21" s="91">
        <v>2</v>
      </c>
      <c r="F21" s="92"/>
      <c r="G21" s="94">
        <f>Table116[5]*Table116[6]</f>
        <v>0</v>
      </c>
    </row>
    <row r="22" spans="1:7" x14ac:dyDescent="0.25">
      <c r="A22" s="89">
        <v>15</v>
      </c>
      <c r="B22" s="89" t="s">
        <v>80</v>
      </c>
      <c r="C22" s="100" t="s">
        <v>218</v>
      </c>
      <c r="D22" s="89" t="s">
        <v>204</v>
      </c>
      <c r="E22" s="91">
        <v>0.01</v>
      </c>
      <c r="F22" s="92"/>
      <c r="G22" s="94">
        <f>Table116[5]*Table116[6]</f>
        <v>0</v>
      </c>
    </row>
    <row r="23" spans="1:7" x14ac:dyDescent="0.25">
      <c r="A23" s="89">
        <v>16</v>
      </c>
      <c r="B23" s="89" t="s">
        <v>81</v>
      </c>
      <c r="C23" s="97" t="s">
        <v>219</v>
      </c>
      <c r="D23" s="89" t="s">
        <v>204</v>
      </c>
      <c r="E23" s="91">
        <v>0.01</v>
      </c>
      <c r="F23" s="92"/>
      <c r="G23" s="94">
        <f>Table116[5]*Table116[6]</f>
        <v>0</v>
      </c>
    </row>
    <row r="24" spans="1:7" ht="18.95" customHeight="1" x14ac:dyDescent="0.25">
      <c r="A24" s="89">
        <v>17</v>
      </c>
      <c r="B24" s="89" t="s">
        <v>82</v>
      </c>
      <c r="C24" s="100" t="s">
        <v>245</v>
      </c>
      <c r="D24" s="89" t="s">
        <v>83</v>
      </c>
      <c r="E24" s="91">
        <v>0.2</v>
      </c>
      <c r="F24" s="92"/>
      <c r="G24" s="94">
        <f>Table116[5]*Table116[6]</f>
        <v>0</v>
      </c>
    </row>
    <row r="25" spans="1:7" x14ac:dyDescent="0.25">
      <c r="A25" s="89">
        <v>18</v>
      </c>
      <c r="B25" s="89" t="s">
        <v>84</v>
      </c>
      <c r="C25" s="100" t="s">
        <v>354</v>
      </c>
      <c r="D25" s="89" t="s">
        <v>83</v>
      </c>
      <c r="E25" s="91">
        <v>0.55000000000000004</v>
      </c>
      <c r="F25" s="92"/>
      <c r="G25" s="94">
        <f>Table116[5]*Table116[6]</f>
        <v>0</v>
      </c>
    </row>
    <row r="26" spans="1:7" x14ac:dyDescent="0.25">
      <c r="A26" s="89">
        <v>19</v>
      </c>
      <c r="B26" s="89" t="s">
        <v>84</v>
      </c>
      <c r="C26" s="100" t="s">
        <v>353</v>
      </c>
      <c r="D26" s="89" t="s">
        <v>83</v>
      </c>
      <c r="E26" s="91">
        <v>0.3</v>
      </c>
      <c r="F26" s="92"/>
      <c r="G26" s="94">
        <f>Table116[5]*Table116[6]</f>
        <v>0</v>
      </c>
    </row>
    <row r="27" spans="1:7" x14ac:dyDescent="0.25">
      <c r="A27" s="89">
        <v>20</v>
      </c>
      <c r="B27" s="89" t="s">
        <v>85</v>
      </c>
      <c r="C27" s="100" t="s">
        <v>220</v>
      </c>
      <c r="D27" s="89" t="s">
        <v>205</v>
      </c>
      <c r="E27" s="91">
        <v>0.06</v>
      </c>
      <c r="F27" s="92"/>
      <c r="G27" s="94">
        <f>Table116[5]*Table116[6]</f>
        <v>0</v>
      </c>
    </row>
    <row r="28" spans="1:7" x14ac:dyDescent="0.25">
      <c r="A28" s="89">
        <v>21</v>
      </c>
      <c r="B28" s="89"/>
      <c r="C28" s="100" t="s">
        <v>221</v>
      </c>
      <c r="D28" s="89" t="s">
        <v>150</v>
      </c>
      <c r="E28" s="91">
        <v>3</v>
      </c>
      <c r="F28" s="92"/>
      <c r="G28" s="94">
        <f>Table116[5]*Table116[6]</f>
        <v>0</v>
      </c>
    </row>
    <row r="29" spans="1:7" ht="30" x14ac:dyDescent="0.25">
      <c r="A29" s="89">
        <v>22</v>
      </c>
      <c r="B29" s="89" t="s">
        <v>86</v>
      </c>
      <c r="C29" s="100" t="s">
        <v>222</v>
      </c>
      <c r="D29" s="89" t="s">
        <v>83</v>
      </c>
      <c r="E29" s="91">
        <v>0.66</v>
      </c>
      <c r="F29" s="92"/>
      <c r="G29" s="94">
        <f>Table116[5]*Table116[6]</f>
        <v>0</v>
      </c>
    </row>
    <row r="30" spans="1:7" ht="30" x14ac:dyDescent="0.25">
      <c r="A30" s="89">
        <v>23</v>
      </c>
      <c r="B30" s="89" t="s">
        <v>86</v>
      </c>
      <c r="C30" s="90" t="s">
        <v>223</v>
      </c>
      <c r="D30" s="89" t="s">
        <v>83</v>
      </c>
      <c r="E30" s="91">
        <v>7.0000000000000007E-2</v>
      </c>
      <c r="F30" s="92"/>
      <c r="G30" s="94">
        <f>Table116[5]*Table116[6]</f>
        <v>0</v>
      </c>
    </row>
    <row r="31" spans="1:7" ht="30" x14ac:dyDescent="0.25">
      <c r="A31" s="89">
        <v>24</v>
      </c>
      <c r="B31" s="89" t="s">
        <v>87</v>
      </c>
      <c r="C31" s="100" t="s">
        <v>246</v>
      </c>
      <c r="D31" s="89" t="s">
        <v>83</v>
      </c>
      <c r="E31" s="91">
        <v>0.04</v>
      </c>
      <c r="F31" s="92"/>
      <c r="G31" s="94">
        <f>Table116[5]*Table116[6]</f>
        <v>0</v>
      </c>
    </row>
    <row r="32" spans="1:7" ht="30" x14ac:dyDescent="0.25">
      <c r="A32" s="89">
        <v>25</v>
      </c>
      <c r="B32" s="89" t="s">
        <v>86</v>
      </c>
      <c r="C32" s="90" t="s">
        <v>224</v>
      </c>
      <c r="D32" s="89" t="s">
        <v>83</v>
      </c>
      <c r="E32" s="91">
        <v>0.1</v>
      </c>
      <c r="F32" s="92"/>
      <c r="G32" s="94">
        <f>Table116[5]*Table116[6]</f>
        <v>0</v>
      </c>
    </row>
    <row r="33" spans="1:7" ht="30" x14ac:dyDescent="0.25">
      <c r="A33" s="89">
        <v>26</v>
      </c>
      <c r="B33" s="89" t="s">
        <v>86</v>
      </c>
      <c r="C33" s="90" t="s">
        <v>225</v>
      </c>
      <c r="D33" s="89" t="s">
        <v>83</v>
      </c>
      <c r="E33" s="91">
        <v>0.04</v>
      </c>
      <c r="F33" s="92"/>
      <c r="G33" s="94">
        <f>Table116[5]*Table116[6]</f>
        <v>0</v>
      </c>
    </row>
    <row r="34" spans="1:7" x14ac:dyDescent="0.25">
      <c r="A34" s="89">
        <v>27</v>
      </c>
      <c r="B34" s="89"/>
      <c r="C34" s="100" t="s">
        <v>226</v>
      </c>
      <c r="D34" s="89" t="s">
        <v>36</v>
      </c>
      <c r="E34" s="91">
        <v>66</v>
      </c>
      <c r="F34" s="92"/>
      <c r="G34" s="94">
        <f>Table116[5]*Table116[6]</f>
        <v>0</v>
      </c>
    </row>
    <row r="35" spans="1:7" x14ac:dyDescent="0.25">
      <c r="A35" s="89">
        <v>28</v>
      </c>
      <c r="B35" s="89"/>
      <c r="C35" s="90" t="s">
        <v>227</v>
      </c>
      <c r="D35" s="89" t="s">
        <v>36</v>
      </c>
      <c r="E35" s="91">
        <v>7</v>
      </c>
      <c r="F35" s="92"/>
      <c r="G35" s="94">
        <f>Table116[5]*Table116[6]</f>
        <v>0</v>
      </c>
    </row>
    <row r="36" spans="1:7" x14ac:dyDescent="0.25">
      <c r="A36" s="89">
        <v>29</v>
      </c>
      <c r="B36" s="89"/>
      <c r="C36" s="90" t="s">
        <v>228</v>
      </c>
      <c r="D36" s="89" t="s">
        <v>36</v>
      </c>
      <c r="E36" s="91">
        <v>14</v>
      </c>
      <c r="F36" s="92"/>
      <c r="G36" s="94">
        <f>Table116[5]*Table116[6]</f>
        <v>0</v>
      </c>
    </row>
    <row r="37" spans="1:7" x14ac:dyDescent="0.25">
      <c r="A37" s="89">
        <v>30</v>
      </c>
      <c r="B37" s="89"/>
      <c r="C37" s="90" t="s">
        <v>229</v>
      </c>
      <c r="D37" s="89" t="s">
        <v>36</v>
      </c>
      <c r="E37" s="91">
        <v>4</v>
      </c>
      <c r="F37" s="92"/>
      <c r="G37" s="94">
        <f>Table116[5]*Table116[6]</f>
        <v>0</v>
      </c>
    </row>
    <row r="38" spans="1:7" ht="30" x14ac:dyDescent="0.25">
      <c r="A38" s="89">
        <v>31</v>
      </c>
      <c r="B38" s="89" t="s">
        <v>88</v>
      </c>
      <c r="C38" s="97" t="s">
        <v>230</v>
      </c>
      <c r="D38" s="89" t="s">
        <v>36</v>
      </c>
      <c r="E38" s="91">
        <v>4</v>
      </c>
      <c r="F38" s="92"/>
      <c r="G38" s="94">
        <f>Table116[5]*Table116[6]</f>
        <v>0</v>
      </c>
    </row>
    <row r="39" spans="1:7" x14ac:dyDescent="0.25">
      <c r="A39" s="89"/>
      <c r="B39" s="89"/>
      <c r="C39" s="100" t="s">
        <v>231</v>
      </c>
      <c r="D39" s="89"/>
      <c r="E39" s="91"/>
      <c r="F39" s="92"/>
      <c r="G39" s="94">
        <f>Table116[5]*Table116[6]</f>
        <v>0</v>
      </c>
    </row>
    <row r="40" spans="1:7" x14ac:dyDescent="0.25">
      <c r="A40" s="89">
        <v>32</v>
      </c>
      <c r="B40" s="89"/>
      <c r="C40" s="97" t="s">
        <v>232</v>
      </c>
      <c r="D40" s="89" t="s">
        <v>150</v>
      </c>
      <c r="E40" s="91">
        <v>1</v>
      </c>
      <c r="F40" s="92"/>
      <c r="G40" s="94">
        <f>Table116[5]*Table116[6]</f>
        <v>0</v>
      </c>
    </row>
    <row r="41" spans="1:7" x14ac:dyDescent="0.25">
      <c r="A41" s="89">
        <v>33</v>
      </c>
      <c r="B41" s="89"/>
      <c r="C41" s="97" t="s">
        <v>233</v>
      </c>
      <c r="D41" s="89" t="s">
        <v>150</v>
      </c>
      <c r="E41" s="91">
        <v>1</v>
      </c>
      <c r="F41" s="92"/>
      <c r="G41" s="94">
        <f>Table116[5]*Table116[6]</f>
        <v>0</v>
      </c>
    </row>
    <row r="42" spans="1:7" x14ac:dyDescent="0.25">
      <c r="A42" s="89">
        <v>34</v>
      </c>
      <c r="B42" s="89"/>
      <c r="C42" s="100" t="s">
        <v>234</v>
      </c>
      <c r="D42" s="89" t="s">
        <v>150</v>
      </c>
      <c r="E42" s="91">
        <v>1</v>
      </c>
      <c r="F42" s="92"/>
      <c r="G42" s="94">
        <f>Table116[5]*Table116[6]</f>
        <v>0</v>
      </c>
    </row>
    <row r="43" spans="1:7" x14ac:dyDescent="0.25">
      <c r="A43" s="89">
        <v>35</v>
      </c>
      <c r="B43" s="89"/>
      <c r="C43" s="100" t="s">
        <v>235</v>
      </c>
      <c r="D43" s="89" t="s">
        <v>150</v>
      </c>
      <c r="E43" s="91">
        <v>1</v>
      </c>
      <c r="F43" s="92"/>
      <c r="G43" s="94">
        <f>Table116[5]*Table116[6]</f>
        <v>0</v>
      </c>
    </row>
    <row r="44" spans="1:7" x14ac:dyDescent="0.25">
      <c r="A44" s="89">
        <v>36</v>
      </c>
      <c r="B44" s="89"/>
      <c r="C44" s="100" t="s">
        <v>236</v>
      </c>
      <c r="D44" s="89" t="s">
        <v>150</v>
      </c>
      <c r="E44" s="91">
        <v>1</v>
      </c>
      <c r="F44" s="92"/>
      <c r="G44" s="94">
        <f>Table116[5]*Table116[6]</f>
        <v>0</v>
      </c>
    </row>
    <row r="45" spans="1:7" x14ac:dyDescent="0.25">
      <c r="A45" s="89">
        <v>37</v>
      </c>
      <c r="B45" s="89"/>
      <c r="C45" s="100" t="s">
        <v>237</v>
      </c>
      <c r="D45" s="89" t="s">
        <v>150</v>
      </c>
      <c r="E45" s="91">
        <v>1</v>
      </c>
      <c r="F45" s="92"/>
      <c r="G45" s="94">
        <f>Table116[5]*Table116[6]</f>
        <v>0</v>
      </c>
    </row>
    <row r="46" spans="1:7" x14ac:dyDescent="0.25">
      <c r="A46" s="89">
        <v>38</v>
      </c>
      <c r="B46" s="89"/>
      <c r="C46" s="100" t="s">
        <v>238</v>
      </c>
      <c r="D46" s="89" t="s">
        <v>150</v>
      </c>
      <c r="E46" s="91">
        <v>1</v>
      </c>
      <c r="F46" s="92"/>
      <c r="G46" s="94">
        <f>Table116[5]*Table116[6]</f>
        <v>0</v>
      </c>
    </row>
    <row r="47" spans="1:7" x14ac:dyDescent="0.25">
      <c r="A47" s="89">
        <v>39</v>
      </c>
      <c r="B47" s="89"/>
      <c r="C47" s="100" t="s">
        <v>239</v>
      </c>
      <c r="D47" s="89" t="s">
        <v>150</v>
      </c>
      <c r="E47" s="91">
        <v>1</v>
      </c>
      <c r="F47" s="92"/>
      <c r="G47" s="94">
        <f>Table116[5]*Table116[6]</f>
        <v>0</v>
      </c>
    </row>
    <row r="48" spans="1:7" x14ac:dyDescent="0.25">
      <c r="A48" s="89">
        <v>40</v>
      </c>
      <c r="B48" s="89"/>
      <c r="C48" s="100" t="s">
        <v>240</v>
      </c>
      <c r="D48" s="89" t="s">
        <v>150</v>
      </c>
      <c r="E48" s="91">
        <v>1</v>
      </c>
      <c r="F48" s="92"/>
      <c r="G48" s="94">
        <f>Table116[5]*Table116[6]</f>
        <v>0</v>
      </c>
    </row>
    <row r="49" spans="1:7" x14ac:dyDescent="0.25">
      <c r="A49" s="89">
        <v>41</v>
      </c>
      <c r="B49" s="89"/>
      <c r="C49" s="90" t="s">
        <v>241</v>
      </c>
      <c r="D49" s="89" t="s">
        <v>150</v>
      </c>
      <c r="E49" s="91">
        <v>1</v>
      </c>
      <c r="F49" s="92"/>
      <c r="G49" s="94">
        <f>Table116[5]*Table116[6]</f>
        <v>0</v>
      </c>
    </row>
    <row r="50" spans="1:7" x14ac:dyDescent="0.25">
      <c r="A50" s="89">
        <v>42</v>
      </c>
      <c r="B50" s="89"/>
      <c r="C50" s="90" t="s">
        <v>242</v>
      </c>
      <c r="D50" s="89" t="s">
        <v>150</v>
      </c>
      <c r="E50" s="91">
        <v>6</v>
      </c>
      <c r="F50" s="92"/>
      <c r="G50" s="94">
        <f>Table116[5]*Table116[6]</f>
        <v>0</v>
      </c>
    </row>
    <row r="51" spans="1:7" x14ac:dyDescent="0.25">
      <c r="A51" s="89">
        <v>43</v>
      </c>
      <c r="B51" s="89"/>
      <c r="C51" s="90" t="s">
        <v>243</v>
      </c>
      <c r="D51" s="89" t="s">
        <v>150</v>
      </c>
      <c r="E51" s="91">
        <v>1</v>
      </c>
      <c r="F51" s="92"/>
      <c r="G51" s="94">
        <f>Table116[5]*Table116[6]</f>
        <v>0</v>
      </c>
    </row>
    <row r="52" spans="1:7" x14ac:dyDescent="0.25">
      <c r="A52" s="89">
        <v>44</v>
      </c>
      <c r="B52" s="89"/>
      <c r="C52" s="90" t="s">
        <v>89</v>
      </c>
      <c r="D52" s="89" t="s">
        <v>150</v>
      </c>
      <c r="E52" s="91">
        <v>5</v>
      </c>
      <c r="F52" s="92"/>
      <c r="G52" s="94">
        <f>Table116[5]*Table116[6]</f>
        <v>0</v>
      </c>
    </row>
    <row r="53" spans="1:7" x14ac:dyDescent="0.25">
      <c r="A53" s="101" t="s">
        <v>142</v>
      </c>
      <c r="B53" s="103"/>
      <c r="C53" s="103"/>
      <c r="D53" s="103"/>
      <c r="E53" s="104"/>
      <c r="F53" s="104"/>
      <c r="G53" s="104">
        <f>SUBTOTAL(9,Table116[7])</f>
        <v>0</v>
      </c>
    </row>
  </sheetData>
  <mergeCells count="2">
    <mergeCell ref="C2:G3"/>
    <mergeCell ref="A4:B4"/>
  </mergeCells>
  <phoneticPr fontId="16" type="noConversion"/>
  <conditionalFormatting sqref="E7:G53">
    <cfRule type="notContainsBlanks" priority="28" stopIfTrue="1">
      <formula>LEN(TRIM(E7))&gt;0</formula>
    </cfRule>
    <cfRule type="expression" dxfId="203" priority="29">
      <formula>$E7&lt;&gt;""</formula>
    </cfRule>
  </conditionalFormatting>
  <conditionalFormatting sqref="A7:G13 A16:G22 A14:B15 D14:G15 A25:G37 A23:B24 D23:G24 A39:G39 A38:B38 D38:G38 A42:G53 A40:B41 D40:G41">
    <cfRule type="expression" dxfId="202" priority="23">
      <formula>CELL("PROTECT",A7)=0</formula>
    </cfRule>
    <cfRule type="expression" dxfId="201" priority="24">
      <formula>$C7="Subtotal"</formula>
    </cfRule>
    <cfRule type="expression" priority="25" stopIfTrue="1">
      <formula>OR($C7="Subtotal",$A7="Total TVA Cota 0")</formula>
    </cfRule>
    <cfRule type="expression" dxfId="200" priority="27">
      <formula>$E7=""</formula>
    </cfRule>
  </conditionalFormatting>
  <conditionalFormatting sqref="G7:G53">
    <cfRule type="expression" dxfId="199" priority="21">
      <formula>AND($C7="Subtotal",$G7="")</formula>
    </cfRule>
    <cfRule type="expression" dxfId="198" priority="22">
      <formula>AND($C7="Subtotal",_xlfn.FORMULATEXT($G7)="=[5]*[6]")</formula>
    </cfRule>
    <cfRule type="expression" dxfId="197" priority="26">
      <formula>AND($C7&lt;&gt;"Subtotal",_xlfn.FORMULATEXT($G7)&lt;&gt;"=[5]*[6]")</formula>
    </cfRule>
  </conditionalFormatting>
  <conditionalFormatting sqref="C14:C15">
    <cfRule type="expression" dxfId="196" priority="17">
      <formula>CELL("PROTECT",C14)=0</formula>
    </cfRule>
    <cfRule type="expression" dxfId="195" priority="18">
      <formula>$C14="Subtotal"</formula>
    </cfRule>
    <cfRule type="expression" priority="19" stopIfTrue="1">
      <formula>OR($C14="Subtotal",$A14="Total TVA Cota 0")</formula>
    </cfRule>
    <cfRule type="expression" dxfId="194" priority="20">
      <formula>$E14=""</formula>
    </cfRule>
  </conditionalFormatting>
  <conditionalFormatting sqref="C23">
    <cfRule type="expression" dxfId="193" priority="13">
      <formula>CELL("PROTECT",C23)=0</formula>
    </cfRule>
    <cfRule type="expression" dxfId="192" priority="14">
      <formula>$C23="Subtotal"</formula>
    </cfRule>
    <cfRule type="expression" priority="15" stopIfTrue="1">
      <formula>OR($C23="Subtotal",$A23="Total TVA Cota 0")</formula>
    </cfRule>
    <cfRule type="expression" dxfId="191" priority="16">
      <formula>$E23=""</formula>
    </cfRule>
  </conditionalFormatting>
  <conditionalFormatting sqref="C24">
    <cfRule type="expression" dxfId="190" priority="9">
      <formula>CELL("PROTECT",C24)=0</formula>
    </cfRule>
    <cfRule type="expression" dxfId="189" priority="10">
      <formula>$C24="Subtotal"</formula>
    </cfRule>
    <cfRule type="expression" priority="11" stopIfTrue="1">
      <formula>OR($C24="Subtotal",$A24="Total TVA Cota 0")</formula>
    </cfRule>
    <cfRule type="expression" dxfId="188" priority="12">
      <formula>$E24=""</formula>
    </cfRule>
  </conditionalFormatting>
  <conditionalFormatting sqref="C38">
    <cfRule type="expression" dxfId="187" priority="5">
      <formula>CELL("PROTECT",C38)=0</formula>
    </cfRule>
    <cfRule type="expression" dxfId="186" priority="6">
      <formula>$C38="Subtotal"</formula>
    </cfRule>
    <cfRule type="expression" priority="7" stopIfTrue="1">
      <formula>OR($C38="Subtotal",$A38="Total TVA Cota 0")</formula>
    </cfRule>
    <cfRule type="expression" dxfId="185" priority="8">
      <formula>$E38=""</formula>
    </cfRule>
  </conditionalFormatting>
  <conditionalFormatting sqref="C40:C41">
    <cfRule type="expression" dxfId="184" priority="1">
      <formula>CELL("PROTECT",C40)=0</formula>
    </cfRule>
    <cfRule type="expression" dxfId="183" priority="2">
      <formula>$C40="Subtotal"</formula>
    </cfRule>
    <cfRule type="expression" priority="3" stopIfTrue="1">
      <formula>OR($C40="Subtotal",$A40="Total TVA Cota 0")</formula>
    </cfRule>
    <cfRule type="expression" dxfId="182" priority="4">
      <formula>$E40=""</formula>
    </cfRule>
  </conditionalFormatting>
  <dataValidations count="1">
    <dataValidation type="decimal" operator="greaterThan" allowBlank="1" showInputMessage="1" showErrorMessage="1" sqref="F7:F52">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47"/>
  <sheetViews>
    <sheetView view="pageBreakPreview" topLeftCell="A10" zoomScaleNormal="90" zoomScaleSheetLayoutView="100" zoomScalePageLayoutView="90" workbookViewId="0">
      <selection activeCell="C41" sqref="C41"/>
    </sheetView>
  </sheetViews>
  <sheetFormatPr defaultColWidth="8.85546875" defaultRowHeight="15" x14ac:dyDescent="0.25"/>
  <cols>
    <col min="1" max="1" width="9.42578125" style="34" customWidth="1"/>
    <col min="2" max="2" width="12.28515625" style="24" customWidth="1"/>
    <col min="3" max="3" width="70.7109375" style="24" customWidth="1"/>
    <col min="4" max="4" width="13.42578125" style="24" customWidth="1"/>
    <col min="5" max="5" width="12" style="24" customWidth="1"/>
    <col min="6" max="6" width="14.7109375" style="24" customWidth="1"/>
    <col min="7" max="7" width="18.28515625" style="24" customWidth="1"/>
    <col min="8" max="8" width="14.28515625" customWidth="1"/>
  </cols>
  <sheetData>
    <row r="1" spans="1:7" s="27" customFormat="1" x14ac:dyDescent="0.25">
      <c r="A1" s="31" t="str">
        <f>"- "&amp;SITE!C35&amp;" - bid for Lot: ["&amp;SITE!B2&amp;"] Site: ["&amp;SITE!B3&amp;"] - ref.: "&amp;SITE!B1</f>
        <v>-  - bid for Lot: [x] Site: [y] - ref.: ITB</v>
      </c>
      <c r="B1" s="31"/>
      <c r="C1" s="22"/>
    </row>
    <row r="2" spans="1:7" s="21" customFormat="1" ht="18.75" x14ac:dyDescent="0.3">
      <c r="A2" s="25" t="str">
        <f>SITE!A2</f>
        <v>Lot:</v>
      </c>
      <c r="B2" s="26" t="str">
        <f>IF(SITE!B2=0,"",SITE!B2)</f>
        <v>x</v>
      </c>
      <c r="C2" s="139" t="str">
        <f>SITE!C2</f>
        <v>Installation of solar collectors for hot water production at the kindergarten in Ghioltosu village, Tiganca commune, Cantemir district</v>
      </c>
      <c r="D2" s="139"/>
      <c r="E2" s="139"/>
      <c r="F2" s="139"/>
      <c r="G2" s="139"/>
    </row>
    <row r="3" spans="1:7" s="21" customFormat="1" ht="18.75" x14ac:dyDescent="0.3">
      <c r="A3" s="25" t="str">
        <f>SITE!A3</f>
        <v>Site:</v>
      </c>
      <c r="B3" s="26" t="str">
        <f>IF(SITE!B3=0,"",SITE!B3)</f>
        <v>y</v>
      </c>
      <c r="C3" s="139"/>
      <c r="D3" s="139"/>
      <c r="E3" s="139"/>
      <c r="F3" s="139"/>
      <c r="G3" s="139"/>
    </row>
    <row r="4" spans="1:7" s="21" customFormat="1" ht="18.75" x14ac:dyDescent="0.25">
      <c r="A4" s="142" t="s">
        <v>141</v>
      </c>
      <c r="B4" s="142"/>
      <c r="C4" s="28" t="str">
        <f>SITE!B12</f>
        <v xml:space="preserve">Automated control and regulation system </v>
      </c>
      <c r="D4" s="29"/>
      <c r="E4" s="29"/>
      <c r="F4" s="29"/>
      <c r="G4" s="30"/>
    </row>
    <row r="5" spans="1:7" s="21" customFormat="1" ht="47.25" x14ac:dyDescent="0.25">
      <c r="A5" s="7" t="str">
        <f>TA!A5</f>
        <v>No.</v>
      </c>
      <c r="B5" s="7" t="str">
        <f>TA!B5</f>
        <v>Ref. code</v>
      </c>
      <c r="C5" s="7" t="str">
        <f>TA!C5</f>
        <v xml:space="preserve">Description of works </v>
      </c>
      <c r="D5" s="7" t="str">
        <f>TA!D5</f>
        <v>Unit of Measure</v>
      </c>
      <c r="E5" s="7" t="str">
        <f>TA!E5</f>
        <v>Quantity</v>
      </c>
      <c r="F5" s="7" t="str">
        <f>TA!F5</f>
        <v>Unit Price
USD (wage inclusive)</v>
      </c>
      <c r="G5" s="7" t="str">
        <f>TA!G5</f>
        <v>Total 
USD (col.5 x col.6)</v>
      </c>
    </row>
    <row r="6" spans="1:7" s="21" customFormat="1" ht="15.75" x14ac:dyDescent="0.25">
      <c r="A6" s="8" t="s">
        <v>17</v>
      </c>
      <c r="B6" s="8" t="s">
        <v>18</v>
      </c>
      <c r="C6" s="8" t="s">
        <v>19</v>
      </c>
      <c r="D6" s="8" t="s">
        <v>20</v>
      </c>
      <c r="E6" s="8" t="s">
        <v>21</v>
      </c>
      <c r="F6" s="8" t="s">
        <v>22</v>
      </c>
      <c r="G6" s="8" t="s">
        <v>23</v>
      </c>
    </row>
    <row r="7" spans="1:7" x14ac:dyDescent="0.25">
      <c r="A7" s="37"/>
      <c r="B7" s="37"/>
      <c r="C7" s="97" t="s">
        <v>151</v>
      </c>
      <c r="D7" s="37"/>
      <c r="E7" s="43"/>
      <c r="F7" s="42"/>
      <c r="G7" s="86">
        <f>Table117[5]*Table117[6]</f>
        <v>0</v>
      </c>
    </row>
    <row r="8" spans="1:7" x14ac:dyDescent="0.25">
      <c r="A8" s="37">
        <v>1</v>
      </c>
      <c r="B8" s="37" t="s">
        <v>90</v>
      </c>
      <c r="C8" s="97" t="s">
        <v>247</v>
      </c>
      <c r="D8" s="37" t="s">
        <v>150</v>
      </c>
      <c r="E8" s="43">
        <v>7</v>
      </c>
      <c r="F8" s="42"/>
      <c r="G8" s="88">
        <f>Table117[5]*Table117[6]</f>
        <v>0</v>
      </c>
    </row>
    <row r="9" spans="1:7" x14ac:dyDescent="0.25">
      <c r="A9" s="89">
        <v>2</v>
      </c>
      <c r="B9" s="89" t="s">
        <v>91</v>
      </c>
      <c r="C9" s="100" t="s">
        <v>248</v>
      </c>
      <c r="D9" s="89" t="s">
        <v>150</v>
      </c>
      <c r="E9" s="91">
        <v>11</v>
      </c>
      <c r="F9" s="92"/>
      <c r="G9" s="93">
        <f>Table117[5]*Table117[6]</f>
        <v>0</v>
      </c>
    </row>
    <row r="10" spans="1:7" x14ac:dyDescent="0.25">
      <c r="A10" s="89">
        <v>3</v>
      </c>
      <c r="B10" s="89" t="s">
        <v>91</v>
      </c>
      <c r="C10" s="100" t="s">
        <v>249</v>
      </c>
      <c r="D10" s="89" t="s">
        <v>150</v>
      </c>
      <c r="E10" s="91">
        <v>1</v>
      </c>
      <c r="F10" s="92"/>
      <c r="G10" s="94">
        <f>Table117[5]*Table117[6]</f>
        <v>0</v>
      </c>
    </row>
    <row r="11" spans="1:7" ht="30" x14ac:dyDescent="0.25">
      <c r="A11" s="89">
        <v>4</v>
      </c>
      <c r="B11" s="89" t="s">
        <v>92</v>
      </c>
      <c r="C11" s="100" t="s">
        <v>280</v>
      </c>
      <c r="D11" s="89" t="s">
        <v>150</v>
      </c>
      <c r="E11" s="91">
        <v>1</v>
      </c>
      <c r="F11" s="92"/>
      <c r="G11" s="94">
        <f>Table117[5]*Table117[6]</f>
        <v>0</v>
      </c>
    </row>
    <row r="12" spans="1:7" ht="20.100000000000001" customHeight="1" x14ac:dyDescent="0.25">
      <c r="A12" s="89">
        <v>5</v>
      </c>
      <c r="B12" s="89" t="s">
        <v>93</v>
      </c>
      <c r="C12" s="100" t="s">
        <v>250</v>
      </c>
      <c r="D12" s="89" t="s">
        <v>150</v>
      </c>
      <c r="E12" s="91">
        <v>19</v>
      </c>
      <c r="F12" s="92"/>
      <c r="G12" s="94">
        <f>Table117[5]*Table117[6]</f>
        <v>0</v>
      </c>
    </row>
    <row r="13" spans="1:7" x14ac:dyDescent="0.25">
      <c r="A13" s="89">
        <v>6</v>
      </c>
      <c r="B13" s="89" t="s">
        <v>87</v>
      </c>
      <c r="C13" s="100" t="s">
        <v>251</v>
      </c>
      <c r="D13" s="89" t="s">
        <v>83</v>
      </c>
      <c r="E13" s="91">
        <v>1.63</v>
      </c>
      <c r="F13" s="92"/>
      <c r="G13" s="94">
        <f>Table117[5]*Table117[6]</f>
        <v>0</v>
      </c>
    </row>
    <row r="14" spans="1:7" ht="45" x14ac:dyDescent="0.25">
      <c r="A14" s="89">
        <v>7</v>
      </c>
      <c r="B14" s="89" t="s">
        <v>94</v>
      </c>
      <c r="C14" s="100" t="s">
        <v>279</v>
      </c>
      <c r="D14" s="89" t="s">
        <v>83</v>
      </c>
      <c r="E14" s="91">
        <v>0.06</v>
      </c>
      <c r="F14" s="92"/>
      <c r="G14" s="94">
        <f>Table117[5]*Table117[6]</f>
        <v>0</v>
      </c>
    </row>
    <row r="15" spans="1:7" x14ac:dyDescent="0.25">
      <c r="A15" s="89">
        <v>8</v>
      </c>
      <c r="B15" s="89" t="s">
        <v>95</v>
      </c>
      <c r="C15" s="100" t="s">
        <v>252</v>
      </c>
      <c r="D15" s="89" t="s">
        <v>83</v>
      </c>
      <c r="E15" s="91">
        <v>0.2</v>
      </c>
      <c r="F15" s="92"/>
      <c r="G15" s="94">
        <f>Table117[5]*Table117[6]</f>
        <v>0</v>
      </c>
    </row>
    <row r="16" spans="1:7" x14ac:dyDescent="0.25">
      <c r="A16" s="89">
        <v>9</v>
      </c>
      <c r="B16" s="89" t="s">
        <v>88</v>
      </c>
      <c r="C16" s="97" t="s">
        <v>253</v>
      </c>
      <c r="D16" s="89" t="s">
        <v>36</v>
      </c>
      <c r="E16" s="91">
        <v>10</v>
      </c>
      <c r="F16" s="92"/>
      <c r="G16" s="94">
        <f>Table117[5]*Table117[6]</f>
        <v>0</v>
      </c>
    </row>
    <row r="17" spans="1:7" x14ac:dyDescent="0.25">
      <c r="A17" s="89">
        <v>10</v>
      </c>
      <c r="B17" s="89"/>
      <c r="C17" s="100" t="s">
        <v>254</v>
      </c>
      <c r="D17" s="89"/>
      <c r="E17" s="91"/>
      <c r="F17" s="92"/>
      <c r="G17" s="94">
        <f>Table117[5]*Table117[6]</f>
        <v>0</v>
      </c>
    </row>
    <row r="18" spans="1:7" x14ac:dyDescent="0.25">
      <c r="A18" s="89">
        <v>11</v>
      </c>
      <c r="B18" s="89" t="s">
        <v>74</v>
      </c>
      <c r="C18" s="97" t="s">
        <v>207</v>
      </c>
      <c r="D18" s="89" t="s">
        <v>150</v>
      </c>
      <c r="E18" s="91">
        <v>34</v>
      </c>
      <c r="F18" s="92"/>
      <c r="G18" s="94">
        <f>Table117[5]*Table117[6]</f>
        <v>0</v>
      </c>
    </row>
    <row r="19" spans="1:7" x14ac:dyDescent="0.25">
      <c r="A19" s="89">
        <v>12</v>
      </c>
      <c r="B19" s="89" t="s">
        <v>96</v>
      </c>
      <c r="C19" s="97" t="s">
        <v>255</v>
      </c>
      <c r="D19" s="108" t="s">
        <v>206</v>
      </c>
      <c r="E19" s="91">
        <v>0.68</v>
      </c>
      <c r="F19" s="92"/>
      <c r="G19" s="94">
        <f>Table117[5]*Table117[6]</f>
        <v>0</v>
      </c>
    </row>
    <row r="20" spans="1:7" x14ac:dyDescent="0.25">
      <c r="A20" s="89">
        <v>13</v>
      </c>
      <c r="B20" s="89"/>
      <c r="C20" s="100" t="s">
        <v>256</v>
      </c>
      <c r="D20" s="89"/>
      <c r="E20" s="91"/>
      <c r="F20" s="92"/>
      <c r="G20" s="94">
        <f>Table117[5]*Table117[6]</f>
        <v>0</v>
      </c>
    </row>
    <row r="21" spans="1:7" x14ac:dyDescent="0.25">
      <c r="A21" s="89">
        <v>14</v>
      </c>
      <c r="B21" s="89"/>
      <c r="C21" s="100" t="s">
        <v>257</v>
      </c>
      <c r="D21" s="89" t="s">
        <v>150</v>
      </c>
      <c r="E21" s="91">
        <v>8</v>
      </c>
      <c r="F21" s="92"/>
      <c r="G21" s="94">
        <f>Table117[5]*Table117[6]</f>
        <v>0</v>
      </c>
    </row>
    <row r="22" spans="1:7" x14ac:dyDescent="0.25">
      <c r="A22" s="89">
        <v>15</v>
      </c>
      <c r="B22" s="89"/>
      <c r="C22" s="90" t="s">
        <v>258</v>
      </c>
      <c r="D22" s="89" t="s">
        <v>150</v>
      </c>
      <c r="E22" s="91">
        <v>11</v>
      </c>
      <c r="F22" s="92"/>
      <c r="G22" s="94">
        <f>Table117[5]*Table117[6]</f>
        <v>0</v>
      </c>
    </row>
    <row r="23" spans="1:7" x14ac:dyDescent="0.25">
      <c r="A23" s="89">
        <v>16</v>
      </c>
      <c r="B23" s="89"/>
      <c r="C23" s="100" t="s">
        <v>259</v>
      </c>
      <c r="D23" s="89" t="s">
        <v>36</v>
      </c>
      <c r="E23" s="91">
        <v>20</v>
      </c>
      <c r="F23" s="92"/>
      <c r="G23" s="94">
        <f>Table117[5]*Table117[6]</f>
        <v>0</v>
      </c>
    </row>
    <row r="24" spans="1:7" x14ac:dyDescent="0.25">
      <c r="A24" s="89">
        <v>17</v>
      </c>
      <c r="B24" s="89"/>
      <c r="C24" s="100" t="s">
        <v>260</v>
      </c>
      <c r="D24" s="89" t="s">
        <v>36</v>
      </c>
      <c r="E24" s="91">
        <v>10</v>
      </c>
      <c r="F24" s="92"/>
      <c r="G24" s="94">
        <f>Table117[5]*Table117[6]</f>
        <v>0</v>
      </c>
    </row>
    <row r="25" spans="1:7" x14ac:dyDescent="0.25">
      <c r="A25" s="89">
        <v>18</v>
      </c>
      <c r="B25" s="89"/>
      <c r="C25" s="100" t="s">
        <v>261</v>
      </c>
      <c r="D25" s="89" t="s">
        <v>36</v>
      </c>
      <c r="E25" s="91">
        <v>80</v>
      </c>
      <c r="F25" s="92"/>
      <c r="G25" s="94">
        <f>Table117[5]*Table117[6]</f>
        <v>0</v>
      </c>
    </row>
    <row r="26" spans="1:7" x14ac:dyDescent="0.25">
      <c r="A26" s="89">
        <v>19</v>
      </c>
      <c r="B26" s="89"/>
      <c r="C26" s="90" t="s">
        <v>262</v>
      </c>
      <c r="D26" s="89" t="s">
        <v>36</v>
      </c>
      <c r="E26" s="91">
        <v>75</v>
      </c>
      <c r="F26" s="92"/>
      <c r="G26" s="94">
        <f>Table117[5]*Table117[6]</f>
        <v>0</v>
      </c>
    </row>
    <row r="27" spans="1:7" x14ac:dyDescent="0.25">
      <c r="A27" s="89">
        <v>20</v>
      </c>
      <c r="B27" s="89"/>
      <c r="C27" s="90" t="s">
        <v>263</v>
      </c>
      <c r="D27" s="89" t="s">
        <v>36</v>
      </c>
      <c r="E27" s="91">
        <v>6</v>
      </c>
      <c r="F27" s="92"/>
      <c r="G27" s="94">
        <f>Table117[5]*Table117[6]</f>
        <v>0</v>
      </c>
    </row>
    <row r="28" spans="1:7" x14ac:dyDescent="0.25">
      <c r="A28" s="89">
        <v>21</v>
      </c>
      <c r="B28" s="89"/>
      <c r="C28" s="100" t="s">
        <v>264</v>
      </c>
      <c r="D28" s="89" t="s">
        <v>36</v>
      </c>
      <c r="E28" s="91">
        <v>6</v>
      </c>
      <c r="F28" s="92"/>
      <c r="G28" s="94">
        <f>Table117[5]*Table117[6]</f>
        <v>0</v>
      </c>
    </row>
    <row r="29" spans="1:7" x14ac:dyDescent="0.25">
      <c r="A29" s="89"/>
      <c r="B29" s="89"/>
      <c r="C29" s="100" t="s">
        <v>265</v>
      </c>
      <c r="D29" s="89"/>
      <c r="E29" s="91"/>
      <c r="F29" s="92"/>
      <c r="G29" s="94">
        <f>Table117[5]*Table117[6]</f>
        <v>0</v>
      </c>
    </row>
    <row r="30" spans="1:7" x14ac:dyDescent="0.25">
      <c r="A30" s="89">
        <v>22</v>
      </c>
      <c r="B30" s="89"/>
      <c r="C30" s="100" t="s">
        <v>266</v>
      </c>
      <c r="D30" s="89" t="s">
        <v>150</v>
      </c>
      <c r="E30" s="91">
        <v>6</v>
      </c>
      <c r="F30" s="92"/>
      <c r="G30" s="94">
        <f>Table117[5]*Table117[6]</f>
        <v>0</v>
      </c>
    </row>
    <row r="31" spans="1:7" x14ac:dyDescent="0.25">
      <c r="A31" s="89">
        <v>23</v>
      </c>
      <c r="B31" s="89"/>
      <c r="C31" s="90" t="s">
        <v>267</v>
      </c>
      <c r="D31" s="89" t="s">
        <v>150</v>
      </c>
      <c r="E31" s="91">
        <v>1</v>
      </c>
      <c r="F31" s="92"/>
      <c r="G31" s="94">
        <f>Table117[5]*Table117[6]</f>
        <v>0</v>
      </c>
    </row>
    <row r="32" spans="1:7" x14ac:dyDescent="0.25">
      <c r="A32" s="89">
        <v>24</v>
      </c>
      <c r="B32" s="89"/>
      <c r="C32" s="100" t="s">
        <v>355</v>
      </c>
      <c r="D32" s="89" t="s">
        <v>150</v>
      </c>
      <c r="E32" s="91">
        <v>9</v>
      </c>
      <c r="F32" s="92"/>
      <c r="G32" s="94">
        <f>Table117[5]*Table117[6]</f>
        <v>0</v>
      </c>
    </row>
    <row r="33" spans="1:7" x14ac:dyDescent="0.25">
      <c r="A33" s="89">
        <v>25</v>
      </c>
      <c r="B33" s="89"/>
      <c r="C33" s="100" t="s">
        <v>356</v>
      </c>
      <c r="D33" s="89" t="s">
        <v>150</v>
      </c>
      <c r="E33" s="91">
        <v>2</v>
      </c>
      <c r="F33" s="92"/>
      <c r="G33" s="94">
        <f>Table117[5]*Table117[6]</f>
        <v>0</v>
      </c>
    </row>
    <row r="34" spans="1:7" x14ac:dyDescent="0.25">
      <c r="A34" s="89">
        <v>26</v>
      </c>
      <c r="B34" s="89"/>
      <c r="C34" s="100" t="s">
        <v>268</v>
      </c>
      <c r="D34" s="89" t="s">
        <v>150</v>
      </c>
      <c r="E34" s="91">
        <v>1</v>
      </c>
      <c r="F34" s="92"/>
      <c r="G34" s="94">
        <f>Table117[5]*Table117[6]</f>
        <v>0</v>
      </c>
    </row>
    <row r="35" spans="1:7" x14ac:dyDescent="0.25">
      <c r="A35" s="89">
        <v>27</v>
      </c>
      <c r="B35" s="89"/>
      <c r="C35" s="100" t="s">
        <v>269</v>
      </c>
      <c r="D35" s="89" t="s">
        <v>150</v>
      </c>
      <c r="E35" s="91">
        <v>1</v>
      </c>
      <c r="F35" s="92"/>
      <c r="G35" s="94">
        <f>Table117[5]*Table117[6]</f>
        <v>0</v>
      </c>
    </row>
    <row r="36" spans="1:7" x14ac:dyDescent="0.25">
      <c r="A36" s="89">
        <v>28</v>
      </c>
      <c r="B36" s="89"/>
      <c r="C36" s="100" t="s">
        <v>270</v>
      </c>
      <c r="D36" s="89" t="s">
        <v>150</v>
      </c>
      <c r="E36" s="91">
        <v>1</v>
      </c>
      <c r="F36" s="92"/>
      <c r="G36" s="94">
        <f>Table117[5]*Table117[6]</f>
        <v>0</v>
      </c>
    </row>
    <row r="37" spans="1:7" x14ac:dyDescent="0.25">
      <c r="A37" s="89">
        <v>29</v>
      </c>
      <c r="B37" s="89"/>
      <c r="C37" s="100" t="s">
        <v>271</v>
      </c>
      <c r="D37" s="89" t="s">
        <v>150</v>
      </c>
      <c r="E37" s="91">
        <v>9</v>
      </c>
      <c r="F37" s="92"/>
      <c r="G37" s="94">
        <f>Table117[5]*Table117[6]</f>
        <v>0</v>
      </c>
    </row>
    <row r="38" spans="1:7" x14ac:dyDescent="0.25">
      <c r="A38" s="89">
        <v>30</v>
      </c>
      <c r="B38" s="89"/>
      <c r="C38" s="100" t="s">
        <v>273</v>
      </c>
      <c r="D38" s="89" t="s">
        <v>150</v>
      </c>
      <c r="E38" s="91">
        <v>2</v>
      </c>
      <c r="F38" s="92"/>
      <c r="G38" s="94">
        <f>Table117[5]*Table117[6]</f>
        <v>0</v>
      </c>
    </row>
    <row r="39" spans="1:7" x14ac:dyDescent="0.25">
      <c r="A39" s="89">
        <v>31</v>
      </c>
      <c r="B39" s="89"/>
      <c r="C39" s="100" t="s">
        <v>274</v>
      </c>
      <c r="D39" s="89" t="s">
        <v>150</v>
      </c>
      <c r="E39" s="91">
        <v>5</v>
      </c>
      <c r="F39" s="92"/>
      <c r="G39" s="94">
        <f>Table117[5]*Table117[6]</f>
        <v>0</v>
      </c>
    </row>
    <row r="40" spans="1:7" x14ac:dyDescent="0.25">
      <c r="A40" s="89">
        <v>32</v>
      </c>
      <c r="B40" s="89"/>
      <c r="C40" s="90" t="s">
        <v>97</v>
      </c>
      <c r="D40" s="89" t="s">
        <v>150</v>
      </c>
      <c r="E40" s="91">
        <v>2</v>
      </c>
      <c r="F40" s="92"/>
      <c r="G40" s="94">
        <f>Table117[5]*Table117[6]</f>
        <v>0</v>
      </c>
    </row>
    <row r="41" spans="1:7" x14ac:dyDescent="0.25">
      <c r="A41" s="89">
        <v>33</v>
      </c>
      <c r="B41" s="89"/>
      <c r="C41" s="90" t="s">
        <v>98</v>
      </c>
      <c r="D41" s="89" t="s">
        <v>150</v>
      </c>
      <c r="E41" s="91">
        <v>4</v>
      </c>
      <c r="F41" s="92"/>
      <c r="G41" s="94">
        <f>Table117[5]*Table117[6]</f>
        <v>0</v>
      </c>
    </row>
    <row r="42" spans="1:7" x14ac:dyDescent="0.25">
      <c r="A42" s="89">
        <v>34</v>
      </c>
      <c r="B42" s="89"/>
      <c r="C42" s="100" t="s">
        <v>275</v>
      </c>
      <c r="D42" s="89" t="s">
        <v>150</v>
      </c>
      <c r="E42" s="91">
        <v>5</v>
      </c>
      <c r="F42" s="92"/>
      <c r="G42" s="94">
        <f>Table117[5]*Table117[6]</f>
        <v>0</v>
      </c>
    </row>
    <row r="43" spans="1:7" x14ac:dyDescent="0.25">
      <c r="A43" s="89">
        <v>35</v>
      </c>
      <c r="B43" s="89"/>
      <c r="C43" s="100" t="s">
        <v>276</v>
      </c>
      <c r="D43" s="89" t="s">
        <v>150</v>
      </c>
      <c r="E43" s="91">
        <v>2</v>
      </c>
      <c r="F43" s="92"/>
      <c r="G43" s="94">
        <f>Table117[5]*Table117[6]</f>
        <v>0</v>
      </c>
    </row>
    <row r="44" spans="1:7" x14ac:dyDescent="0.25">
      <c r="A44" s="89">
        <v>36</v>
      </c>
      <c r="B44" s="89"/>
      <c r="C44" s="100" t="s">
        <v>277</v>
      </c>
      <c r="D44" s="89" t="s">
        <v>150</v>
      </c>
      <c r="E44" s="91">
        <v>2</v>
      </c>
      <c r="F44" s="92"/>
      <c r="G44" s="94">
        <f>Table117[5]*Table117[6]</f>
        <v>0</v>
      </c>
    </row>
    <row r="45" spans="1:7" x14ac:dyDescent="0.25">
      <c r="A45" s="89">
        <v>37</v>
      </c>
      <c r="B45" s="89"/>
      <c r="C45" s="90" t="s">
        <v>272</v>
      </c>
      <c r="D45" s="89" t="s">
        <v>150</v>
      </c>
      <c r="E45" s="91">
        <v>2</v>
      </c>
      <c r="F45" s="92"/>
      <c r="G45" s="94">
        <f>Table117[5]*Table117[6]</f>
        <v>0</v>
      </c>
    </row>
    <row r="46" spans="1:7" x14ac:dyDescent="0.25">
      <c r="A46" s="89">
        <v>38</v>
      </c>
      <c r="B46" s="89"/>
      <c r="C46" s="100" t="s">
        <v>278</v>
      </c>
      <c r="D46" s="89" t="s">
        <v>150</v>
      </c>
      <c r="E46" s="91">
        <v>1</v>
      </c>
      <c r="F46" s="92"/>
      <c r="G46" s="94">
        <f>Table117[5]*Table117[6]</f>
        <v>0</v>
      </c>
    </row>
    <row r="47" spans="1:7" x14ac:dyDescent="0.25">
      <c r="A47" s="101" t="s">
        <v>142</v>
      </c>
      <c r="B47" s="103"/>
      <c r="C47" s="103"/>
      <c r="D47" s="103"/>
      <c r="E47" s="104"/>
      <c r="F47" s="104"/>
      <c r="G47" s="104">
        <f>SUBTOTAL(9,Table117[7])</f>
        <v>0</v>
      </c>
    </row>
  </sheetData>
  <mergeCells count="2">
    <mergeCell ref="C2:G3"/>
    <mergeCell ref="A4:B4"/>
  </mergeCells>
  <phoneticPr fontId="16" type="noConversion"/>
  <conditionalFormatting sqref="E7:G47">
    <cfRule type="notContainsBlanks" priority="16" stopIfTrue="1">
      <formula>LEN(TRIM(E7))&gt;0</formula>
    </cfRule>
    <cfRule type="expression" dxfId="162" priority="17">
      <formula>$E7&lt;&gt;""</formula>
    </cfRule>
  </conditionalFormatting>
  <conditionalFormatting sqref="A7:G15 A17:G17 A16:B16 D16:G16 A20:G47 A18:B19 D18:G19">
    <cfRule type="expression" dxfId="161" priority="11">
      <formula>CELL("PROTECT",A7)=0</formula>
    </cfRule>
    <cfRule type="expression" dxfId="160" priority="12">
      <formula>$C7="Subtotal"</formula>
    </cfRule>
    <cfRule type="expression" priority="13" stopIfTrue="1">
      <formula>OR($C7="Subtotal",$A7="Total TVA Cota 0")</formula>
    </cfRule>
    <cfRule type="expression" dxfId="159" priority="15">
      <formula>$E7=""</formula>
    </cfRule>
  </conditionalFormatting>
  <conditionalFormatting sqref="G7:G47">
    <cfRule type="expression" dxfId="158" priority="9">
      <formula>AND($C7="Subtotal",$G7="")</formula>
    </cfRule>
    <cfRule type="expression" dxfId="157" priority="10">
      <formula>AND($C7="Subtotal",_xlfn.FORMULATEXT($G7)="=[5]*[6]")</formula>
    </cfRule>
    <cfRule type="expression" dxfId="156" priority="14">
      <formula>AND($C7&lt;&gt;"Subtotal",_xlfn.FORMULATEXT($G7)&lt;&gt;"=[5]*[6]")</formula>
    </cfRule>
  </conditionalFormatting>
  <conditionalFormatting sqref="C16">
    <cfRule type="expression" dxfId="155" priority="5">
      <formula>CELL("PROTECT",C16)=0</formula>
    </cfRule>
    <cfRule type="expression" dxfId="154" priority="6">
      <formula>$C16="Subtotal"</formula>
    </cfRule>
    <cfRule type="expression" priority="7" stopIfTrue="1">
      <formula>OR($C16="Subtotal",$A16="Total TVA Cota 0")</formula>
    </cfRule>
    <cfRule type="expression" dxfId="153" priority="8">
      <formula>$E16=""</formula>
    </cfRule>
  </conditionalFormatting>
  <conditionalFormatting sqref="C18:C19">
    <cfRule type="expression" dxfId="152" priority="1">
      <formula>CELL("PROTECT",C18)=0</formula>
    </cfRule>
    <cfRule type="expression" dxfId="151" priority="2">
      <formula>$C18="Subtotal"</formula>
    </cfRule>
    <cfRule type="expression" priority="3" stopIfTrue="1">
      <formula>OR($C18="Subtotal",$A18="Total TVA Cota 0")</formula>
    </cfRule>
    <cfRule type="expression" dxfId="150" priority="4">
      <formula>$E18=""</formula>
    </cfRule>
  </conditionalFormatting>
  <dataValidations count="1">
    <dataValidation type="decimal" operator="greaterThan" allowBlank="1" showInputMessage="1" showErrorMessage="1" sqref="F7:F46">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23"/>
  <sheetViews>
    <sheetView view="pageBreakPreview" zoomScaleNormal="90" zoomScaleSheetLayoutView="100" zoomScalePageLayoutView="90" workbookViewId="0">
      <selection activeCell="C19" sqref="C19"/>
    </sheetView>
  </sheetViews>
  <sheetFormatPr defaultColWidth="8.85546875" defaultRowHeight="15" x14ac:dyDescent="0.25"/>
  <cols>
    <col min="1" max="1" width="9.42578125" style="34" customWidth="1"/>
    <col min="2" max="2" width="12.28515625" style="24" customWidth="1"/>
    <col min="3" max="3" width="70.7109375" style="24" customWidth="1"/>
    <col min="4" max="4" width="13.42578125" style="24" customWidth="1"/>
    <col min="5" max="5" width="12" style="24" customWidth="1"/>
    <col min="6" max="6" width="14.7109375" style="24" customWidth="1"/>
    <col min="7" max="7" width="18.28515625" style="24" customWidth="1"/>
    <col min="8" max="8" width="14.28515625" customWidth="1"/>
  </cols>
  <sheetData>
    <row r="1" spans="1:7" s="27" customFormat="1" x14ac:dyDescent="0.25">
      <c r="A1" s="31" t="str">
        <f>"- "&amp;SITE!C35&amp;" - bid for Lot: ["&amp;SITE!B2&amp;"] Site: ["&amp;SITE!B3&amp;"] - ref.: "&amp;SITE!B1</f>
        <v>-  - bid for Lot: [x] Site: [y] - ref.: ITB</v>
      </c>
      <c r="B1" s="31"/>
      <c r="C1" s="22"/>
    </row>
    <row r="2" spans="1:7" s="21" customFormat="1" ht="18.75" x14ac:dyDescent="0.3">
      <c r="A2" s="25" t="str">
        <f>SITE!A2</f>
        <v>Lot:</v>
      </c>
      <c r="B2" s="26" t="str">
        <f>IF(SITE!B2=0,"",SITE!B2)</f>
        <v>x</v>
      </c>
      <c r="C2" s="139" t="str">
        <f>SITE!C2</f>
        <v>Installation of solar collectors for hot water production at the kindergarten in Ghioltosu village, Tiganca commune, Cantemir district</v>
      </c>
      <c r="D2" s="139"/>
      <c r="E2" s="139"/>
      <c r="F2" s="139"/>
      <c r="G2" s="139"/>
    </row>
    <row r="3" spans="1:7" s="21" customFormat="1" ht="18.75" x14ac:dyDescent="0.3">
      <c r="A3" s="25" t="str">
        <f>SITE!A3</f>
        <v>Site:</v>
      </c>
      <c r="B3" s="26" t="str">
        <f>IF(SITE!B3=0,"",SITE!B3)</f>
        <v>y</v>
      </c>
      <c r="C3" s="139"/>
      <c r="D3" s="139"/>
      <c r="E3" s="139"/>
      <c r="F3" s="139"/>
      <c r="G3" s="139"/>
    </row>
    <row r="4" spans="1:7" s="21" customFormat="1" ht="18.75" x14ac:dyDescent="0.25">
      <c r="A4" s="142" t="s">
        <v>141</v>
      </c>
      <c r="B4" s="142"/>
      <c r="C4" s="28" t="str">
        <f>SITE!B13</f>
        <v>Water and sewage</v>
      </c>
      <c r="D4" s="29"/>
      <c r="E4" s="29"/>
      <c r="F4" s="29"/>
      <c r="G4" s="30"/>
    </row>
    <row r="5" spans="1:7" s="21" customFormat="1" ht="47.25" x14ac:dyDescent="0.25">
      <c r="A5" s="7" t="str">
        <f>TA!A5</f>
        <v>No.</v>
      </c>
      <c r="B5" s="7" t="str">
        <f>TA!B5</f>
        <v>Ref. code</v>
      </c>
      <c r="C5" s="7" t="str">
        <f>TA!C5</f>
        <v xml:space="preserve">Description of works </v>
      </c>
      <c r="D5" s="7" t="str">
        <f>TA!D5</f>
        <v>Unit of Measure</v>
      </c>
      <c r="E5" s="7" t="str">
        <f>TA!E5</f>
        <v>Quantity</v>
      </c>
      <c r="F5" s="7" t="str">
        <f>TA!F5</f>
        <v>Unit Price
USD (wage inclusive)</v>
      </c>
      <c r="G5" s="7" t="str">
        <f>TA!G5</f>
        <v>Total 
USD (col.5 x col.6)</v>
      </c>
    </row>
    <row r="6" spans="1:7" s="21" customFormat="1" ht="15.75" x14ac:dyDescent="0.25">
      <c r="A6" s="8" t="s">
        <v>17</v>
      </c>
      <c r="B6" s="8" t="s">
        <v>18</v>
      </c>
      <c r="C6" s="8" t="s">
        <v>19</v>
      </c>
      <c r="D6" s="8" t="s">
        <v>20</v>
      </c>
      <c r="E6" s="8" t="s">
        <v>21</v>
      </c>
      <c r="F6" s="8" t="s">
        <v>22</v>
      </c>
      <c r="G6" s="8" t="s">
        <v>23</v>
      </c>
    </row>
    <row r="7" spans="1:7" x14ac:dyDescent="0.25">
      <c r="A7" s="37"/>
      <c r="B7" s="37"/>
      <c r="C7" s="97" t="s">
        <v>281</v>
      </c>
      <c r="D7" s="37"/>
      <c r="E7" s="43"/>
      <c r="F7" s="42"/>
      <c r="G7" s="86">
        <f>Table118[5]*Table118[6]</f>
        <v>0</v>
      </c>
    </row>
    <row r="8" spans="1:7" x14ac:dyDescent="0.25">
      <c r="A8" s="37"/>
      <c r="B8" s="37"/>
      <c r="C8" s="97" t="s">
        <v>282</v>
      </c>
      <c r="D8" s="37"/>
      <c r="E8" s="43"/>
      <c r="F8" s="42"/>
      <c r="G8" s="88">
        <f>Table118[5]*Table118[6]</f>
        <v>0</v>
      </c>
    </row>
    <row r="9" spans="1:7" x14ac:dyDescent="0.25">
      <c r="A9" s="89">
        <v>1</v>
      </c>
      <c r="B9" s="89" t="s">
        <v>99</v>
      </c>
      <c r="C9" s="100" t="s">
        <v>357</v>
      </c>
      <c r="D9" s="89" t="s">
        <v>150</v>
      </c>
      <c r="E9" s="91">
        <v>1</v>
      </c>
      <c r="F9" s="92"/>
      <c r="G9" s="93">
        <f>Table118[5]*Table118[6]</f>
        <v>0</v>
      </c>
    </row>
    <row r="10" spans="1:7" ht="30" x14ac:dyDescent="0.25">
      <c r="A10" s="89">
        <v>2</v>
      </c>
      <c r="B10" s="89" t="s">
        <v>100</v>
      </c>
      <c r="C10" s="100" t="s">
        <v>283</v>
      </c>
      <c r="D10" s="89" t="s">
        <v>36</v>
      </c>
      <c r="E10" s="91">
        <v>5</v>
      </c>
      <c r="F10" s="92"/>
      <c r="G10" s="94">
        <f>Table118[5]*Table118[6]</f>
        <v>0</v>
      </c>
    </row>
    <row r="11" spans="1:7" ht="30" x14ac:dyDescent="0.25">
      <c r="A11" s="89">
        <v>3</v>
      </c>
      <c r="B11" s="89" t="s">
        <v>101</v>
      </c>
      <c r="C11" s="100" t="s">
        <v>358</v>
      </c>
      <c r="D11" s="89" t="s">
        <v>36</v>
      </c>
      <c r="E11" s="91">
        <v>5</v>
      </c>
      <c r="F11" s="92"/>
      <c r="G11" s="94">
        <f>Table118[5]*Table118[6]</f>
        <v>0</v>
      </c>
    </row>
    <row r="12" spans="1:7" ht="30" x14ac:dyDescent="0.25">
      <c r="A12" s="89">
        <v>4</v>
      </c>
      <c r="B12" s="89" t="s">
        <v>102</v>
      </c>
      <c r="C12" s="100" t="s">
        <v>284</v>
      </c>
      <c r="D12" s="89" t="s">
        <v>36</v>
      </c>
      <c r="E12" s="91">
        <v>5</v>
      </c>
      <c r="F12" s="92"/>
      <c r="G12" s="94">
        <f>Table118[5]*Table118[6]</f>
        <v>0</v>
      </c>
    </row>
    <row r="13" spans="1:7" x14ac:dyDescent="0.25">
      <c r="A13" s="89">
        <v>5</v>
      </c>
      <c r="B13" s="89" t="s">
        <v>103</v>
      </c>
      <c r="C13" s="100" t="s">
        <v>285</v>
      </c>
      <c r="D13" s="89" t="s">
        <v>294</v>
      </c>
      <c r="E13" s="91">
        <v>1</v>
      </c>
      <c r="F13" s="92"/>
      <c r="G13" s="94">
        <f>Table118[5]*Table118[6]</f>
        <v>0</v>
      </c>
    </row>
    <row r="14" spans="1:7" x14ac:dyDescent="0.25">
      <c r="A14" s="89"/>
      <c r="B14" s="89"/>
      <c r="C14" s="100" t="s">
        <v>286</v>
      </c>
      <c r="D14" s="89"/>
      <c r="E14" s="91"/>
      <c r="F14" s="92"/>
      <c r="G14" s="94">
        <f>Table118[5]*Table118[6]</f>
        <v>0</v>
      </c>
    </row>
    <row r="15" spans="1:7" x14ac:dyDescent="0.25">
      <c r="A15" s="89">
        <v>6</v>
      </c>
      <c r="B15" s="89"/>
      <c r="C15" s="100" t="s">
        <v>287</v>
      </c>
      <c r="D15" s="89" t="s">
        <v>150</v>
      </c>
      <c r="E15" s="91">
        <v>2</v>
      </c>
      <c r="F15" s="92"/>
      <c r="G15" s="94">
        <f>Table118[5]*Table118[6]</f>
        <v>0</v>
      </c>
    </row>
    <row r="16" spans="1:7" x14ac:dyDescent="0.25">
      <c r="A16" s="89"/>
      <c r="B16" s="89"/>
      <c r="C16" s="100" t="s">
        <v>288</v>
      </c>
      <c r="D16" s="89"/>
      <c r="E16" s="91"/>
      <c r="F16" s="92"/>
      <c r="G16" s="94">
        <f>Table118[5]*Table118[6]</f>
        <v>0</v>
      </c>
    </row>
    <row r="17" spans="1:7" ht="30" x14ac:dyDescent="0.25">
      <c r="A17" s="89">
        <v>7</v>
      </c>
      <c r="B17" s="89" t="s">
        <v>104</v>
      </c>
      <c r="C17" s="100" t="s">
        <v>289</v>
      </c>
      <c r="D17" s="89" t="s">
        <v>36</v>
      </c>
      <c r="E17" s="91">
        <v>1.4</v>
      </c>
      <c r="F17" s="92"/>
      <c r="G17" s="94">
        <f>Table118[5]*Table118[6]</f>
        <v>0</v>
      </c>
    </row>
    <row r="18" spans="1:7" ht="45" x14ac:dyDescent="0.25">
      <c r="A18" s="89">
        <v>8</v>
      </c>
      <c r="B18" s="89" t="s">
        <v>105</v>
      </c>
      <c r="C18" s="100" t="s">
        <v>290</v>
      </c>
      <c r="D18" s="89" t="s">
        <v>106</v>
      </c>
      <c r="E18" s="91">
        <v>0.14000000000000001</v>
      </c>
      <c r="F18" s="92"/>
      <c r="G18" s="94">
        <f>Table118[5]*Table118[6]</f>
        <v>0</v>
      </c>
    </row>
    <row r="19" spans="1:7" ht="45" x14ac:dyDescent="0.25">
      <c r="A19" s="89">
        <v>9</v>
      </c>
      <c r="B19" s="89" t="s">
        <v>104</v>
      </c>
      <c r="C19" s="100" t="s">
        <v>359</v>
      </c>
      <c r="D19" s="89" t="s">
        <v>36</v>
      </c>
      <c r="E19" s="91">
        <v>0.14000000000000001</v>
      </c>
      <c r="F19" s="92"/>
      <c r="G19" s="94">
        <f>Table118[5]*Table118[6]</f>
        <v>0</v>
      </c>
    </row>
    <row r="20" spans="1:7" ht="30" x14ac:dyDescent="0.25">
      <c r="A20" s="89">
        <v>10</v>
      </c>
      <c r="B20" s="89" t="s">
        <v>107</v>
      </c>
      <c r="C20" s="97" t="s">
        <v>291</v>
      </c>
      <c r="D20" s="89" t="s">
        <v>150</v>
      </c>
      <c r="E20" s="91">
        <v>2</v>
      </c>
      <c r="F20" s="92"/>
      <c r="G20" s="94">
        <f>Table118[5]*Table118[6]</f>
        <v>0</v>
      </c>
    </row>
    <row r="21" spans="1:7" ht="30" x14ac:dyDescent="0.25">
      <c r="A21" s="89">
        <v>11</v>
      </c>
      <c r="B21" s="89" t="s">
        <v>108</v>
      </c>
      <c r="C21" s="100" t="s">
        <v>292</v>
      </c>
      <c r="D21" s="89" t="s">
        <v>150</v>
      </c>
      <c r="E21" s="91">
        <v>2</v>
      </c>
      <c r="F21" s="92"/>
      <c r="G21" s="94">
        <f>Table118[5]*Table118[6]</f>
        <v>0</v>
      </c>
    </row>
    <row r="22" spans="1:7" ht="30" x14ac:dyDescent="0.25">
      <c r="A22" s="89">
        <v>12</v>
      </c>
      <c r="B22" s="89" t="s">
        <v>103</v>
      </c>
      <c r="C22" s="100" t="s">
        <v>293</v>
      </c>
      <c r="D22" s="89" t="s">
        <v>294</v>
      </c>
      <c r="E22" s="91">
        <v>1</v>
      </c>
      <c r="F22" s="92"/>
      <c r="G22" s="94">
        <f>Table118[5]*Table118[6]</f>
        <v>0</v>
      </c>
    </row>
    <row r="23" spans="1:7" x14ac:dyDescent="0.25">
      <c r="A23" s="101" t="s">
        <v>142</v>
      </c>
      <c r="B23" s="103"/>
      <c r="C23" s="103"/>
      <c r="D23" s="103"/>
      <c r="E23" s="104"/>
      <c r="F23" s="104"/>
      <c r="G23" s="104">
        <f>SUBTOTAL(9,Table118[7])</f>
        <v>0</v>
      </c>
    </row>
  </sheetData>
  <mergeCells count="2">
    <mergeCell ref="C2:G3"/>
    <mergeCell ref="A4:B4"/>
  </mergeCells>
  <phoneticPr fontId="16" type="noConversion"/>
  <conditionalFormatting sqref="A7:G16 A21:G23 A17:B20 D17:G20">
    <cfRule type="expression" dxfId="130" priority="19">
      <formula>CELL("PROTECT",A7)=0</formula>
    </cfRule>
    <cfRule type="expression" dxfId="129" priority="20">
      <formula>$C7="Subtotal"</formula>
    </cfRule>
    <cfRule type="expression" priority="21" stopIfTrue="1">
      <formula>OR($C7="Subtotal",$A7="Total TVA Cota 0")</formula>
    </cfRule>
    <cfRule type="expression" dxfId="128" priority="23">
      <formula>$E7=""</formula>
    </cfRule>
  </conditionalFormatting>
  <conditionalFormatting sqref="G7:G23">
    <cfRule type="expression" dxfId="127" priority="17">
      <formula>AND($C7="Subtotal",$G7="")</formula>
    </cfRule>
    <cfRule type="expression" dxfId="126" priority="18">
      <formula>AND($C7="Subtotal",_xlfn.FORMULATEXT($G7)="=[5]*[6]")</formula>
    </cfRule>
    <cfRule type="expression" dxfId="125" priority="22">
      <formula>AND($C7&lt;&gt;"Subtotal",_xlfn.FORMULATEXT($G7)&lt;&gt;"=[5]*[6]")</formula>
    </cfRule>
  </conditionalFormatting>
  <conditionalFormatting sqref="E7:G23">
    <cfRule type="notContainsBlanks" priority="24" stopIfTrue="1">
      <formula>LEN(TRIM(E7))&gt;0</formula>
    </cfRule>
    <cfRule type="expression" dxfId="124" priority="25">
      <formula>$E7&lt;&gt;""</formula>
    </cfRule>
  </conditionalFormatting>
  <conditionalFormatting sqref="C17">
    <cfRule type="expression" dxfId="123" priority="13">
      <formula>CELL("PROTECT",C17)=0</formula>
    </cfRule>
    <cfRule type="expression" dxfId="122" priority="14">
      <formula>$C17="Subtotal"</formula>
    </cfRule>
    <cfRule type="expression" priority="15" stopIfTrue="1">
      <formula>OR($C17="Subtotal",$A17="Total TVA Cota 0")</formula>
    </cfRule>
    <cfRule type="expression" dxfId="121" priority="16">
      <formula>$E17=""</formula>
    </cfRule>
  </conditionalFormatting>
  <conditionalFormatting sqref="C18">
    <cfRule type="expression" dxfId="120" priority="9">
      <formula>CELL("PROTECT",C18)=0</formula>
    </cfRule>
    <cfRule type="expression" dxfId="119" priority="10">
      <formula>$C18="Subtotal"</formula>
    </cfRule>
    <cfRule type="expression" priority="11" stopIfTrue="1">
      <formula>OR($C18="Subtotal",$A18="Total TVA Cota 0")</formula>
    </cfRule>
    <cfRule type="expression" dxfId="118" priority="12">
      <formula>$E18=""</formula>
    </cfRule>
  </conditionalFormatting>
  <conditionalFormatting sqref="C19">
    <cfRule type="expression" dxfId="117" priority="5">
      <formula>CELL("PROTECT",C19)=0</formula>
    </cfRule>
    <cfRule type="expression" dxfId="116" priority="6">
      <formula>$C19="Subtotal"</formula>
    </cfRule>
    <cfRule type="expression" priority="7" stopIfTrue="1">
      <formula>OR($C19="Subtotal",$A19="Total TVA Cota 0")</formula>
    </cfRule>
    <cfRule type="expression" dxfId="115" priority="8">
      <formula>$E19=""</formula>
    </cfRule>
  </conditionalFormatting>
  <conditionalFormatting sqref="C20">
    <cfRule type="expression" dxfId="114" priority="1">
      <formula>CELL("PROTECT",C20)=0</formula>
    </cfRule>
    <cfRule type="expression" dxfId="113" priority="2">
      <formula>$C20="Subtotal"</formula>
    </cfRule>
    <cfRule type="expression" priority="3" stopIfTrue="1">
      <formula>OR($C20="Subtotal",$A20="Total TVA Cota 0")</formula>
    </cfRule>
    <cfRule type="expression" dxfId="112" priority="4">
      <formula>$E20=""</formula>
    </cfRule>
  </conditionalFormatting>
  <dataValidations count="1">
    <dataValidation type="decimal" operator="greaterThan" allowBlank="1" showInputMessage="1" showErrorMessage="1" sqref="F7:F22">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15</vt:i4>
      </vt:variant>
    </vt:vector>
  </HeadingPairs>
  <TitlesOfParts>
    <vt:vector size="29" baseType="lpstr">
      <vt:lpstr>SITE</vt:lpstr>
      <vt:lpstr>TA</vt:lpstr>
      <vt:lpstr>TM</vt:lpstr>
      <vt:lpstr>TMS</vt:lpstr>
      <vt:lpstr>HV</vt:lpstr>
      <vt:lpstr>GCW</vt:lpstr>
      <vt:lpstr>EEF</vt:lpstr>
      <vt:lpstr>ATM</vt:lpstr>
      <vt:lpstr>BK</vt:lpstr>
      <vt:lpstr>SIP</vt:lpstr>
      <vt:lpstr>FSS</vt:lpstr>
      <vt:lpstr>Commiss</vt:lpstr>
      <vt:lpstr>Maintenance</vt:lpstr>
      <vt:lpstr>Boiler</vt:lpstr>
      <vt:lpstr>Boiler!Print_Area</vt:lpstr>
      <vt:lpstr>SITE!Print_Area</vt:lpstr>
      <vt:lpstr>ATM!Print_Titles</vt:lpstr>
      <vt:lpstr>BK!Print_Titles</vt:lpstr>
      <vt:lpstr>Boiler!Print_Titles</vt:lpstr>
      <vt:lpstr>Commiss!Print_Titles</vt:lpstr>
      <vt:lpstr>EEF!Print_Titles</vt:lpstr>
      <vt:lpstr>FSS!Print_Titles</vt:lpstr>
      <vt:lpstr>GCW!Print_Titles</vt:lpstr>
      <vt:lpstr>HV!Print_Titles</vt:lpstr>
      <vt:lpstr>Maintenance!Print_Titles</vt:lpstr>
      <vt:lpstr>SIP!Print_Titles</vt:lpstr>
      <vt:lpstr>TA!Print_Titles</vt:lpstr>
      <vt:lpstr>TM!Print_Titles</vt:lpstr>
      <vt:lpstr>TMS!Print_Titles</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 Maciuca</dc:creator>
  <cp:keywords/>
  <dc:description/>
  <cp:lastModifiedBy>Vitalie Vieru</cp:lastModifiedBy>
  <cp:lastPrinted>2016-11-13T22:03:12Z</cp:lastPrinted>
  <dcterms:created xsi:type="dcterms:W3CDTF">2014-05-20T07:18:54Z</dcterms:created>
  <dcterms:modified xsi:type="dcterms:W3CDTF">2018-04-12T13:31:55Z</dcterms:modified>
  <cp:category/>
</cp:coreProperties>
</file>