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5480" windowHeight="11640" tabRatio="721" activeTab="4"/>
  </bookViews>
  <sheets>
    <sheet name="SITE" sheetId="14" r:id="rId1"/>
    <sheet name="TA" sheetId="11" r:id="rId2"/>
    <sheet name="TM" sheetId="4" r:id="rId3"/>
    <sheet name="TMS" sheetId="21" r:id="rId4"/>
    <sheet name="HV" sheetId="6" r:id="rId5"/>
    <sheet name="GCW" sheetId="1" r:id="rId6"/>
    <sheet name="EEF" sheetId="7" r:id="rId7"/>
    <sheet name="ATM" sheetId="8" r:id="rId8"/>
    <sheet name="BK" sheetId="5" r:id="rId9"/>
    <sheet name="SIP" sheetId="9" r:id="rId10"/>
    <sheet name="FSS" sheetId="22" r:id="rId11"/>
    <sheet name="Commiss" sheetId="18" r:id="rId12"/>
    <sheet name="Maintenance" sheetId="19" r:id="rId13"/>
    <sheet name="Boiler" sheetId="20" r:id="rId14"/>
  </sheets>
  <definedNames>
    <definedName name="_xlnm.Print_Area" localSheetId="13">Boiler!$A$1:$G$27</definedName>
    <definedName name="_xlnm.Print_Area" localSheetId="0">SITE!$A$1:$E$38</definedName>
    <definedName name="_xlnm.Print_Titles" localSheetId="7">ATM!$1:$1</definedName>
    <definedName name="_xlnm.Print_Titles" localSheetId="8">BK!$1:$1</definedName>
    <definedName name="_xlnm.Print_Titles" localSheetId="13">Boiler!$1:$1</definedName>
    <definedName name="_xlnm.Print_Titles" localSheetId="11">Commiss!$1:$1</definedName>
    <definedName name="_xlnm.Print_Titles" localSheetId="6">EEF!$1:$1</definedName>
    <definedName name="_xlnm.Print_Titles" localSheetId="10">FSS!$1:$1</definedName>
    <definedName name="_xlnm.Print_Titles" localSheetId="5">GCW!$1:$1</definedName>
    <definedName name="_xlnm.Print_Titles" localSheetId="4">HV!$1:$1</definedName>
    <definedName name="_xlnm.Print_Titles" localSheetId="12">Maintenance!$1:$1</definedName>
    <definedName name="_xlnm.Print_Titles" localSheetId="9">SIP!$1:$1</definedName>
    <definedName name="_xlnm.Print_Titles" localSheetId="1">TA!$1:$1</definedName>
    <definedName name="_xlnm.Print_Titles" localSheetId="2">TM!$1:$1</definedName>
    <definedName name="_xlnm.Print_Titles" localSheetId="3">TMS!$1:$1</definedName>
  </definedNames>
  <calcPr calcId="145621"/>
</workbook>
</file>

<file path=xl/calcChain.xml><?xml version="1.0" encoding="utf-8"?>
<calcChain xmlns="http://schemas.openxmlformats.org/spreadsheetml/2006/main">
  <c r="G57" i="4" l="1"/>
  <c r="G9" i="9"/>
  <c r="G10" i="9"/>
  <c r="G11" i="9"/>
  <c r="G12" i="9"/>
  <c r="G13" i="9"/>
  <c r="G14" i="9"/>
  <c r="G15" i="9"/>
  <c r="G16" i="9"/>
  <c r="G17" i="9"/>
  <c r="G18" i="9"/>
  <c r="G19" i="9"/>
  <c r="G20" i="9"/>
  <c r="G21" i="9"/>
  <c r="G22" i="9"/>
  <c r="G23" i="9"/>
  <c r="G24" i="9"/>
  <c r="G25" i="9"/>
  <c r="G26" i="9"/>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8" i="19" l="1"/>
  <c r="G9" i="19"/>
  <c r="G10" i="19"/>
  <c r="G7" i="19"/>
  <c r="C4" i="22" l="1"/>
  <c r="G8" i="22" l="1"/>
  <c r="G7" i="22"/>
  <c r="G9" i="22" s="1"/>
  <c r="G5" i="22"/>
  <c r="F5" i="22"/>
  <c r="E5" i="22"/>
  <c r="D5" i="22"/>
  <c r="C5" i="22"/>
  <c r="B5" i="22"/>
  <c r="A5" i="22"/>
  <c r="B3" i="22"/>
  <c r="A3" i="22"/>
  <c r="C2" i="22"/>
  <c r="B2" i="22"/>
  <c r="A2" i="22"/>
  <c r="A1" i="22"/>
  <c r="E15" i="14" l="1"/>
  <c r="G8" i="9"/>
  <c r="G7" i="9"/>
  <c r="G27" i="9" s="1"/>
  <c r="G8" i="5"/>
  <c r="G7" i="5"/>
  <c r="G8" i="8"/>
  <c r="G7" i="8"/>
  <c r="G61" i="8" s="1"/>
  <c r="G7" i="7"/>
  <c r="G8" i="1"/>
  <c r="G7" i="1"/>
  <c r="G145" i="1" s="1"/>
  <c r="G8" i="6"/>
  <c r="G7" i="6"/>
  <c r="G8" i="21"/>
  <c r="G7" i="21"/>
  <c r="G9" i="21" s="1"/>
  <c r="G8" i="4"/>
  <c r="G7" i="4"/>
  <c r="G88" i="4" s="1"/>
  <c r="G8" i="11"/>
  <c r="G102" i="6" l="1"/>
  <c r="G71" i="7"/>
  <c r="G76" i="5"/>
  <c r="G7" i="11"/>
  <c r="G43" i="11" s="1"/>
  <c r="C4" i="21" l="1"/>
  <c r="E8" i="14" l="1"/>
  <c r="G5" i="21"/>
  <c r="F5" i="21"/>
  <c r="E5" i="21"/>
  <c r="D5" i="21"/>
  <c r="C5" i="21"/>
  <c r="B5" i="21"/>
  <c r="A5" i="21"/>
  <c r="B3" i="21"/>
  <c r="A3" i="21"/>
  <c r="C2" i="21"/>
  <c r="B2" i="21"/>
  <c r="A2" i="21"/>
  <c r="A1" i="21"/>
  <c r="B3" i="20" l="1"/>
  <c r="A3" i="20"/>
  <c r="B2" i="20"/>
  <c r="A2" i="20"/>
  <c r="A1" i="20"/>
  <c r="B3" i="19"/>
  <c r="A3" i="19"/>
  <c r="B2" i="19"/>
  <c r="A2" i="19"/>
  <c r="A1" i="19"/>
  <c r="B3" i="18"/>
  <c r="A3" i="18"/>
  <c r="B2" i="18"/>
  <c r="A2" i="18"/>
  <c r="A1" i="18"/>
  <c r="B3" i="9"/>
  <c r="A3" i="9"/>
  <c r="B2" i="9"/>
  <c r="A2" i="9"/>
  <c r="A1" i="9"/>
  <c r="B3" i="5"/>
  <c r="A3" i="5"/>
  <c r="B2" i="5"/>
  <c r="A2" i="5"/>
  <c r="A1" i="5"/>
  <c r="B3" i="8"/>
  <c r="A3" i="8"/>
  <c r="B2" i="8"/>
  <c r="A2" i="8"/>
  <c r="A1" i="8"/>
  <c r="B3" i="7"/>
  <c r="A3" i="7"/>
  <c r="B2" i="7"/>
  <c r="A2" i="7"/>
  <c r="A1" i="7"/>
  <c r="B3" i="1"/>
  <c r="A3" i="1"/>
  <c r="B2" i="1"/>
  <c r="A2" i="1"/>
  <c r="A1" i="1"/>
  <c r="B3" i="6"/>
  <c r="A3" i="6"/>
  <c r="B2" i="6"/>
  <c r="A2" i="6"/>
  <c r="A1" i="6"/>
  <c r="B3" i="4"/>
  <c r="A3" i="4"/>
  <c r="B2" i="4"/>
  <c r="A2" i="4"/>
  <c r="A1" i="4"/>
  <c r="B3" i="11"/>
  <c r="B2" i="11"/>
  <c r="A1" i="11" l="1"/>
  <c r="G5" i="9" l="1"/>
  <c r="F5" i="9"/>
  <c r="E5" i="9"/>
  <c r="G5" i="5"/>
  <c r="F5" i="5"/>
  <c r="E5" i="5"/>
  <c r="G5" i="8"/>
  <c r="F5" i="8"/>
  <c r="E5" i="8"/>
  <c r="E6" i="14" l="1"/>
  <c r="A4" i="19" l="1"/>
  <c r="A4" i="18"/>
  <c r="C4" i="9"/>
  <c r="C4" i="5"/>
  <c r="C4" i="8"/>
  <c r="C4" i="7"/>
  <c r="C4" i="1"/>
  <c r="C4" i="6"/>
  <c r="C4" i="4"/>
  <c r="C4" i="11"/>
  <c r="E14" i="14" l="1"/>
  <c r="D5" i="9"/>
  <c r="C5" i="9"/>
  <c r="B5" i="9"/>
  <c r="A5" i="9"/>
  <c r="E13" i="14"/>
  <c r="D5" i="5"/>
  <c r="C5" i="5"/>
  <c r="B5" i="5"/>
  <c r="A5" i="5"/>
  <c r="E12" i="14"/>
  <c r="D5" i="8"/>
  <c r="C5" i="8"/>
  <c r="B5" i="8"/>
  <c r="A5" i="8"/>
  <c r="G5" i="7"/>
  <c r="E11" i="14" s="1"/>
  <c r="F5" i="7"/>
  <c r="E5" i="7"/>
  <c r="D5" i="7"/>
  <c r="C5" i="7"/>
  <c r="B5" i="7"/>
  <c r="A5" i="7"/>
  <c r="G5" i="1"/>
  <c r="E10" i="14" s="1"/>
  <c r="F5" i="1"/>
  <c r="E5" i="1"/>
  <c r="D5" i="1"/>
  <c r="C5" i="1"/>
  <c r="B5" i="1"/>
  <c r="A5" i="1"/>
  <c r="G5" i="6"/>
  <c r="E9" i="14" s="1"/>
  <c r="F5" i="6"/>
  <c r="E5" i="6"/>
  <c r="D5" i="6"/>
  <c r="C5" i="6"/>
  <c r="B5" i="6"/>
  <c r="A5" i="6"/>
  <c r="B5" i="4"/>
  <c r="C5" i="4"/>
  <c r="D5" i="4"/>
  <c r="E5" i="4"/>
  <c r="F5" i="4"/>
  <c r="G5" i="4"/>
  <c r="E7" i="14" s="1"/>
  <c r="A5" i="4"/>
  <c r="E23" i="14" l="1"/>
  <c r="E24" i="14" s="1"/>
  <c r="E27" i="14" s="1"/>
  <c r="E29" i="14" s="1"/>
  <c r="E32" i="14" s="1"/>
  <c r="E26" i="14"/>
  <c r="C2" i="19" l="1"/>
  <c r="C2" i="18"/>
  <c r="C2" i="9"/>
  <c r="C2" i="5"/>
  <c r="C2" i="8"/>
  <c r="C2" i="7"/>
  <c r="C2" i="1"/>
  <c r="C2" i="6"/>
  <c r="C2" i="4"/>
  <c r="A3" i="11"/>
  <c r="A2" i="11"/>
  <c r="G11" i="19" l="1"/>
  <c r="E17" i="14" s="1"/>
  <c r="G7" i="20"/>
  <c r="G10" i="18"/>
  <c r="G9" i="18"/>
  <c r="G8" i="18"/>
  <c r="G7" i="18"/>
  <c r="C2" i="20"/>
  <c r="C2" i="11"/>
  <c r="G21" i="20" l="1"/>
  <c r="G11" i="18"/>
  <c r="E16" i="14" s="1"/>
  <c r="E18" i="14" l="1"/>
  <c r="E33" i="14" s="1"/>
</calcChain>
</file>

<file path=xl/sharedStrings.xml><?xml version="1.0" encoding="utf-8"?>
<sst xmlns="http://schemas.openxmlformats.org/spreadsheetml/2006/main" count="1670" uniqueCount="788">
  <si>
    <t>Incalzire si Ventilare</t>
  </si>
  <si>
    <t>№</t>
  </si>
  <si>
    <t xml:space="preserve">Simbol norme, cod  resurse  </t>
  </si>
  <si>
    <t xml:space="preserve">Denumire lucrări       </t>
  </si>
  <si>
    <t xml:space="preserve">U.M. </t>
  </si>
  <si>
    <t xml:space="preserve">Cantitate </t>
  </si>
  <si>
    <t>Lot:</t>
  </si>
  <si>
    <t>Site:</t>
  </si>
  <si>
    <t>Compartiment:</t>
  </si>
  <si>
    <t>Amenajarea Teritoriului</t>
  </si>
  <si>
    <t>Lista consolidată de prețuri</t>
  </si>
  <si>
    <t>No</t>
  </si>
  <si>
    <t>Parameter</t>
  </si>
  <si>
    <t>Unit</t>
  </si>
  <si>
    <t>Value</t>
  </si>
  <si>
    <t>MWh</t>
  </si>
  <si>
    <t>USD</t>
  </si>
  <si>
    <t>Sumă estimată în dolari SUA, TVA Cota 0</t>
  </si>
  <si>
    <t>Componenta de Cost / Compartiment</t>
  </si>
  <si>
    <t>Pretul total a lucrarilor</t>
  </si>
  <si>
    <t>Eficienta cazanului la puterea nominala</t>
  </si>
  <si>
    <t>Consumul anual de combustibil</t>
  </si>
  <si>
    <t>Consumul anual de caldura</t>
  </si>
  <si>
    <t>Valoarea calorica a combustibilului</t>
  </si>
  <si>
    <t>Cantitatea de combustibil solicitata</t>
  </si>
  <si>
    <t>tone</t>
  </si>
  <si>
    <t>MWh/tona</t>
  </si>
  <si>
    <t>MJ/tona</t>
  </si>
  <si>
    <t>procente</t>
  </si>
  <si>
    <t>USD/tona</t>
  </si>
  <si>
    <t>Pretul estimat al combustibilului</t>
  </si>
  <si>
    <t>Durata de viata estimata</t>
  </si>
  <si>
    <t>ani</t>
  </si>
  <si>
    <t>Costul Total pe ciclu de viata (Pretul lucrarilor + VC Combustibil)</t>
  </si>
  <si>
    <t>Valoarea Curenta (VC) a combustibilului</t>
  </si>
  <si>
    <t>Cazan</t>
  </si>
  <si>
    <t>Item</t>
  </si>
  <si>
    <t>Costul anual al combustibilului</t>
  </si>
  <si>
    <t>Rata de discount</t>
  </si>
  <si>
    <t>Darea in Exloatare</t>
  </si>
  <si>
    <t>Termomecanica</t>
  </si>
  <si>
    <t>Lucrari Generale de Constructie</t>
  </si>
  <si>
    <t>Electricitate si iluminare</t>
  </si>
  <si>
    <t>Apa si canalizare</t>
  </si>
  <si>
    <t>Sistem antiincendiu</t>
  </si>
  <si>
    <t>Sistem automatizat de control si reglare</t>
  </si>
  <si>
    <t>* Any equipment or component that requires replacement within the 3 years period and was not included in the list of wear parts shall be treated as a warranty case and must be provided by the contractor at no additional cost</t>
  </si>
  <si>
    <t>Descrierea itemului</t>
  </si>
  <si>
    <t>Cantitatea pentru 3 ani</t>
  </si>
  <si>
    <t>Total fara TVA :</t>
  </si>
  <si>
    <t>Total  fara TVA :</t>
  </si>
  <si>
    <t>Total USD
(col.5 x col.6)</t>
  </si>
  <si>
    <t>Ofertantul isi asuma raspunderea pentru orice item pentru care nu a fost idicat pretul pe unitate, si va fi furnizat fara costuri suplimentare pentru UNDP</t>
  </si>
  <si>
    <t>Modificarea structurii initiale a acestui document este interzisa. Orice modificare efectuata poate duce la respingerea ofertei</t>
  </si>
  <si>
    <t>REF:</t>
  </si>
  <si>
    <t>ITB</t>
  </si>
  <si>
    <t>x</t>
  </si>
  <si>
    <t>y</t>
  </si>
  <si>
    <t>Ofertant:</t>
  </si>
  <si>
    <t>Semnatura</t>
  </si>
  <si>
    <t>Specificatiile minime ale cazanului</t>
  </si>
  <si>
    <t>Specificatii cerute</t>
  </si>
  <si>
    <t>Specificatiile propuse</t>
  </si>
  <si>
    <t>Cantitate</t>
  </si>
  <si>
    <t>Modelul Cazanului:</t>
  </si>
  <si>
    <t>* Specificati tipul de combustibil compatibil conform recomandarii producatorului</t>
  </si>
  <si>
    <t>*** Ofertantul poate propune cazan cu un diametru mai mare sau mai mic decat cel specificat in documentatia de proiect, cu conditia ca cosul de fum oferit este compatibil cu cazanul propus asigurand functionarea optima a sa, iar costurile sunt ajustate corespunzator  in oferta financiara.</t>
  </si>
  <si>
    <t>**** Specificati doar valoarea numerica. Nu inserati text</t>
  </si>
  <si>
    <t>Limtele de emisie: EN 303-5:2012   Class 3</t>
  </si>
  <si>
    <t>Randament: minim 80% ****</t>
  </si>
  <si>
    <t>Tensiunea curentului de alimentare: 230V/50Hz</t>
  </si>
  <si>
    <t>Termenul de garantie pentru componentele active: 3 ani</t>
  </si>
  <si>
    <t>Termenul de garantie pentru componentele pasive: 5 ani</t>
  </si>
  <si>
    <t>Curatarea arzatorului: sistem de curatare automata a arzatorului prin mijloace mecanice</t>
  </si>
  <si>
    <t>Presiunea de lucru: ≥1.5 bar</t>
  </si>
  <si>
    <t>Sistem de colectoare solare pentru apa calda menajera</t>
  </si>
  <si>
    <t>1</t>
  </si>
  <si>
    <t>2</t>
  </si>
  <si>
    <t>3</t>
  </si>
  <si>
    <t>4</t>
  </si>
  <si>
    <t>5</t>
  </si>
  <si>
    <t>6</t>
  </si>
  <si>
    <t>7</t>
  </si>
  <si>
    <t>Total TVA Cota 0</t>
  </si>
  <si>
    <t>Preţ unitar 
USD (inclusiv salariu)</t>
  </si>
  <si>
    <t>Pret unitar
USD</t>
  </si>
  <si>
    <t>Total, USD
(col.5 x col.6)</t>
  </si>
  <si>
    <t>Total, USD 
(col.5 x col.6)</t>
  </si>
  <si>
    <t>Sistem de alimentare cu combustibil</t>
  </si>
  <si>
    <t>Instruirea operatorilor</t>
  </si>
  <si>
    <t>curs</t>
  </si>
  <si>
    <t>Masurarea emisiilor</t>
  </si>
  <si>
    <t>Masurarea parametrilor de performanta</t>
  </si>
  <si>
    <t>test</t>
  </si>
  <si>
    <t>Darea in exploatare a sistemului integral</t>
  </si>
  <si>
    <t>sistem</t>
  </si>
  <si>
    <t>Lucrari de mentenanta si punere in functiune a centralei la inceputul sezonului de incalzire</t>
  </si>
  <si>
    <t>anual</t>
  </si>
  <si>
    <t>Lucrari de mentenanta periodica la sfarsitul sezonului de incalzire</t>
  </si>
  <si>
    <t>Interventie si reparatia utilajului in caz de avarie</t>
  </si>
  <si>
    <t>caz</t>
  </si>
  <si>
    <t>Asistenta telefonica privind exploatarea centralei</t>
  </si>
  <si>
    <t>permanent</t>
  </si>
  <si>
    <t xml:space="preserve">Periodicitatea </t>
  </si>
  <si>
    <t>Deservirea si mentenanta pentru 3 ani de operare</t>
  </si>
  <si>
    <t xml:space="preserve">** Stabilit in baza biocombustibilului de tip E  conform specificatiilor din Descrierea Sarcinii Tehnice. </t>
  </si>
  <si>
    <t>Schema montării cazanului (cazanelor) în incinta cazangeriei existente întrunește exigențele normativelor în vigoare *****</t>
  </si>
  <si>
    <t>***** Ofertantul va anexa o shiță pentru a ilustra amplasarea cazanelor în incinta cazangeriei cu indicarea tuturor dimensiunilor cheie</t>
  </si>
  <si>
    <t xml:space="preserve">Capacitatea buncarului de combustibil: </t>
  </si>
  <si>
    <t>Centrala termica cu arderea biocombustibilului solid la Gimnaziul din s.Mosana, r-l Donduseni</t>
  </si>
  <si>
    <t>Capitolul 1. Lucrari de constructie</t>
  </si>
  <si>
    <t>DA06B2</t>
  </si>
  <si>
    <t>Strat de agregate naturale cilindrate, avind functia de rezistenta filtranta, izolatoare, aerisire, antigeliva si anticapilara, cu asternere mecanica, cu nisip</t>
  </si>
  <si>
    <t>m3</t>
  </si>
  <si>
    <t>DA06B1</t>
  </si>
  <si>
    <t xml:space="preserve">Strat de agregate naturale cilindrate, avind functia de rezistenta filtranta, izolatoare, aerisire, antigeliva si anticapilara, cu asternere mecanica, cu balast </t>
  </si>
  <si>
    <t>CG22A</t>
  </si>
  <si>
    <t>m2</t>
  </si>
  <si>
    <t>DE11A</t>
  </si>
  <si>
    <t>m</t>
  </si>
  <si>
    <t>Capitolul 1.2. Panouri sudate (еврозабор) - 28,40 m</t>
  </si>
  <si>
    <t>CO06B corect</t>
  </si>
  <si>
    <t>CA03F</t>
  </si>
  <si>
    <t>Beton simplu  turnat cu mijloace clasice,  in fundatii, socluri, ziduri de sprijin, pereti sub cota zero, preparat cu centrala de betoane sau beton marfa conform. art. CA01, turnare cu mijloace clasice, beton simplu clasa В15</t>
  </si>
  <si>
    <t>Portiță  "STANDART" l=1,0m, Н=1,8m (1 buc)</t>
  </si>
  <si>
    <t>CK14A</t>
  </si>
  <si>
    <t>Porti metalice cu rame din profiluri din otel rotun gata confectionate, inclusiv accesoriile necesare, montate pe stilpi din beton armat калитка "STANDART" cod 6204</t>
  </si>
  <si>
    <t>Capitolul 1.4. Gard metalic (11,30 m)</t>
  </si>
  <si>
    <t>TsA02A</t>
  </si>
  <si>
    <t>Sapatura manuala de pamint in spatii limitate, avind sub 1,00 m sau peste 1,00 m latime, executata fara sprijiniri, cu taluz vertical, la fundatii, canale, subsoluri, drenuri, trepte de infratire, in pamint necoeziv sau slab coeziv adincime &lt; 0,75 m teren usor</t>
  </si>
  <si>
    <t>TsD01B</t>
  </si>
  <si>
    <t>Imprastierea cu lopata a pamintului afinat, in straturi uniforme, de 10-30 cm grosime, printr-o aruncare de pina la 3 m din gramezi, inclusiv sfarimarea bulgarilor, pamintul provenind din teren mijlociu</t>
  </si>
  <si>
    <t>TsD04B</t>
  </si>
  <si>
    <t>Compactarea cu maiul de mina a umpluturilor executate in sapaturi orizontale sau inclinate la 1/4, inclusiv udarea fiecarui strat de pamint in parte, avind 10 cm grosime pamint coeziv</t>
  </si>
  <si>
    <t>CO07C corect</t>
  </si>
  <si>
    <t>Imprejmuiri metalice din rame metalice si tabla de 1 mm grosime</t>
  </si>
  <si>
    <t>kg</t>
  </si>
  <si>
    <t>IzD05A</t>
  </si>
  <si>
    <t>Grunduirea manuala cu un strat de vopsea de miniu de plumb la utilaje tehnologice</t>
  </si>
  <si>
    <t>t</t>
  </si>
  <si>
    <t>IzD04A</t>
  </si>
  <si>
    <t>Vopsirea confectiilor si constructiilor metalice cu  vopsea de ulei in 2 straturi, executate din profile, cu grosimi intre 8 mm si 12 mm inclusiv, cu pensula de mina</t>
  </si>
  <si>
    <t>TsC54B</t>
  </si>
  <si>
    <t>Strat de fundatie din piatra sparta</t>
  </si>
  <si>
    <t>CB02A</t>
  </si>
  <si>
    <t>Cofraje din panouri refolosibile, cu asteriala din scinduri de rasinoase scurte si subscurte pentru turnarea betonului in cuzineti, fundatii pahar si fundatii de utilaje inclusiv sprijinirile</t>
  </si>
  <si>
    <t>Capitolul 1.5. Portiță din metal (1 buc)</t>
  </si>
  <si>
    <t>Capitolul 1.7. Containere p/u cenușă din oțel  Dn0,6х1,0(h)  cu capac -(6 buc)</t>
  </si>
  <si>
    <t>CL18A</t>
  </si>
  <si>
    <t>Confectii metalice diverse din profile laminate, tabla, tabla striata, otel beton, tevi pentru sustineri sau acoperiri, inglobate total sau partial in beton</t>
  </si>
  <si>
    <t xml:space="preserve">Grunduirea manuala cu un strat de vopsea de miniu de plumb la utilaje tehnologice.  </t>
  </si>
  <si>
    <t xml:space="preserve">Vopsirea confectiilor si constructiilor metalice cu vopsea de ulei in 2 straturi, executate din profile, cu grosimi intre 8 mm si 12 mm inclusiv, cu pensula de mina </t>
  </si>
  <si>
    <t>Capitolul 2. Utilaj</t>
  </si>
  <si>
    <t>set</t>
  </si>
  <si>
    <t>Sistematizarea pe verticala</t>
  </si>
  <si>
    <t>TsA02B</t>
  </si>
  <si>
    <t>Sapatura manuala de pamint in spatii limitate, avind sub 1,00 m sau peste 1,00 m latime, executata fara sprijiniri, cu taluz vertical, la fundatii, canale, subsoluri, drenuri, trepte de infratire, in pamint necoeziv sau slab coeziv adincime &lt; 0,75 m teren mijlociu</t>
  </si>
  <si>
    <t>RpCU09A</t>
  </si>
  <si>
    <t xml:space="preserve">Transporturi cu mijloace manuale cu roaba pe pneuri la 100 m distanta cu incarcatura 100 - 120 kg, inclusiv asezarea dulapilor de circulatie si curatarea drumului roabei cu incarcarea si descarcarea prin asezare </t>
  </si>
  <si>
    <t>TsD05B</t>
  </si>
  <si>
    <t>Compactarea cu maiul mecanic de 150-200 kg a umpluturilor in straturi succesive de 20-30 cm grosime, exclusiv udarea fiecarui strat in parte, umpluturile executindu-se din pamint coeziv</t>
  </si>
  <si>
    <t>100 m3</t>
  </si>
  <si>
    <t>Scoaterea solului fertil</t>
  </si>
  <si>
    <t>Capitolul 1. Lucrari de montare</t>
  </si>
  <si>
    <t>IA14B</t>
  </si>
  <si>
    <t>buc</t>
  </si>
  <si>
    <t>IA38B</t>
  </si>
  <si>
    <t xml:space="preserve">Pompa de circulatie (recirculatie) montata pe conducta existenta, prin flanse, avind diametrul de peste  2" </t>
  </si>
  <si>
    <t>IA28A</t>
  </si>
  <si>
    <t>Vas de expansiune, montat pe postament avind capacitatea de V=300 l</t>
  </si>
  <si>
    <t>IA25A</t>
  </si>
  <si>
    <t>Separator de namol pentru conducte, la instalatia de incalzire centrala, cu diametrul nominal de intrare de 65 mm (грязевик)</t>
  </si>
  <si>
    <t>IA23A</t>
  </si>
  <si>
    <t>Filtru de combustibil lichid (Dosaphos 250, Dn15 mm)</t>
  </si>
  <si>
    <t>IA17C</t>
  </si>
  <si>
    <t>Boiler vertical montat pe pardoseala, boilerul avind capacitatea de 2000 l (накопитель для системы отопления "SICC" 116Z)</t>
  </si>
  <si>
    <t>Separator de namol pentru conducte, la instalatia de incalzire centrala, cu diametrul nominal de intrare de 15 mm (грязевик)</t>
  </si>
  <si>
    <t>IA27A</t>
  </si>
  <si>
    <t>Rezervor de condens, montat pe postament avind capacitatea de 300 l</t>
  </si>
  <si>
    <t>IA39A</t>
  </si>
  <si>
    <t>Instalatie de dedurizare a apei, complet echipata, avind debitul de apa de 900 -2250 l/h   (Decalux-5 ET 500)</t>
  </si>
  <si>
    <t>ID03B</t>
  </si>
  <si>
    <t>Robinet cu cep, cu trei cai, cu flanse cu presgarnitura,  pentru instalatiile de incalzire centrala, avind diametrul nominal de 32 mm (трехходовой регулир. клапан VF3 с эл. прив.)</t>
  </si>
  <si>
    <t>SE58A</t>
  </si>
  <si>
    <t>Contoare de apa rece si calda, avind diametrul de -15 mm (счетчик измерения тепловой энергии "Hydrometer")</t>
  </si>
  <si>
    <t>Capitolul 2. Lucrari sanitare</t>
  </si>
  <si>
    <t>IzH05B</t>
  </si>
  <si>
    <t>Izolarea conductelor cu saltele din vata de sticla, vata minerala tip I sau tip P cusute pe o fata, pe impletitura din sirma zincata, confectionate pe santier, avind grosimea de  60 mm, la conducte cu circumferinta peste termoizolatie peste 35 cm (плиты минераловатные на синтетическом связующем марки 75)</t>
  </si>
  <si>
    <t>IzI09A1</t>
  </si>
  <si>
    <t>Protectia termoizolatiei la conducte cu tabla neagra sau zincata de 0,5 mm grosime fixate cu suruburi cu cap crestat semirotund, autofiletante, avind circumferinta conductei peste termoizolatie intre 0,90 si 1,6 m, confectionare</t>
  </si>
  <si>
    <t>IzI09A2</t>
  </si>
  <si>
    <t>Protectia termoizolatiei la conducte cu tabla neagra sau zincata de 0,5 mm grosime fixate cu suruburi cu cap crestat semirotund, autofiletante, avind circumferinta conductei peste termoizolatie intre 0,90 si 1,6 m, montare</t>
  </si>
  <si>
    <t>IzH40B</t>
  </si>
  <si>
    <t>Izolarea cu pinza perforata din fibre de sticla marca "ХПС-Т-5" a conductelor de diametru mai mare de 25 mm</t>
  </si>
  <si>
    <t>Izolarea conductelor cu saltele din vata de sticla, vata minerala tip I sau tip P cusute pe o fata, pe impletitura din sirma zincata, confectionate pe santier, avind grosimea de  40 mm, la conducte cu circumferinta peste termoizolatie peste 35 cm  (маты минватные прошивные в обкладке из металлической сетки типа М2 марки 125)</t>
  </si>
  <si>
    <t>CL16B</t>
  </si>
  <si>
    <t>Captuseli metalice din tabla groasa (pilnii siloz, canale de fum, cuve si jgheaburi pentru sutaje) la canale de fum  (газоходы)</t>
  </si>
  <si>
    <t>IA18J</t>
  </si>
  <si>
    <t>Armaturi fine pentru cazanele de incalzire centrala: stut cu robinet de control pentru armaturi  (з/к для термометра ЗКЧ-1-87)</t>
  </si>
  <si>
    <t>Armaturi fine pentru cazanele de incalzire centrala: stut cu robinet de control pentru armaturi  (з/к для измерения давления ЗКЧ-275.00.90)</t>
  </si>
  <si>
    <t>Armaturi fine pentru cazanele de incalzire centrala: stut cu robinet de control pentru armaturi  (з/к для измерения давления ЗКЧ-287.00.90)</t>
  </si>
  <si>
    <t>Armaturi fine pentru cazanele de incalzire centrala: stut cu robinet de control pentru armaturi  (з/к для измерения уровня ЗКЧ-223-89)</t>
  </si>
  <si>
    <t>Armaturi fine pentru cazanele de incalzire centrala: stut cu robinet de control pentru armaturi  (з/к для измерения температуры ЗКЧ-2-87)</t>
  </si>
  <si>
    <t>ID04D</t>
  </si>
  <si>
    <t>Robinet de trecere sau de retinere cu mufe pentru instalatii de incalzire central, avind diametrul nominal de 65 mm (кран шаровый  JIP Standart FF "Danfoss")</t>
  </si>
  <si>
    <t>Robinet de trecere sau de retinere cu mufe pentru instalatii de incalzire central, avind diametrul nominal de 65 mm (дисковый поворотный затвор SYLAX (VFY-WH))</t>
  </si>
  <si>
    <t>ID04B</t>
  </si>
  <si>
    <t>Robinet de trecere sau de retinere cu mufe pentru instalatii de incalzire central, avind diametrul nominal de 32 mm (дисковый поворотный затвор SYLAX (VFY-WH))</t>
  </si>
  <si>
    <t>ID04A</t>
  </si>
  <si>
    <t>Robinet de trecere sau de retinere cu mufe pentru instalatii de incalzire central, avind diametrul nominal de 25 mm (дисковый поворотный затвор SYLAX (VFY-WH))</t>
  </si>
  <si>
    <t>Robinet de trecere sau de retinere cu mufe pentru instalatii de incalzire central, avind diametrul nominal de 20 mm (кран шаровый полнопроходной тип BVR UNI ISO 7/1)</t>
  </si>
  <si>
    <t>Robinet de trecere sau de retinere cu mufe pentru instalatii de incalzire central, avind diametrul nominal de 65 mm (клапан обратный фланцевый тип NVD402 "Danfoss")</t>
  </si>
  <si>
    <t>Robinet de trecere sau de retinere cu mufe pentru instalatii de incalzire central, avind diametrul nominal de 32 mm (клапан обратный тип 223 "Danfoss")</t>
  </si>
  <si>
    <t>Robinet de trecere sau de retinere cu mufe pentru instalatii de incalzire central, avind diametrul nominal de 20 mm (клапан обратный тип 223 "Danfoss")</t>
  </si>
  <si>
    <t>Robinet de trecere sau de retinere cu mufe pentru instalatii de incalzire central, avind diametrul nominal de 40 mm (клапан предохранительный, полноподъемный фланцевый 17с29нж)</t>
  </si>
  <si>
    <t>Robinet de trecere sau de retinere cu mufe pentru instalatii de incalzire central, avind diametrul nominal de 20 mm (клапан предохранительный, полноподъемный фланцевый 17с29нж)</t>
  </si>
  <si>
    <t>Robinet de trecere sau de retinere cu mufe pentru instalatii de incalzire central, avind diametrul nominal de 15 mm (клапан предохранительный 17с29нж)</t>
  </si>
  <si>
    <t>ID06A</t>
  </si>
  <si>
    <t>Robinet de aerisire cu cheie mobila pentru instalatii de incalzire centrala, avind diametrul nominal de 10 mm (автоматический воздухоотводчик латунный с резьбовым присоединением типа MATIC фирма "Danfoss" VF3, 149 B5 106)</t>
  </si>
  <si>
    <t>Robinet de aerisire cu cheie mobila pentru instalatii de incalzire centrala, avind diametrul nominal de 10 mm (двухходовой защитный клапан Regulus DBV 1 3/4 Чехия)</t>
  </si>
  <si>
    <t>IC12C</t>
  </si>
  <si>
    <t>Teava din otel fara sudura sau sudata longitudinal pentru constructii,  montata prin sudura in conducte de distributie, in instalatii de incalzire centrala pentru cladiri de locuit si social-culturale, teava avind diametrul exterior si grosimea peretelui de 76 x 3,0 mm</t>
  </si>
  <si>
    <t>IC12A</t>
  </si>
  <si>
    <t>Teava din otel fara sudura sau sudata longitudinal pentru constructii,  montata prin sudura in conducte de distributie, in instalatii de incalzire centrala pentru cladiri de locuit si social-culturale, teava avind diametrul exterior si grosimea peretelui de 57 x 3,0 mm</t>
  </si>
  <si>
    <t>IC11E</t>
  </si>
  <si>
    <t>Teava din otel neagra  sudata longitudinal pentru instalatii, nefiletata, montata prin sudura in coloane, in instalatii de incalzire centrala pentru cladiri de locuit si social-culturale, teava avind diametrul de 45 x 2,8 mm</t>
  </si>
  <si>
    <t>IC11D</t>
  </si>
  <si>
    <t>Teava din otel neagra  sudata longitudinal pentru instalatii, nefiletata, montata prin sudura in coloane, in instalatii de incalzire centrala pentru cladiri de locuit si social-culturale, teava avind diametrul de 38x2,8 mm</t>
  </si>
  <si>
    <t>Teava din otel neagra  sudata longitudinal pentru instalatii, nefiletata, montata prin sudura in coloane, in instalatii de incalzire centrala pentru cladiri de locuit si social-culturale, teava avind diametrul de 32x2,8 mm</t>
  </si>
  <si>
    <t>IC11C</t>
  </si>
  <si>
    <t>Teava din otel neagra  sudata longitudinal pentru instalatii, nefiletata, montata prin sudura in coloane, in instalatii de incalzire centrala pentru cladiri de locuit si social-culturale, teava avind diametrul de 25x2,8 mm</t>
  </si>
  <si>
    <t>IC11B</t>
  </si>
  <si>
    <t>Teava din otel neagra  sudata longitudinal pentru instalatii, nefiletata, montata prin sudura in coloane, in instalatii de incalzire centrala pentru cladiri de locuit si social-culturale, teava avind diametrul de 20х2,0 mm</t>
  </si>
  <si>
    <t>IE03C</t>
  </si>
  <si>
    <t>Efectuarea probei de etanseitate la presiune a  conductelor de alimentare a aparatelor de incalzire (aeroterme, termoconvectoare, covectoare de plinta, etc.) avind diametrul de 54 x 3,5 ... 83 x 3,5 mm</t>
  </si>
  <si>
    <t>IE03B</t>
  </si>
  <si>
    <t>Efectuarea probei de etanseitate la presiune a  conductelor de alimentare a aparatelor de incalzire (aeroterme, termoconvectoare, covectoare de plinta, etc.) avind diametrul de 1 1/4" ... 2"</t>
  </si>
  <si>
    <t>IE03A</t>
  </si>
  <si>
    <t>Efectuarea probei de etanseitate la presiune a  conductelor de alimentare a aparatelor de incalzire (aeroterme, termoconvectoare, covectoare de plinta, etc.) avind diametrul de 3/8" ... 1"</t>
  </si>
  <si>
    <t>IE04C</t>
  </si>
  <si>
    <t>Efectuarea probei de dilatare-contractare si de functionare, a  conductelor de alimentare a aparatelor de incalzire (aeroterme, termoconvectoare, covectoare de plinta, etc.) avind diametrul de 54 x 3,5 ... 83 x 3,5 mm</t>
  </si>
  <si>
    <t>IE04B</t>
  </si>
  <si>
    <t>Efectuarea probei de dilatare-contractare si de functionare, a  conductelor de alimentare a aparatelor de incalzire (aeroterme, termoconvectoare, covectoare de plinta, etc.) avind diametrul de 1 1/4" ... 2"</t>
  </si>
  <si>
    <t>IE04A</t>
  </si>
  <si>
    <t>Efectuarea probei de dilatare-contractare si de functionare, a  conductelor de alimentare a aparatelor de incalzire (aeroterme, termoconvectoare, covectoare de plinta, etc.) avind diametrul de 3/8" ... 1"</t>
  </si>
  <si>
    <t>IC42A</t>
  </si>
  <si>
    <t>Suporti si dispozitive de fixare pentru sustinerea conductelor, boilere, aparate si recipienti, avind greutatea de pina la 2 kg / bucata</t>
  </si>
  <si>
    <t>VA05A</t>
  </si>
  <si>
    <t>Montarea pe santier  a tuburilor de ventilatie din ALP ,  gata confectionate, avind perimetrul sectiunii de 350 mm (montarea cos de fum)</t>
  </si>
  <si>
    <t>Adaptor conic inox CF 350/420</t>
  </si>
  <si>
    <t>Clipsa de perete inox CFO-100 Д420</t>
  </si>
  <si>
    <t>Teava inox CF L1000 Д350/420</t>
  </si>
  <si>
    <t>Modul de condens inox CF Д350</t>
  </si>
  <si>
    <t>Capac inox modul CF 87* Д420</t>
  </si>
  <si>
    <t>Teu inox CF 87* Д350/420</t>
  </si>
  <si>
    <t>Capitolul 3. Utilaj</t>
  </si>
  <si>
    <t>Pompa de circulatie (recirculatie) montata pe conducta existenta, prin flanse, avind diametrul de peste  2" (contur №1), productivitate  Qp=7,8m3/oră,  presiune Нр=5,3 m.c.a.,  N=21 -236 W, class  А, А 16-2 (ЕЕ1&lt;0,2)</t>
  </si>
  <si>
    <t>Pompa de circulatie (recirculatie) montata pe conducta existenta, prin flanse, avind diametrul de peste  2" (contur №2), productivitate  Qp=7,8m3/oră,  presiune Нр=13,1 m.c.a.,  N=3 kW, class  А, А 16-2 (ЕЕ1&lt;0,2</t>
  </si>
  <si>
    <t>Vas de expansiune  V=300 l, , P=6 bar,  41VE0150 sau analog</t>
  </si>
  <si>
    <t xml:space="preserve">Separator de namol pentru conducte, la instalatia de incalzire centrala, cu diametrul nominal de intrare de 80 mm (грязевик) Ду 65, Р16 bar, 149В 1802  sau analog  </t>
  </si>
  <si>
    <t>Pompa de circulatie (recirculatie) montata pe conducta existenta, prin flanse, avind diametrul de peste  2"  Qp=1,2 m3/oră; Нр-3,3 m.c.a.  N=26-50 W,  MX 12-2 sau analog</t>
  </si>
  <si>
    <t>Echipament dozare proporțională a  compooziției apă - oxigen cu baypas încorporat  Ду15 мм, (analog   Dosaphos 250)</t>
  </si>
  <si>
    <t>Pompa de circulatie a apei de adaos, montata pe conducta existenta, prin flanse, avind diametrul de peste  2"  Qp=0,06 m3/oră, presiune  Нр=22,8 m.c.a., N=0,3 кW, BM1-3 sau analog</t>
  </si>
  <si>
    <t xml:space="preserve">Boiler vertical (puffer) pentru sistema de încălzire V=2000 L, Ру 8 bar </t>
  </si>
  <si>
    <t xml:space="preserve">Separator de namol pentru conducte, la instalatia de incalzire centrala, cu diametrul nominal de intrare de 20 mm (грязевик) D 15, Р 6 bar, 149В 1769  sau analog </t>
  </si>
  <si>
    <t xml:space="preserve">Vas pentru apa de adaos,  V=300 L </t>
  </si>
  <si>
    <t>Instalatie de dedurizare a apei, complet echipata, avind debitul de apa de 900 -2250 l/h   (Decalux-5 ET 500 sau analog)</t>
  </si>
  <si>
    <t>Robinet cu cep, cu trei cai, cu flanse cu presgarnitura,  pentru instalatiile de incalzire centrala, avind diametrul nominal de 32 mm,  VF3 Dn40 mm,  "Danfoss sau analog"</t>
  </si>
  <si>
    <t>Incalzire</t>
  </si>
  <si>
    <t>IB06C</t>
  </si>
  <si>
    <t>Robinet de aerisire cu cheie mobila pentru instalatii de incalzire centrala, avind diametrul nominal de 1/2" (клапан запорный прямой RLV-15)</t>
  </si>
  <si>
    <t>Robinet de aerisire cu cheie mobila pentru instalatii de incalzire centrala, avind diametrul nominal de 1/2" (кран воздуховыпускной радиаторный Маевского)</t>
  </si>
  <si>
    <t>Chei pentru prize de aer R74Y001</t>
  </si>
  <si>
    <t>Robinet de aerisire cu cheie mobila pentru instalatii de incalzire centrala, avind diametrul nominal de 15 mm (клапан автоматический воздуховыпускной R88IY003 Giacomini)</t>
  </si>
  <si>
    <t>Robinet de trecere sau de retinere cu mufe pentru instalatii de incalzire central, avind diametrul nominal de 15 mm (кран шаровый со сливом Giacomini)</t>
  </si>
  <si>
    <t>IC13A</t>
  </si>
  <si>
    <t>Teava din otel neagra, sudata longitudinal, pentru instalatii, cu filet si mufa montata prin insurubare la legaturi la aparate, in instalatii de incalzire centrala, teava avind diametrul de 20x2,0 mm (электросварная)</t>
  </si>
  <si>
    <t>IzJ09B</t>
  </si>
  <si>
    <t>Vopsirea invelitorii de tabla la conducte si aparate cu vopsea de ulei in 2 straturi, inclusiv grunduirea</t>
  </si>
  <si>
    <t>AcE51A</t>
  </si>
  <si>
    <t>Racordarea la conducta existanta din tevi de otel (cu stut) avind diametrul stutului de 15 mm</t>
  </si>
  <si>
    <t>piesa</t>
  </si>
  <si>
    <t>Ventilarea</t>
  </si>
  <si>
    <t>VA02A</t>
  </si>
  <si>
    <t>Confectionarea si montarea canalelor de ventilatie drepte, din tabla zincata sau aluminiu de 0,3 - 2 mm grosime, avind perimetrul sectiunii rectangulare de 250 - 700 mm (gr.0,5 mm)</t>
  </si>
  <si>
    <t>VB27A</t>
  </si>
  <si>
    <t>Caciula de protectie, pentru canale  circulare cu perimetrul 230 - 700 mm  (зонт ЗKц-01 Д250(Д225))</t>
  </si>
  <si>
    <t>CC09B</t>
  </si>
  <si>
    <t>Montarea plasa rabit pentru sustinere tencuielii la tavane, pereti, protectia termoizolatiilor, mascarea conductelor, aplicata la tavane drepte, pe retea din otel - beton D = 6-8 mm, cu ochiuri  26-35 mm inclusiv</t>
  </si>
  <si>
    <t>Izolarea conductelor cu saltele din vata de sticla, vata minerala tip I sau tip P cusute pe o fata, pe impletitura din sirma zincata, confectionate pe santier, avind grosimea de 20; 30; 40; 50 sau 60 mm, la conducte cu circumferinta peste termoizolatie peste 30 mm  (стекловолоконный мат, покрытый армированной алюминиевой фольгой gr.50 mm ISOVER-KIM-AL)</t>
  </si>
  <si>
    <t>Banda adezivă pentru etanșarea îmbinărilor ISOVER AL-TEPPI</t>
  </si>
  <si>
    <t>CL20A</t>
  </si>
  <si>
    <t>Grile de ventilatie gata confectionate din tabla neagra, cu jaluzele reglabile manual, vopsite si montate in zidarie  (решетка воздухоприточная неподвижная SKP 500х300h)</t>
  </si>
  <si>
    <t>Retele termice</t>
  </si>
  <si>
    <t>TsC03B1</t>
  </si>
  <si>
    <t>Sapatura mecanica cu excavatorul de 0,40-0,70 mc, cu motor cu ardere interna si comanda hidraulica, in pamint cu umiditate naturala, descarcare in depozit teren catg. II</t>
  </si>
  <si>
    <t>TsA20B</t>
  </si>
  <si>
    <t>Sapatura manuala de pamint, in taluzuri, la deblee sapate cu excavator sau screper, pentru completarea sapaturii la profilul taluzului, in teren mijlociu</t>
  </si>
  <si>
    <t>TsD02A1</t>
  </si>
  <si>
    <t>Imprastierea pamintului afinat provenit din teren categoria I sau II, executata cu buldozer pe tractor cu senile de 65-80 CP, in straturi cu grosimea de 15-20 cm</t>
  </si>
  <si>
    <t>TsD05A</t>
  </si>
  <si>
    <t>Compactarea cu maiul mecanic de 150-200 kg a umpluturilor in straturi succesive de 20-30 cm grosime, exclusiv udarea fiecarui strat in parte, umpluturile executindu-se din pamint necoeziv</t>
  </si>
  <si>
    <t>Pozare subterană</t>
  </si>
  <si>
    <t>TfA01B2</t>
  </si>
  <si>
    <t>Conducta de otel, montata in  canal, la o adincime de  1-3 m sau suprateran, la o inaltime intre 3-15 m  , inclusiv proba de presiune la rece, proba de etanseitate si proba complexa cu fluid in circulatie, avind diametrul de 76x3,0 mm</t>
  </si>
  <si>
    <t>TfA01A2</t>
  </si>
  <si>
    <t>Conducta de otel, montata in  canal, la o adincime de 1-3 m sau suprateran, la o inaltime intre  3 -15 m , inclusiv proba de presiune la rece, proba de etanseitate si proba complexa cu fluid in circulatie, avind diametrul de 32х2,0 mm</t>
  </si>
  <si>
    <t>TfA02B2</t>
  </si>
  <si>
    <t>Cot sau reductie de otel gata confectionata, montata pe conducta amplasata in  canal, la o adincime de 1-3 m sau suprateran, la o inaltime intre 3-15 m , inclusiv proba de presiune la rece, proba de etanseitate si proba complexa cu fluid in circulatie, avind diametrul de 76 mm  (отвод ст. 90')</t>
  </si>
  <si>
    <t>TfB02C2</t>
  </si>
  <si>
    <t>Montarea robinetului cu sertar, cu ventil sau clapeta de retinere din otel sau fonta de pina la Pn 40, in canal, la o adincime de 1-3 m sau suprateran pina la 3-15 m avind diametrul nominal Dn 65 mm (кран шаровый LD-WW)</t>
  </si>
  <si>
    <t>TfB02A2</t>
  </si>
  <si>
    <t>Montarea robinetului cu sertar, cu ventil sau clapeta de retinere din otel sau fonta de pina la Pn 40, in canal, la o adincime de 1-3m sau suprateran pina la 3-15 m avind diametrul nominal Dn 25 mm (кран шаровый LD-WW)</t>
  </si>
  <si>
    <t>Canal b/a КЛ-60х45-8 (3 m)</t>
  </si>
  <si>
    <t>CP16A</t>
  </si>
  <si>
    <t>Montarea  elementelor de tip L sau U prefabricate din beton armat pentru canale (termice, pentru termoficare, de cablaje etc.) лоток Л4-8</t>
  </si>
  <si>
    <t>CP16B</t>
  </si>
  <si>
    <t>Montarea  elementelor prefabricate din beton armat pentru canale (termice, pentru termoficare, de cablaje etc.), placi drepte sau curbe  плита П5-8</t>
  </si>
  <si>
    <t>CP10B</t>
  </si>
  <si>
    <t>Montarea elementelor  prefabricate din beton armat la cladiri de locuit sau social-culturale cu structura din beton armat monolit,mixta sau zidarie portanta, la inaltimea pina la 20 m inclusiv, cu volum de la 0,2-2,5 mc   опорная подушка ОП-1</t>
  </si>
  <si>
    <t xml:space="preserve">Nodul țevii УТ 1 </t>
  </si>
  <si>
    <t>Camera p/u termoficare ТК-1, 1,8х1,8х2,0(h)</t>
  </si>
  <si>
    <t>CP50B</t>
  </si>
  <si>
    <t>Montarea elementelor prefabricate din beton. Bloc-perete pentru subsol,  greutate pina la 1 t. Nota: tipul elementului prefabricat se va include conform proiectului  ФС-4-8м</t>
  </si>
  <si>
    <t>Montarea  elementelor prefabricate din beton armat pentru canale (termice, pentru termoficare, de cablaje etc.), placi drepte sau curbe  плита покрытия ПO1</t>
  </si>
  <si>
    <t>Beton simplu  turnat cu mijloace clasice,  in fundatii, socluri, ziduri de sprijin, pereti sub cota zero, preparat cu centrala de betoane sau beton marfa conform. art. CA01, turnare cu mijloace clasice, beton simplu clasa....   B7,5</t>
  </si>
  <si>
    <t>AcE07A</t>
  </si>
  <si>
    <t>Montarea capacelor din fonta sau fonta-beton fara piesa-suport, la caminele de vizitare ale instalatiilor de alimentare cu apa si canalizare, necarosabil tip I Т</t>
  </si>
  <si>
    <t>Montarea  elementelor prefabricate din beton armat pentru canale (termice, pentru termoficare, de cablaje etc.), placi drepte sau curbe   КЦО-1</t>
  </si>
  <si>
    <t>Montarea  elementelor prefabricate din beton armat pentru canale (termice, pentru termoficare, de cablaje etc.), placi drepte sau curbe   КЦ-7-3</t>
  </si>
  <si>
    <t>CL10C</t>
  </si>
  <si>
    <t>Scari, parapete, pasarele, podeste, contravinturi, pane cu zabrele, bare si constructii metalice de sustinere a utilajelor tehnologice sau platforme metalice de deservire a agregatelor mari livrate in subansambluri gata confectionate, la inaltimi pina la 35 m, cu greutatea pina la 0,150 t, asamblate prin sudura</t>
  </si>
  <si>
    <t>CA03G</t>
  </si>
  <si>
    <t>Beton armat turnat cu mijloace clasice,  in fundatii, socluri, ziduri de sprijin, pereti sub cota zero, preparat cu centrala de betoane sau beton marfa conform. art. CA01, turnare cu mijloace clasice, beton armat clasa...    B7,5, дренажный приямок и ДП-1</t>
  </si>
  <si>
    <t>Fântînă pentru drenare ДК1</t>
  </si>
  <si>
    <t>AcE13A</t>
  </si>
  <si>
    <t>Executarea caminelor de vizitare din elemente de beton armat prefabricat, pentru canalizare, circulare (inelare) cu diametrul 1,0 m, in teren fara apa subterana</t>
  </si>
  <si>
    <t>AcE13A1</t>
  </si>
  <si>
    <t>Elemente din beton armat prefabricat, ale caminelor de vizitare, circulare (inelare) cu diametrul 1,0 m, pentru canalizare, in teren fara apa subterana. Nota: resursul cu norma 0,00 (zero) se ia conform proiectului</t>
  </si>
  <si>
    <t>CA02C</t>
  </si>
  <si>
    <t>Beton simplu turnat  in egalizari, pante, sape la inaltimi pina la 35 m inclusiv, preparat cu centrala de betoane conform art. CA01 sau beton marfa, turnare cu mijloace clasice B7,5</t>
  </si>
  <si>
    <t>RCsB08A</t>
  </si>
  <si>
    <t>Astuparea cu beton clasa  B12.5/M150 a gaurilor cu suprafata medie de 0,2 mp in ziduri de beton pina la 25 cm grosime inclusiv, cuprinzind curatarea gaurii si amorsarea cu lapte de ciment, pentru asigurarea legaturii dintre betonul vechi si cel nou</t>
  </si>
  <si>
    <t>AcA16B</t>
  </si>
  <si>
    <t>Montarea conductelor cu tuburi din azbociment, asamblate  cu mufe din fonta, cu flanse, avind lungimea de 3 m si diametrul de 150 mm</t>
  </si>
  <si>
    <t>IzI05B</t>
  </si>
  <si>
    <t>Protectia termoizolatiei la conducte, executata cu impaslitura din fibre de sticla bitumata tip  I A, legata cu sirma din otel moale zincata cu diam. de 1,25 mm  РСТ</t>
  </si>
  <si>
    <t>IzF04F k=2</t>
  </si>
  <si>
    <t>Strat hidroizolant executat la cald la terase, acoperisuri sau la fundatii si radiere, in terenuri fara ape freatice, inclusiv scafele si doliile din hidroizolatia curenta pe suprafete inclinate peste 40% sau verticale plane sau curbe, cu mastic de bitum sau bitum cu adaos de cauciuc, aplicat cu peria sau gletuitorul de cauciuc (cosoroaba) 2 слоя холодная мастика</t>
  </si>
  <si>
    <t>TfB01H1</t>
  </si>
  <si>
    <t>Montarea robinetului cu sertar, cu ventil sau clapeta de retinere din otel sau fonta de pina la Pn 25, in canal, la o adincime de 1m sau suprateran pina la 3 m avind diametrul nominal Dn  150 mm (автоматический клапан-захлопка)</t>
  </si>
  <si>
    <t>Mină ШО1, ШО2 (2 buc)</t>
  </si>
  <si>
    <t>Beton simplu  turnat cu mijloace clasice,  in fundatii, socluri, ziduri de sprijin, pereti sub cota zero, preparat cu centrala de betoane sau beton marfa conform. art. CA01, turnare cu mijloace clasice, beton simplu clasa....   B15</t>
  </si>
  <si>
    <t>DB16A</t>
  </si>
  <si>
    <t>Imbracaminte de beton asfaltic cu agregate marunte, executata la cald, in grosime de 2,5 cm cu astenere manuala</t>
  </si>
  <si>
    <t>IzF04F</t>
  </si>
  <si>
    <t>Strat hidroizolant executat la cald la terase, acoperisuri sau la fundatii si radiere, in terenuri fara ape freatice, inclusiv scafele si doliile din hidroizolatia curenta pe suprafete inclinate peste 40% sau verticale plane sau curbe, cu mastic de bitum sau bitum cu adaos de cauciuc, aplicat cu peria sau gletuitorul de cauciuc (cosoroaba) лак БТ-577</t>
  </si>
  <si>
    <t>CC02E</t>
  </si>
  <si>
    <t>Armaturi din otel beton OB 37 fasonate in ateliere de santier, cu diametrul barelor pina la 8 mm inclusiv, pentru placi , exclusiv constructiile executate cu cofraje glisante</t>
  </si>
  <si>
    <t>CC02F</t>
  </si>
  <si>
    <t>Armaturi din otel beton OB 37 fasonate in ateliere de santier, cu diametrul barelor peste 8 mm, pentru placi, exclusiv constructiile executate cu cofraje glisante</t>
  </si>
  <si>
    <t>Nod "А" (4 buc)</t>
  </si>
  <si>
    <t>CE05A</t>
  </si>
  <si>
    <t>Invelitori din tabla plana zincata sau tabla plana protejata anticoroziv,fixata cu agrafe, executata cu incheeturi duble in ambele sensuri,  executate pe suprafete mai mari de 40 mp cu foi din tabla de 0,4 mm grosime, inclusiv executarea doliilor, sorturilor, racordurilor la cosuri etc.</t>
  </si>
  <si>
    <t>Montare aeriană</t>
  </si>
  <si>
    <t>TfA01B1</t>
  </si>
  <si>
    <t>Conducta de otel, montata in  canal, la o adincime de pina la 1 m sau suprateran, la o inaltime de pine la 3 m  , inclusiv proba de presiune la rece, proba de etanseitate si proba complexa cu fluid in circulatie, avind diametrul de 76x3,0 mm</t>
  </si>
  <si>
    <t>IC44B</t>
  </si>
  <si>
    <t>Confectionarea, montarea si cimentarea tevii de protectie la trecerea conductelor prin ziduri, teava avind diametrul de 108x3,5 mm (L=0,5 m)</t>
  </si>
  <si>
    <t>Încăperea cazangeriei existente</t>
  </si>
  <si>
    <t>IC16C</t>
  </si>
  <si>
    <t>Teava din otel fara sudura sau sudata longitudinal, pentru constructii, montata prin sudura  la conducte de distributie pe stilpi de beton sau metalici,  canale vizitabile sau deschise  in instalatii de incalzire centrala, teava avind diametrul exterior si grosimea peretelui de 76 x 3,0 mm</t>
  </si>
  <si>
    <t>Robinet de trecere sau de retinere cu mufe pentru instalatii de incalzire central, avind diametrul nominal de 65 mm (кран шаровый LD-WW)</t>
  </si>
  <si>
    <t>Robinet de trecere sau de retinere cu mufe pentru instalatii de incalzire central, avind diametrul nominal de 25 mm (кран шаровый LD-WW)</t>
  </si>
  <si>
    <t>Racordarea la conducta existanta din tevi de otel (cu stut) avind diametrul stutului de 65 mm</t>
  </si>
  <si>
    <t>Decaparea si refacerea imbracamintei de beton asfaltic</t>
  </si>
  <si>
    <t>DG05A k=3</t>
  </si>
  <si>
    <t>Decaparea de imbracaminti cu stratul de pina la 3 cm grosime, formate din covoare asfaltice permanente, betoane sfaltice</t>
  </si>
  <si>
    <t>DG01A</t>
  </si>
  <si>
    <t>Desfacerea de pavaje sau fundatii din piatra bruta, bolovani sau alicarie din piatra bruta sau din bolovani asezate pe nisip</t>
  </si>
  <si>
    <t>TsC54A</t>
  </si>
  <si>
    <t>Strat de fundatie din nisip</t>
  </si>
  <si>
    <t>DB16D k=2,5</t>
  </si>
  <si>
    <t>Capitolul 1. Lucrari de pamint</t>
  </si>
  <si>
    <t>Capitolul 2. Fundatie</t>
  </si>
  <si>
    <t>Beton simplu  turnat cu mijloace clasice,  in fundatii, socluri, ziduri de sprijin, pereti sub cota zero, preparat cu centrala de betoane sau beton marfa conform. art. CA01, turnare cu mijloace clasice, beton simplu clasa.... (B12,5)</t>
  </si>
  <si>
    <t>IzF50A</t>
  </si>
  <si>
    <t>Hidroizolatii efectuate cu mortar ciment cu sticla solubila la fundatii si pereti aplicate pe suprafete orizontale</t>
  </si>
  <si>
    <t xml:space="preserve">Capitolul 3. Perete </t>
  </si>
  <si>
    <t>CD55A</t>
  </si>
  <si>
    <t>Zidarie din blocuri de calcar (cotilet)  la pereti cu inaltimea pina la 4 m, zidarie ordinara</t>
  </si>
  <si>
    <t>CC03A</t>
  </si>
  <si>
    <t>Montare plase sudate la inaltimi mai mici sau egale cu 35 m, la pereti si diafragme, cu greutatea plaselor pina la 3 kg/mp  СГ-1</t>
  </si>
  <si>
    <t>IC44D</t>
  </si>
  <si>
    <t>Confectionarea, montarea si cimentarea tevii de protectie la trecerea conductelor prin ziduri, teava avind diametrul de 273 x 3,5 mm (L=0,45 m)</t>
  </si>
  <si>
    <t>CA04F</t>
  </si>
  <si>
    <t>Beton turnat in placi, grinzi, stilpi, preparat cu centrala de betoane sau beton marfa conf. art. CA01 si turnarea cu mijloace clasice   В15</t>
  </si>
  <si>
    <t>CC02K</t>
  </si>
  <si>
    <t>Armaturi din otel beton OB 37 fasonate in ateliere de santier, cu diametrul barelor pina la 8 mm inclusiv, si montate  in  grinzi si stilpi, la inaltimi mai mici sau egale cu 35 m, exclusiv constructiile executate cu cofraje glisante</t>
  </si>
  <si>
    <t>CC02L</t>
  </si>
  <si>
    <t>Armaturi din otel beton OB 37 fasonate in ateliere de santier, cu diametrul barelor peste 8 mm, si montate in  grinzi si stilpi,  la inaltimi mai mici sau egale cu 35 m, exclusiv constructiile executate cu cofraje glisante</t>
  </si>
  <si>
    <t>CB02D</t>
  </si>
  <si>
    <t>Cofraje din panouri refolosibile, cu asteriala din scinduri de rasinoase scurte si subscurte pentru turnarea betonului in stilpi si cadre exclusiv sustinerile la inaltimi pina la 20 m inclusiv</t>
  </si>
  <si>
    <t>Capitolul 4. Suprapunerea</t>
  </si>
  <si>
    <t>CP53B</t>
  </si>
  <si>
    <t>Placi de planseu si acoperire pentru  constructii, in zone cu grad de seismicitate  7-8 cu rezemare  pe 2 parti la inaltimea cladirii pina la 35 m, cu suprafata pina la 10 m2   Nota: tipul elementului prefabricat se va include conform proiectului  (1ПК53-12-4,5-С7)</t>
  </si>
  <si>
    <t>Placi de planseu si acoperire pentru  constructii, in zone cu grad de seismicitate  7-8 cu rezemare  pe 2 parti la inaltimea cladirii pina la 35 m, cu suprafata pina la 10 m2   Nota: tipul elementului prefabricat se va include conform proiectului   (1ПК53-10-4,5-С7)</t>
  </si>
  <si>
    <t>CB02C</t>
  </si>
  <si>
    <t>Cofraje din panouri refolosibile, cu asteriala din scinduri de rasinoase scurte si subscurte pentru turnarea betonului in placi si grinzi exclusiv sustinerile la inaltimi pina la 20 m inclusiv</t>
  </si>
  <si>
    <t>RpCU05F</t>
  </si>
  <si>
    <t>Executarea strapungerilor pentru conducte sau tiranti in pereti din piatra sau beton armat de 16 -25 cm grosime</t>
  </si>
  <si>
    <t>Capitolul 5. Acoperis</t>
  </si>
  <si>
    <t>RpCU06C</t>
  </si>
  <si>
    <t>Executarea santurilor de pina la 5 cm adincime, in pereti din piatra sau beton armat de 5 x 50 cm2</t>
  </si>
  <si>
    <t>Beton turnat in placi, grinzi, stilpi, preparat cu centrala de betoane sau beton marfa conf. art. CA01 si turnarea cu mijloace clasice   В12,5</t>
  </si>
  <si>
    <t>CL57A</t>
  </si>
  <si>
    <t>Montarea si fixarea pieselor inglobate in beton armat monolit: cu greutatea sub 4 kg</t>
  </si>
  <si>
    <t>CE17A</t>
  </si>
  <si>
    <t>Strat suplimentar polimeric tip ondutiss montat sub stratul de invelitoare de tigla, placi ondulate sau amprentate (пароизоляционная)</t>
  </si>
  <si>
    <t>IzF10F</t>
  </si>
  <si>
    <t>Strat termoizolator la terase, acoperisuri si plansee, din placi din vata minerala tip G 80 sau G 100, sau placi din vata minerala tip PIB, lipite cu mastic de bitum pe suprafete orizontale sau inclinate pina la 40 % (минвата Y=125 кг/м3, gr.150 mm)</t>
  </si>
  <si>
    <t>Strat suplimentar polimeric tip ondutiss montat sub stratul de invelitoare de tigla, placi ondulate sau amprentate  (гидроизоляционная)</t>
  </si>
  <si>
    <t>IzF18B k=2</t>
  </si>
  <si>
    <t>Strat suport de egalizare sau de protectie pentru izolatii, inclusiv scafele aferente, executat cu mortar de ciment gata preparat marca M50-T fara adaos de var, driscuit, pe suprafete orizontale sau inclinate pina la 40 % inclusiv, aplicat in grosime medie de 2 cm  (gr.4 cm)</t>
  </si>
  <si>
    <t>CE41A</t>
  </si>
  <si>
    <t>Montarea capriorilor cu tratament antiseptic</t>
  </si>
  <si>
    <t>CN50A</t>
  </si>
  <si>
    <t>Tratament ignifug al lemnariei; ferme, arce, grinzi, capriori, cosoroabe.</t>
  </si>
  <si>
    <t>Strat suplimentar polimeric tip ondutiss montat sub stratul de invelitoare de tigla, placi ondulate sau amprentate (противоконденсатная)</t>
  </si>
  <si>
    <t>CE30B</t>
  </si>
  <si>
    <t>Asterala le invelitori sau doliile invelitorilor din tigla, placi tip eternit etc., din scinduri brute de rasinoase (24 mm grosime) geluite pe o parte, la constructii obisnuite.</t>
  </si>
  <si>
    <t>CN51F</t>
  </si>
  <si>
    <t>Tratamentul antiseptic al lemnariei, pe suprafete aparente cu paste antiseptice: grinzi, cosoroabe.</t>
  </si>
  <si>
    <t>100m2</t>
  </si>
  <si>
    <t>CN50C</t>
  </si>
  <si>
    <t>Tratament ignifug al lemnariei; gratare din sipci pentru acoperiri si astereli pe ferme.</t>
  </si>
  <si>
    <t>CE40A</t>
  </si>
  <si>
    <t>Montarea elementelor scheletului din grinzi (bare) cu tratament antiseptic</t>
  </si>
  <si>
    <t>CE31C</t>
  </si>
  <si>
    <t>Streasina infundata, fara console aparente, din scinduri de rasinoase  faltuite si geluite pe o parte, cu latimea medie de 0,4 m</t>
  </si>
  <si>
    <t>CN51B</t>
  </si>
  <si>
    <t>Tratamentul antiseptic al lemnariei, pe suprafete ascunse cu paste antiseptice: carcase din cherestea.</t>
  </si>
  <si>
    <t>CN16D</t>
  </si>
  <si>
    <t>Vopsitorii cu lacuri si vopsele pe baza de ulei aplicate pe timplarie din lemn, executate cu 2 straturi de vopsea de email la dusumele</t>
  </si>
  <si>
    <t>CE06A</t>
  </si>
  <si>
    <t>Invelitori din tabla profilata protejata anticoroziv,ondulata sau cutata, montata pe pane metalice, executate pe suprafete mai mari de 40 mp cu foi din tabla profilata cu prindere cu agrafe speciale si suruburi mecanice, de talpa superioara , inclusiv executarea doliilor, sorturilor, racordurilor la cosuri etc. (tabla profilata "LIDER" ЛК-20)</t>
  </si>
  <si>
    <t>CE20A</t>
  </si>
  <si>
    <t>Sisteme de jgheaburi tip brass din tabla protejata anticoroziv Dn100 mm</t>
  </si>
  <si>
    <t>CE22A</t>
  </si>
  <si>
    <t>Sisteme de burlane tip brass din tabla protejata anticoroziv Dn100 mm</t>
  </si>
  <si>
    <t>CE05B</t>
  </si>
  <si>
    <t>Invelitori din tabla plana zincata sau tabla plana protejata anticoroziv,fixata cu agrafe, executata cu incheeturi duble in ambele sensuri,  executate pe suprafete mai mari de 40 mp cu foi din tabla de 0,5 mm grosime, inclusiv executarea doliilor, sorturilor, racordurilor la cosuri etc. (окрашенный лист "LIDER")</t>
  </si>
  <si>
    <t>CK28B</t>
  </si>
  <si>
    <t>Tavane suspendate executate pe santier din PFL sau PAL melaminat cu rosturi acoperite cu profiluri din mase plastice (вагонка пластиковая)</t>
  </si>
  <si>
    <t>Grile de ventilatie gata confectionate din tabla neagra, cu jaluzele reglabile manual, vopsite si montate in zidarie (жалюзийная решетка Жр-1, 780x580)</t>
  </si>
  <si>
    <t>Copertina К-1</t>
  </si>
  <si>
    <t>Invelitori din tabla plana zincata sau tabla plana protejata anticoroziv,fixata cu agrafe, executata cu incheeturi duble in ambele sensuri,  executate pe suprafete mai mari de 40 mp cu foi din tabla de 0,5 mm grosime, inclusiv executarea doliilor, sorturilor, racordurilor la cosuri etc. (gr.0,8 mm)</t>
  </si>
  <si>
    <t>CA05E</t>
  </si>
  <si>
    <t>Beton turnat in ziduri, pereti, diafragme drepte, si la diverse constructii speciale, situate peste cota zero, la inaltimi pina la 35 m inclusiv, preparat cu centrala de betoane sau beton marfa conf. art.CA01 si turnarea cu mijloace clasice, beton armat clasa... В15</t>
  </si>
  <si>
    <t>Capitolul 6. Ferestri si usi</t>
  </si>
  <si>
    <t>CK57C</t>
  </si>
  <si>
    <t>Montarea profilurilor PVC: oscilobatante (pliante, swing-out)  cu suprafata golului sub 2 m2 intr-un canat</t>
  </si>
  <si>
    <t>CK26A</t>
  </si>
  <si>
    <t xml:space="preserve">Glafuri montate la ferestre din mase plastice, pentru ferestre si usi (PVC, b=250mm) </t>
  </si>
  <si>
    <t>CK26B</t>
  </si>
  <si>
    <t>Glafuri montate la ferestre din aluminiu</t>
  </si>
  <si>
    <t>CK12A</t>
  </si>
  <si>
    <t>Usi metalice confectionate din profiluri de otel laminat, profiluri din banda de otel fasonate la rece, inclusiv armaturile si accesoriile necesare usilor montate in zidarie de orice natura la constructii cu inaltimea pina la 35 m inclusiv, intr-un canat, cu suprafata tocului pina la 7 mp inclusiv (ИД-1)</t>
  </si>
  <si>
    <t>CN20B</t>
  </si>
  <si>
    <t>Vopsitorii interioare sau exterioare aplicate pe timplarie metalica cu email alchidic in  2 straturi inclusiv grundul</t>
  </si>
  <si>
    <t>CK25A</t>
  </si>
  <si>
    <t xml:space="preserve">Usi confectionate din profiluri din mase plastice  inclusiv armaturile si accesoriile necesare usilor montate in zidarie de orice natura la constructii cu inaltimea pina la 35 m inclusiv, intr-un canat, cu suprafata tocului pina la 7 mp inclusiv  (PVC, ИД-2) </t>
  </si>
  <si>
    <t>Capitolul 7. Pardoseli</t>
  </si>
  <si>
    <t>TsC53B</t>
  </si>
  <si>
    <t>Compactarea pamintului cu piatra sparta</t>
  </si>
  <si>
    <t>Pardoseli din beton simplu clasa C 10/8 (Bc 7,5/B 100) in grosime de 10 cm, in cimp continuu, driscuit, turnat pe loc, in incaperi cu suprafata mai mare de 16 mp (gr.8 cm)</t>
  </si>
  <si>
    <t>CC03C</t>
  </si>
  <si>
    <t>Montare plase sudate la inaltimi mai mici sau egale cu 35 m, la placi  (5 BpI- 100x100)</t>
  </si>
  <si>
    <t>IzF03A1</t>
  </si>
  <si>
    <t>Bariera contra vaporilor executata pe suprafete orizontale cu un strat de carton bitumat, lipit pe toata suprafata cu mastic cu bitum (битумная мембрана)</t>
  </si>
  <si>
    <t>CG01A</t>
  </si>
  <si>
    <t>Strat suport pentru pardoseli executat din mortar din ciment M 150-T de 3 cm grosime cu fata driscuita fin (gr.2 cm)</t>
  </si>
  <si>
    <t>CG17D</t>
  </si>
  <si>
    <t>Pardoseli din placi de gresie ceramica inclusiv stratul suport din mortar adeziv, executate pe suprafete: mai mari de 16 m2  (gr.13 mm)</t>
  </si>
  <si>
    <t>CI14A</t>
  </si>
  <si>
    <t>Elemente liniare din placi din gresie ceramica aplicate cu adeziv</t>
  </si>
  <si>
    <t>Capitolul 8. Finisaj interior</t>
  </si>
  <si>
    <t>CF52B</t>
  </si>
  <si>
    <t>Tencuieli interioare de 5 mm grosime, executate manual, cu amestec uscat pe baza de ipsos, la tavan, preparare manuala a mortarului  "Knauf"</t>
  </si>
  <si>
    <t>CN53A</t>
  </si>
  <si>
    <t>Grunduirea suprafetelor interioare a peretilor si tavanelor</t>
  </si>
  <si>
    <t>CN01A</t>
  </si>
  <si>
    <t>Zugraveli simple pe baza de lapte de var, executate la interior sau exterior pe orice suprafata suport cu doua straturi de lapte de var (spoeli)</t>
  </si>
  <si>
    <t>CF02B</t>
  </si>
  <si>
    <t>Tencuieli interioare de 2 cm grosime, driscuite, executate manual, la pereti sau stilpi, pe suprafete plane cu mortar de ciment-var  marca M 100-T pentru sprit, grund si stratul vizibil, pe zidarie de caramida sau blocuri mici de beton</t>
  </si>
  <si>
    <t>CN06A</t>
  </si>
  <si>
    <t>Vopsitorii interioare cu vopsea pe baza de copolimeri vinilici in emulsie apoasa,  aplicate in 2 straturi pe glet existent, executate manual</t>
  </si>
  <si>
    <t>Capitolul 9. Finisaj exterior</t>
  </si>
  <si>
    <t>CF11A</t>
  </si>
  <si>
    <t>Tencuieli exterioare stropite pe zidarie de caramida sau beton (cu matura sau masina) de 3 cm grosime, executate manual, cu mortar de ciment-var M 50-T pentru sprit si mortar de var-ciment M 25-T pentru grund si stratul vizibil in cimp continuu</t>
  </si>
  <si>
    <t>CF15A k=1,25</t>
  </si>
  <si>
    <t>Tencuieli interioare si exterioare sclivisite, executate manual, cu mortar de ciment M 50-T de 2 cm grosime medie, la pereti din beton sau caramida, cu suprafete plane</t>
  </si>
  <si>
    <t>CN54B</t>
  </si>
  <si>
    <t>Aplicarea manuala a grundului cu cuart "Gleta" intr-un strat, la pereti exteriori la fatade</t>
  </si>
  <si>
    <t>CF30A</t>
  </si>
  <si>
    <t>Tencuieli exterioare de 2-3 mm. grosime, executate manual. cu amestec "TINC" la pereti</t>
  </si>
  <si>
    <t>Capitolul 10. Alte lucrari</t>
  </si>
  <si>
    <t>Capitolul 10.1. Scara exterioare si rampa</t>
  </si>
  <si>
    <t>Beton simplu  turnat cu mijloace clasice,  in fundatii, socluri, ziduri de sprijin, pereti sub cota zero, preparat cu centrala de betoane sau beton marfa conform. art. CA01, turnare cu mijloace clasice, beton simplu clasa....  B7,5</t>
  </si>
  <si>
    <t>CG22A1</t>
  </si>
  <si>
    <t>Pardoseli din beton simplu clasa C 10/8 (Bc 7,5/B 100) in grosime de 10 cm, in cimp continuu, driscuit, turnat pe loc, in incaperi cu suprafata mai mica sau egala cu 16 mp  (В15, gr.2 cm)</t>
  </si>
  <si>
    <t>Capitolul 10.2. Фом 1 ... Фом 5</t>
  </si>
  <si>
    <t>Beton armat turnat cu mijloace clasice,  in fundatii, socluri, ziduri de sprijin, pereti sub cota zero, preparat cu centrala de betoane sau beton marfa conform. art. CA01, turnare cu mijloace clasice, beton armat clasa...   В12,5</t>
  </si>
  <si>
    <t>Beton simplu  turnat cu mijloace clasice,  in fundatii, socluri, ziduri de sprijin, pereti sub cota zero, preparat cu centrala de betoane sau beton marfa conform. art. CA01, turnare cu mijloace clasice, beton simplu clasa....  B12,5</t>
  </si>
  <si>
    <t>CC01C</t>
  </si>
  <si>
    <t>Armaturi din otel beton OB 37 fasonate in ateliere de santier si montate cu diametrul barelor pina la 8 mm inclusiv in fundatii izolate</t>
  </si>
  <si>
    <t>CC01D</t>
  </si>
  <si>
    <t>Armaturi din otel beton OB 37 fasonate in ateliere de santier si montate cu diametrul barelor peste  8 mm inclusiv in fundatii izolate</t>
  </si>
  <si>
    <t>Capitolul 10.3. Опора ОП2 (12 шт)</t>
  </si>
  <si>
    <t>Capitolul 10.6. Platformă din metal ПМ1 (1 buc)</t>
  </si>
  <si>
    <t xml:space="preserve">Vopsirea confectiilor si constructiilor metalice cu vopsea de ulei in 3 straturi, executate din profile, cu grosimi intre 8 mm si 12 mm inclusiv, cu pensula de mina </t>
  </si>
  <si>
    <t>Capitolul 10.7. Conducta de evacuare a fumului</t>
  </si>
  <si>
    <t>Beton simplu turnat  in egalizari, pante, sape la inaltimi pina la 35 m inclusiv, preparat cu centrala de betoane conform art. CA01 sau beton marfa, turnare cu mijloace clasice B3,5</t>
  </si>
  <si>
    <t>Strat suport pentru pardoseli executat din mortar din ciment M 150-T de 3 cm grosime cu fata driscuita fin (gr.5 cm)</t>
  </si>
  <si>
    <t>CG01A1 k=4</t>
  </si>
  <si>
    <t>Strat suport pentru pardoseli executat din mortar din ciment M 150-T de 3 cm grosime cu fata driscuita fin.Diferenta in plus sau in minus pentru fiecare 0,5 cm de strat suport din mortar M 150-T,  se adauga sau se scade</t>
  </si>
  <si>
    <t>IzD04A k=1.5</t>
  </si>
  <si>
    <t>Capitolul 10.8. Pereu</t>
  </si>
  <si>
    <t>Beton simplu turnat  in egalizari, pante, sape la inaltimi pina la 35 m inclusiv, preparat cu centrala de betoane conform art. CA01 sau beton marfa, turnare cu mijloace clasice  B12,5</t>
  </si>
  <si>
    <t>08-03-575-1</t>
  </si>
  <si>
    <t xml:space="preserve">Dispozitiv sau aparat demontat inainte de transportare </t>
  </si>
  <si>
    <t>08-03-573-4</t>
  </si>
  <si>
    <t>Dulap (pupitru) de comanda suspendat, inaltime, latime si adincime, mm, pina la (BZUM-TF-100-12)</t>
  </si>
  <si>
    <t>08-03-600-1</t>
  </si>
  <si>
    <t>Contoare, montate pe suport pregatit, monofaza (ZCG112AS)</t>
  </si>
  <si>
    <t>Dulap (pupitru) de comanda suspendat, inaltime, latime si adincime, бокс на 24 модуля КМПн 2/24  IP55</t>
  </si>
  <si>
    <t>Șină de conectare YNS20-3-063</t>
  </si>
  <si>
    <t>Șină  РЕ и N YNN10-14-100</t>
  </si>
  <si>
    <t>Dulap (pupitru) de comanda suspendat, inaltime, latime si adincime, (ящик протяжной К654У2)</t>
  </si>
  <si>
    <t>Fișă de priză cu contact de împămîntare  IP54</t>
  </si>
  <si>
    <t>Cablu flexibil КГ (А) LS 3х10 mm2</t>
  </si>
  <si>
    <t>08-03-530-4</t>
  </si>
  <si>
    <t>Demaror magnetic de destinatie comuna, separat, montat pe constructie pe perete sau coloana, curent pina la 40 A  ПМА-0247</t>
  </si>
  <si>
    <t>08-03-603-1</t>
  </si>
  <si>
    <t>Cutie cu transformatori coboritori ЯТП-0,25-220/12</t>
  </si>
  <si>
    <t>08-03-594-2</t>
  </si>
  <si>
    <t>Corp de iluminat cu lampi luminescente montat separat pe pivoti, cantitate lampi, in corp de iluminat, 2  ALS.OPL  218  IP54</t>
  </si>
  <si>
    <t>100 buc</t>
  </si>
  <si>
    <t>Corp de iluminat cu lampi luminescente montat separat pe pivoti, cantitate lampi, in corp de iluminat, 2  СД 218</t>
  </si>
  <si>
    <t>Aparat de iluminat cu lămpi fluorescente, plafon ALS.OPL 218 IP54</t>
  </si>
  <si>
    <t>Aparat de iluminat cu lămpi fluorescente compacte, plafon CD 218 IP54</t>
  </si>
  <si>
    <t>Lanternă СГВ-2</t>
  </si>
  <si>
    <t>Lămpi luminiscente ЛЛ-18</t>
  </si>
  <si>
    <t>Lămpi luminiscente compacte  ЛЛК-18</t>
  </si>
  <si>
    <t>08-03-591-2</t>
  </si>
  <si>
    <t>Intreruptor cu o clapa, tip neingropat, la instalatie inchisa  скр. уст. Iн=10А, Uн=220В  IP43  однокл.</t>
  </si>
  <si>
    <t>08-03-591-8</t>
  </si>
  <si>
    <t>Priza de fisa tip neingropat, la instalatie deschisa  розетка штепсельная откр. уст-ки</t>
  </si>
  <si>
    <t>08-02-472-3</t>
  </si>
  <si>
    <t>Conductor de legare la pamint comuflat in strat de egalizare a pardoselii, din otel fisie, sectiune 100 mm2 (сталь полосовая)</t>
  </si>
  <si>
    <t>100 m</t>
  </si>
  <si>
    <t>08-02-471-4</t>
  </si>
  <si>
    <t>Priza de pamint, verticala, din otel rotund, diametru 16 mm (сталь круглая)</t>
  </si>
  <si>
    <t>10 buc</t>
  </si>
  <si>
    <t>08-02-472-1</t>
  </si>
  <si>
    <t>Conductori de legare la pamint: priza de pamint, orizontala, din otel rotund, diametru 12 mm</t>
  </si>
  <si>
    <t>08-02-146-1</t>
  </si>
  <si>
    <t>Cablu pina la 35 kV, fixare cu cleme aplicate, masa 1 m pina la: 0,5 kg  (ВВГнг(А)-LS сеч. 3х1,5 мм2)</t>
  </si>
  <si>
    <t>08-02-148-1</t>
  </si>
  <si>
    <t>Cablu pina la 35 kV in tevi, blocuri si cutii pozate, masa 1 m pina la: 1 kg  (ВВГнг(А)-LS сеч. 3х1,5 мм2)</t>
  </si>
  <si>
    <t>Cablu pina la 35 kV, fixare cu cleme aplicate, masa 1 m pina la: 0,5 kg  (ВВГнг(А)-LS сеч. 3х10 мм2)</t>
  </si>
  <si>
    <t>Cablu pina la 35 kV in tevi, blocuri si cutii pozate, masa 1 m pina la: 1 kg  (ВВГнг(А)-LS сеч. 3х10 мм2)</t>
  </si>
  <si>
    <t>Cablu pina la 35 kV in tevi, blocuri si cutii pozate, masa 1 m pina la: 1 kg  (ВВГнг(А)-LS сеч. 3х35 мм2)</t>
  </si>
  <si>
    <t>08-02-149-1</t>
  </si>
  <si>
    <t>Cablu pina la 35 kV suspendate pe cablu de otel, masa 1 m pina la: 1 kg  (ВВГнг(A)-LS сеч. 3х35 мм2 на тросу)</t>
  </si>
  <si>
    <t>Cablu pina la 35 kV, fixare cu cleme aplicate, masa 1 m pina la: 0,5 kg  (ВВГнг(А)-LS сеч. 3х35 мм2)</t>
  </si>
  <si>
    <t>Cablu pina la 35 kV, fixare cu cleme aplicate, masa 1 m pina la: 0,5 kg  (ВВГнг-FRLS сеч. 3x1,5 мм2)</t>
  </si>
  <si>
    <t>Cablu cu fire din cupru  ВВГнг(A)-LS sect. 3х1,5 mm2</t>
  </si>
  <si>
    <t>Cablu cu fire din cupru ВВГнг(A)-LS sect. 3х10 mm2</t>
  </si>
  <si>
    <t>Cablu cu fire din cupru ВВГнг(A)-LS sect. 3х35 mm2</t>
  </si>
  <si>
    <t>Cablu cu fire din cupru ВВГнг(A)-FRLS sect. 3х1,5 mm2</t>
  </si>
  <si>
    <t>08-02-407-6</t>
  </si>
  <si>
    <t>Teava din otel pe constructii instalate in santuri de tencuiala executate, pe suportul pardoselii, diametru pina la 20 mm (труба стальная 20 мм)</t>
  </si>
  <si>
    <t>08-02-411-1</t>
  </si>
  <si>
    <t>Furtun metalic, diametrul exterior pina la 15 mm (металлорукав РЗ-ЦХ-Д20 мм)</t>
  </si>
  <si>
    <t>10-06-034-14</t>
  </si>
  <si>
    <t>Lucrari diverse: Protectia cablului cu jgheaburi plastice, pe pereti din lemn sau caramida  короб оцинк. разм. 40х20</t>
  </si>
  <si>
    <t>34-02-064-1</t>
  </si>
  <si>
    <t>Montarea stilpilor de reazem pentru retele telefonice: de o pereche  (трубостойка H=3,0m  Dn40 mm)</t>
  </si>
  <si>
    <t xml:space="preserve">Sapatura manuala de pamint in spatii limitate, avind sub 1,00 m sau peste 1,00 m latime, executata fara sprijiniri, cu taluz vertical, la fundatii, canale, subsoluri, drenuri, trepte de infratire, in pamint necoeziv sau slab coeziv adincime &lt; 0,75 m teren mijlociu                                                               </t>
  </si>
  <si>
    <t xml:space="preserve">Imprastierea cu lopata a pamintului afinat, in straturi uniforme, de 10-30 cm grosime, printr-o aruncare de pina la 3 m din gramezi, inclusiv sfarimarea bulgarilor, pamintul provenind din teren mijlociu  </t>
  </si>
  <si>
    <t>Întrerupător automat  ВА47-29/1/С32</t>
  </si>
  <si>
    <t>Panou de evidență "BZUM-TF-100-12"</t>
  </si>
  <si>
    <t>Întrerupător  ВН 32-1Р/32</t>
  </si>
  <si>
    <t>Întrerupător automat  ВА47-29/1/С25</t>
  </si>
  <si>
    <t>Contor energie electrică activă ZCG 112 AS, Iн=5-40А, U=220В</t>
  </si>
  <si>
    <t>Boxă p/u 24 module КМПн 2/24 IP55</t>
  </si>
  <si>
    <t>Comutator  ПП-1P-25</t>
  </si>
  <si>
    <t>Întrerupător automat cu un pol ВА47-29/1/С6</t>
  </si>
  <si>
    <t>Întrerupător automat cu un polВА47-29/1/C4</t>
  </si>
  <si>
    <t>Întrerupător automat cu un polВА47-29/1/В4</t>
  </si>
  <si>
    <t>Întrerupător automat cu un polВА47-29/1/С2</t>
  </si>
  <si>
    <t>Întrerupător automat cu un polВА47-29/1/В2</t>
  </si>
  <si>
    <t>Cutie cu conector plug-in К654У2</t>
  </si>
  <si>
    <t>Întrerupător de sarcină  ВН-32-1Р-25А</t>
  </si>
  <si>
    <t>Contactor - Пускатель магнитный ПМА-0247  Uн=220В</t>
  </si>
  <si>
    <t xml:space="preserve"> Generator mobil  de energie electrică cu motor diesel   220V/50Hz,              7,0 кVA, dotat cu bloc  de conectare automată la rețeaua electrică</t>
  </si>
  <si>
    <t>11-02-002-01</t>
  </si>
  <si>
    <t>Dispozitiv instalat pe imbinari de flanse, masa, kg, pina la: 1,5  ТТУ, ТТП, ТПГ100эк</t>
  </si>
  <si>
    <t>11-01-001-01</t>
  </si>
  <si>
    <t>Constructii pentru instalare dispozitivelor, masa, kg, pina la: 1 (оправа)</t>
  </si>
  <si>
    <t>11-02-001-01</t>
  </si>
  <si>
    <t>Dispozitiv instalat pe imbinari de filet, masa, kg, pina la: 1,5,  (МП4, МВП, ДМ2010)</t>
  </si>
  <si>
    <t>Dispozitiv instalat pe imbinari de filet, masa, kg, pina la: 1,5,  (тягонапорометр ТНМП-52-М2)</t>
  </si>
  <si>
    <t>10-08-003-01</t>
  </si>
  <si>
    <t>Aparat de semnalizare de capacitate сигнальная сирена CC-1</t>
  </si>
  <si>
    <t>Dispozitiv instalat pe imbinari de filet, masa, kg, pina la: 1,5    (детектор оксида RGD COO MP1)</t>
  </si>
  <si>
    <t>11-03-001-01</t>
  </si>
  <si>
    <t>Dispozitive, instalate pe constructii metalice, panouri si pupitre: dispozitiv, masa, kg, pina la: 5 (датчик РОС-301)</t>
  </si>
  <si>
    <t>Dispozitiv instalat pe imbinari de filet, masa, kg, pina la: 1,5    (электронный регулятор Danfoss)</t>
  </si>
  <si>
    <t>Dispozitiv instalat pe imbinari de flanse, masa, kg, pina la: 1,5  датчик ESM-10</t>
  </si>
  <si>
    <t>Dispozitiv instalat pe imbinari de flanse, masa, kg, pina la: 1,5  датчик EMSU-10</t>
  </si>
  <si>
    <t>Constructii pentru instalare dispozitivelor, masa, kg, pina la: 1 (отборные устройства)</t>
  </si>
  <si>
    <t>11-06-002-04</t>
  </si>
  <si>
    <t>Retele electrice prin tuburi in panouri si pupitre: din tuburi din otel  D=15mm</t>
  </si>
  <si>
    <t>Teava din otel pe constructii instalate in santuri de tencuiala executate, pe suportul pardoselii, diametru pina la 20 mm</t>
  </si>
  <si>
    <t>11-08-002-01</t>
  </si>
  <si>
    <t>Racordarea retelelor electrice prin tevi la aparate: din conducte de apa-gaze, diametrul trecerii conventionale, pina la 15 mm</t>
  </si>
  <si>
    <t>Furtun metalic, diametrul exterior pina la 15 mm (РЗ-ЦХ-Ш15)</t>
  </si>
  <si>
    <t>Lucrari diverse: Protectia cablului cu jgheaburi plastice, pe pereti din lemn sau caramida  (кабель канал)</t>
  </si>
  <si>
    <t xml:space="preserve">Cablu pina la 35 kV in tevi, blocuri si cutii pozate, masa 1 m pina la: 1 kg </t>
  </si>
  <si>
    <t>08-02-412-9</t>
  </si>
  <si>
    <t>Introducerea conductorilor in tevi si furtunuri metalice pozate: fiecare conductor urmator monofir sau multifir in impletire comuna, sectiune sumara pina la 6 mm2  ПВ1-0,38 сеч.1x1,5 мм2</t>
  </si>
  <si>
    <t>Panoul de comandă și semnalizare ЩУС -  cutie de tip ЯУЭ-1263 dim. 1200x600x350</t>
  </si>
  <si>
    <t>11-06-001-02</t>
  </si>
  <si>
    <t>Panou, masa, kg, pina la: 100разм. 1200х600х350 ЯУЭ1263</t>
  </si>
  <si>
    <t>Dispozitiv sau aparat demontat inainte de transportare</t>
  </si>
  <si>
    <t>11-08-001-04</t>
  </si>
  <si>
    <t>Racordare retelelor electrice la aparate prin lipire</t>
  </si>
  <si>
    <t>100 buc.</t>
  </si>
  <si>
    <t xml:space="preserve">Сosturi materiale  </t>
  </si>
  <si>
    <t>Dispozitiv de selectare Г-16-225, В-16-225</t>
  </si>
  <si>
    <t>Dispozitiv de selectare Г16-80, В-16-80, 955-2</t>
  </si>
  <si>
    <t>Țeavă din oțel D=15mm</t>
  </si>
  <si>
    <t>Țeavă din oțel D=20mm</t>
  </si>
  <si>
    <t>Furtun metalic D=15mm</t>
  </si>
  <si>
    <t>Canal p/u cablu</t>
  </si>
  <si>
    <t>Cablu КВВГнг-LS sect. 4х1,5mm2</t>
  </si>
  <si>
    <t>CabluКВВГнг-LS sect. 5х1,5mm2</t>
  </si>
  <si>
    <t>Cablu КВВГнг-LS sect. 7х1,5mm2</t>
  </si>
  <si>
    <t>Conductor  ПВ1-0,38 сеч. 1x1,5mm2</t>
  </si>
  <si>
    <t>Termometru ТТУ, ТТП</t>
  </si>
  <si>
    <t>Termometru ТПГ100эк-М1</t>
  </si>
  <si>
    <t>Sensor releu nivel РОС-301</t>
  </si>
  <si>
    <t>Manometru МП4-У, МВП-Ух0,6</t>
  </si>
  <si>
    <t>Manometru ДМ2010С</t>
  </si>
  <si>
    <t>Dispozitiv măsurare tiraj ТНМП-52-М1</t>
  </si>
  <si>
    <t>Sirenă acustică СС-1</t>
  </si>
  <si>
    <t>Detector CO RGD COOMP1</t>
  </si>
  <si>
    <t>Regulator electronic a temperaturii Danfoss</t>
  </si>
  <si>
    <t>Panou dirijare și semnalizare  ЩУС-ЯУЭ-1263  1200x600x350mm  IP54</t>
  </si>
  <si>
    <t>Întrerupător automat ВА47-29/1/С2</t>
  </si>
  <si>
    <t>Contactor  УП5311</t>
  </si>
  <si>
    <t>Releu ПЭ37</t>
  </si>
  <si>
    <t>Releu РСВ19-11</t>
  </si>
  <si>
    <t>Releu РСВ19-31</t>
  </si>
  <si>
    <t>Buton ABLFS-22</t>
  </si>
  <si>
    <t>Dispozitiv semnalizare  АD-22DS</t>
  </si>
  <si>
    <t>Diod Д246</t>
  </si>
  <si>
    <t>Bloc terminal  Бз24-4П</t>
  </si>
  <si>
    <t>Retele exterioare de alimentare cu apa</t>
  </si>
  <si>
    <t>Capitolul 1. Montarea retelelor</t>
  </si>
  <si>
    <t>AcF03A</t>
  </si>
  <si>
    <t>Umpluturi in santuri la conductele de alimentare cu apa sau canalizare, ca substrat, strat de protectie, strat de izolare sau strat filtrant la tuburile de drenaj, executate cu nisip</t>
  </si>
  <si>
    <t>AcA52A</t>
  </si>
  <si>
    <t>Teava din polietilena, pentru conducte de alimentare cu apa montata in sant, cu diametrul de 20 mm. Nota: tipul tevii polietilena si banzii de avertizare se va include conform proiectului  PE80 SDR17,6 PN6</t>
  </si>
  <si>
    <t>AcF11C</t>
  </si>
  <si>
    <t>Spalarea tevilor din PVC, fonta, azbociment, polietilena etc 20-75 mm, de apa potabila dupa montarea si imbinarea, inaintea receptiei</t>
  </si>
  <si>
    <t>AcF12A</t>
  </si>
  <si>
    <t>Proba de presiune a conductelor din polietilena montate in transee pentru retelele de alimentare cu apa si canalizare, cu diametru  pina la 100 mm</t>
  </si>
  <si>
    <t>AcB01A</t>
  </si>
  <si>
    <t>Montarea armaturilor cu actionare manuala sau mecanica (vane, robinete, ventile), la conductele de alimentare cu apa sau de canalizare, avind diametrul de 15 mm (вентиль запорный фланцевый 15ч9р)</t>
  </si>
  <si>
    <t>AcA53A</t>
  </si>
  <si>
    <t>Montarea fitingurilor prin electrofuziune. Imbinarea prin sudura de tip electrofuziune intre teava si fiting (mufe, teu, cot) din polietilena, tevii avind diametrul de 20x20 mm. Nota: tipul fitingului din polietilena (mufe, teu, cot)  se va include conform proiectului (седелка VALROM)</t>
  </si>
  <si>
    <t>AcA26A</t>
  </si>
  <si>
    <t>Imbinarea cu flanse a pieselor de legatura, flanselor, inclusiv a flanselor oarbe si a armaturilor, avind diametrul de 15 mm  (фланец ст. свободный)</t>
  </si>
  <si>
    <t>Confectionarea, montarea si cimentarea tevii de protectie la trecerea conductelor prin ziduri, teava avind diametrul de 89х3,7 mm (гильза L=0,30 m)</t>
  </si>
  <si>
    <t>Retele exterioare de canalizare</t>
  </si>
  <si>
    <t>AcE14A</t>
  </si>
  <si>
    <t>Executarea caminelor de vizitare din elemente de beton armat prefabricat, pentru canalizare, circulare (inelare) cu diametrul 1,5 m, in teren fara apa subterana</t>
  </si>
  <si>
    <t>AcE14A1</t>
  </si>
  <si>
    <t>Elemente din beton armat prefabricat, ale caminelor de vizitare, circulare (inelare) cu diametrul 1,5 m, pentru canalizare, in teren fara apa subterana. Nota: resursul cu norma 0,00 (zero) se ia conform proiectului</t>
  </si>
  <si>
    <t>CD50A</t>
  </si>
  <si>
    <t>Zidarie din caramida simpla, format 250 x 120 x 65 la pereti exteriori cu inaltimea pina la 4 m</t>
  </si>
  <si>
    <t>AcA07B</t>
  </si>
  <si>
    <t>Montarea in pamint, in exteriorul cladirilor, a tevilor din PVC tip 4(G) sau 3(M), avind diametrul de 110 mm  SN4 SDR41</t>
  </si>
  <si>
    <t>Apeduct</t>
  </si>
  <si>
    <t>Capitolul 1. Lucrari sanitare</t>
  </si>
  <si>
    <t>SF51A</t>
  </si>
  <si>
    <t>Ansamblu de masurare a debitului de apa fara contur, avind diametrul bransamentului de 15 mm</t>
  </si>
  <si>
    <t>SD19A</t>
  </si>
  <si>
    <t>Robinet de retinere cu venti drept cu mufe filetate, avind diametrul 15 mm (вентиль запорный муфтовый 15Б1бк)</t>
  </si>
  <si>
    <t>SD18A</t>
  </si>
  <si>
    <t>Hidrant de gradina, montat in pamint cu diametrul de 15 mm</t>
  </si>
  <si>
    <t>SA01A</t>
  </si>
  <si>
    <t>Teava din otel zincata pentru instalatii, montata la constructii industriale, avind diametrul de 15 mm</t>
  </si>
  <si>
    <t>SF01A</t>
  </si>
  <si>
    <t>Efectuarea probei de etansare la presiune a instalatiei de apa calda sau rece executata din conducte de otel, zincate, pentru instalatii, sudate longitudinal, avind diametrul de 3/8"-2"</t>
  </si>
  <si>
    <t>SF05A</t>
  </si>
  <si>
    <t>Spalarea instalatiei de apa rece sau calda, executata din teava de otel, zincata,  avind diametrul de 3/8"-2"</t>
  </si>
  <si>
    <t>Robinet de retinere cu venti drept cu mufe filetate, avind diametrul  15 mm (кран водоразборный)</t>
  </si>
  <si>
    <t>Teava din polietilena, pentru conducte de alimentare cu apa montata in sant, cu diametrul de 20 mm. Nota: tipul tevii polietilena si banzii de avertizare se va include conform proiectului  PE80 SDR21 PN6</t>
  </si>
  <si>
    <t>TsA03E</t>
  </si>
  <si>
    <t>Sapatura manuala de pamint in spatii limitate, avind sub 1,00 m latime, executata fara sprijiniri, cu taluz inclinat la fundatii, canale, etc., teren de coeziune mijlocie sau foarte coeziv, pina la 1,5 m adincime  teren mijlociu</t>
  </si>
  <si>
    <t>Beton simplu  turnat cu mijloace clasice,  in fundatii, socluri, ziduri de sprijin, pereti sub cota zero, preparat cu centrala de betoane sau beton marfa conform. art. CA01, turnare cu mijloace clasice, beton simplu clasa....   В7.5</t>
  </si>
  <si>
    <t>IA32A</t>
  </si>
  <si>
    <t>Vas de expansiune inchis cu membrana,  avind capacitatea pina la 50 l (мембранный бак Zilmet Ultra-Pro)</t>
  </si>
  <si>
    <t>Contor de apa rece Dn15 mm</t>
  </si>
  <si>
    <t>Conducta de canalizare</t>
  </si>
  <si>
    <t>SB08E</t>
  </si>
  <si>
    <t>Teava din material plastic pentru canalizare, imbinata cu garnitura de cauciuc, montata aparent sau ingropat sub pardoseala, avind diametrul de 100 mm   polipropilen</t>
  </si>
  <si>
    <t>SB08C</t>
  </si>
  <si>
    <t>Teava din material plastic pentru canalizare, imbinata cu garnitura de cauciuc, montata aparent sau ingropat sub pardoseala, avind diametrul de 50 mm   polipropilen</t>
  </si>
  <si>
    <t>SF04A</t>
  </si>
  <si>
    <t>Efectuarea probei de etanseitate si functionare a instalatiei de canalizare executata din tuburi de fonta, pentru scurgere, teava de policlorura de vinil, neplastifiata, tip usor sau din material plastic, fonta ductila teava avind diametrul de pina la 100 mm inclusiv</t>
  </si>
  <si>
    <t>10 m</t>
  </si>
  <si>
    <t>Teava din material plastic pentru canalizare, imbinata cu garnitura de cauciuc, montata aparent sau ingropat sub pardoseala, avind diametrul de 100 mm  (fitinguri polipropilen 15%)</t>
  </si>
  <si>
    <t>Teava din material plastic pentru canalizare, imbinata cu garnitura de cauciuc, montata aparent sau ingropat sub pardoseala, avind diametrul de 50 mm (fitinguri polipropilen 15%)</t>
  </si>
  <si>
    <t>SB10E</t>
  </si>
  <si>
    <t>Piesa de legatura (ramificatie simpla) din material plastic pentru canalizare, imbinate  cu garnitura de cauciuc, avind diametrul de 100 mm (revizie de polietilen)</t>
  </si>
  <si>
    <t>Piesa de legatura (ramificatie simpla) din material plastic pentru canalizare, imbinate  cu garnitura de cauciuc, avind diametrul de 100 mm (прочистка полипропиленовая)</t>
  </si>
  <si>
    <t>SB10C</t>
  </si>
  <si>
    <t>Piesa de legatura (ramificatie simpla) din material plastic pentru canalizare, imbinate  cu garnitura de cauciuc, avind diametrul de 50 mm (прочистка полипропиленовая)</t>
  </si>
  <si>
    <t>SB24E</t>
  </si>
  <si>
    <t>Sifon de pardoseala din fonta emailata, simplu, avind diametrul de 100 mm  (трап чугунный)</t>
  </si>
  <si>
    <t>AcA25A</t>
  </si>
  <si>
    <t>Montarea prin sudura electrica a piselor de legatura, din otel, la pozitie, avind diametrul de 100x50 mm (воронка стальная)</t>
  </si>
  <si>
    <t>Piesa de legatura (ramificatie simpla) din material plastic pentru canalizare, imbinate  cu garnitura de cauciuc, avind diametrul de 50 mm  (sifon-revizie)</t>
  </si>
  <si>
    <t>SB05E</t>
  </si>
  <si>
    <t>Teava din PVC neplastifiata tip usor(U) pentru canalizare, imbinata prin lipire , montata aparent sau ingropata sub pardoseala, avind diametrul de 110 mm  polivinilclorid</t>
  </si>
  <si>
    <t>SA40A</t>
  </si>
  <si>
    <t>Instalarea mufelor antiincendiare cu fixare la plafonul planseului cu dibluri  (противопожарная манжета)</t>
  </si>
  <si>
    <t>SC06A</t>
  </si>
  <si>
    <t>Spalator cu picurator (cu un compartiment) pentru vase, din fonta emailata, tabla emailata, inox, etc., avind teava de scurgere din material plastic, montat pe console fixate pe pereti din zidarie de caramida (мойка чугунная эмалированная с сифоном-ревизией)</t>
  </si>
  <si>
    <t>10-08-002-03</t>
  </si>
  <si>
    <t>Avertizoare "ПС" automatice: termic, de fum, de lumina in executare protejata de explozii   ИП-105-2/1</t>
  </si>
  <si>
    <t>10-08-002-05</t>
  </si>
  <si>
    <t>Avertizoare "ОС" automatice: de contact-lovire, fara contact electromagnetic sau piezoelectric, instalat pe sticla    ИПР-2-01</t>
  </si>
  <si>
    <t>10-08-001-06</t>
  </si>
  <si>
    <t>Aparate receptoare: Dispozitive "ПС" de receptie si control, de semnalizare. Concentrator: bloc de baza pentru 4 raze  (Варта 1/2 GSM)</t>
  </si>
  <si>
    <t>10-08-019-01</t>
  </si>
  <si>
    <t>Utilaj divers de electroceasoficare: Cutie de ramificare pe perete  бокс</t>
  </si>
  <si>
    <t>Aparat de semnalizare de capacitate SA-913F</t>
  </si>
  <si>
    <t>Cablu pina la 35 kV in tevi, blocuri si cutii pozate, masa 1 m pina la: 1 kg     КПСЭСнг(А)-FRLS 2x2x0,2</t>
  </si>
  <si>
    <t>Cablu pina la 35 kV in tevi, blocuri si cutii pozate, masa 1 m pina la: 1 kg  ВВГнг-FRLS сеч. 2х1,5мм2</t>
  </si>
  <si>
    <t>08-01-121-1</t>
  </si>
  <si>
    <t>Acumulator acid stationar, tip: С-1, СК-1 1270 ВАТТ</t>
  </si>
  <si>
    <t>Utilaj divers de electroceasoficare: Cutie de ramificare pe perete  коробка универсальная развет. УК-2П</t>
  </si>
  <si>
    <t>Lucrari diverse: Protectia cablului cu jgheaburi plastice, pe pereti din lemn sau caramida   ТМК-1020</t>
  </si>
  <si>
    <t xml:space="preserve"> Detectoare de incendiu de căldură (10% rezervă) ИП-105-2/1</t>
  </si>
  <si>
    <t>Detectoare de incendiu  ИПР-2-01</t>
  </si>
  <si>
    <t>Dispozitiv de recepție semnal incendiu Варта 1/2 GSM</t>
  </si>
  <si>
    <t xml:space="preserve">Boxă metalică </t>
  </si>
  <si>
    <t>Acumulator  12V7Ah</t>
  </si>
  <si>
    <t xml:space="preserve"> Motopompă p/u stingere incendii cu debit de refulare 36 m3/oră și adîncime deaspirație de 6 m, dotată cu furtun d=50mm șiu lungime 60m, МН-13/60 sau analog</t>
  </si>
  <si>
    <t>Stingator ОП-5</t>
  </si>
  <si>
    <t>Q= 90 kW**</t>
  </si>
  <si>
    <t xml:space="preserve">Cazan de preparare agent termic pentru incalzire (apa calda 90/70 grade), de otel, monobloc, avind puterea calorica de 90 kW cu arderea biocombustibilului solid - brichete, în complect cu panou de dirijare, randament min 80%, Рnom = 1,5 bar,   class 3, ЕН 303-5,2012   </t>
  </si>
  <si>
    <t>Capitolul 1.1. Platforma  de ciment-beton</t>
  </si>
  <si>
    <t xml:space="preserve">Pardoseli din beton simplu clasa C 10/8 (Bc 10/B 150) in grosime de 10 cm, in cimp continuu, driscuit, turnat pe loc, in incaperi cu suprafata mai mare de 16 mp </t>
  </si>
  <si>
    <t>Borduri mici, prefabricate din beton cu sectiunea de 10x15 cm, pentru incadrarea spatiilor verzi, trotuarelor, aleilor, etc., asezate pe o fundatie din beton B-15, БР 100.20.8</t>
  </si>
  <si>
    <t>Imprejmuiri din plasa de sirma cu panouri de gard din rama de otel rotund fixata  pe stilpi din beton armat prefabricat montati la 2 m distanta interax prin burare cu piatra sparta, cu inaltimea la coama de 1,80 m  ("GARDLAIN")</t>
  </si>
  <si>
    <t>Roabă cu căuș de oțel, Vcăuș=0,1m3</t>
  </si>
  <si>
    <t xml:space="preserve">Cazan de preparare agent termic pentru incalzire (apa calda 90/70 grade), de otel, monobloc, avind puterea calorica de 90 kw </t>
  </si>
  <si>
    <t>48A</t>
  </si>
  <si>
    <t>Preț Firmă</t>
  </si>
  <si>
    <t>Efectuare lucrări cu montarea robinetelor de reglare manuală, balansarea și punerea în funcțiune a sistemului interior de încălzire existent integral cu Centrala Termică nou montată</t>
  </si>
  <si>
    <t>Contor energie termică D 15 mm,  "Hydrometer" Sharky 775, h50-15, EN 1434</t>
  </si>
  <si>
    <t>Radiatoare din otel, monobloc avind lungimea de 1501 - 2000 mm ("Korado" тип 33 1600х600(h) sau analog)</t>
  </si>
  <si>
    <t xml:space="preserve">Imbracaminte de beton cu agregate marunte, in groosime de 10,0 cm, cu asternere manuala </t>
  </si>
  <si>
    <t>Sirenă de alarmă cu lumină intermitentă, 12V,  SA-913F</t>
  </si>
  <si>
    <t>Tipul combustibilului: agro-brichete, tip E, EN 14961-6 (conform Descrierii Sarcinii Tehnice) *</t>
  </si>
  <si>
    <t>Temperatura maxima admisa de operare: 85 °C</t>
  </si>
  <si>
    <t xml:space="preserve">Diametrul cosului de fum 300mm***: </t>
  </si>
  <si>
    <t>Buiandrugi Прм 1, Прм 2</t>
  </si>
  <si>
    <t>Centură Пм1</t>
  </si>
  <si>
    <t>Capitolul 10.4. Sprijin ОП3 (1 шт)</t>
  </si>
  <si>
    <t>Coș din metal cu pereți dubli (din oțel inoxidabil - pentru cazanele cu combustibil solid) Diametru intern 350 mm, H = 12,0 m, cu izolație termică - 50 mm, în complet: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</si>
</sst>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00_);_(* \(#,##0.00\);_(* &quot;-&quot;??_);_(@_)"/>
    <numFmt numFmtId="166" formatCode="0.0%"/>
  </numFmts>
  <fonts count="4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0"/>
      <color indexed="8"/>
      <name val="Times New Roman"/>
      <family val="1"/>
      <charset val="204"/>
    </font>
    <font>
      <b/>
      <sz val="12"/>
      <color indexed="8"/>
      <name val="Calibri"/>
      <family val="2"/>
      <charset val="204"/>
    </font>
    <font>
      <sz val="12"/>
      <color indexed="8"/>
      <name val="Calibri"/>
      <family val="2"/>
      <charset val="204"/>
    </font>
    <font>
      <b/>
      <sz val="14"/>
      <color indexed="8"/>
      <name val="Calibri"/>
      <family val="2"/>
      <charset val="204"/>
    </font>
    <font>
      <sz val="11"/>
      <color indexed="8"/>
      <name val="Calibri"/>
      <family val="2"/>
    </font>
    <font>
      <sz val="12"/>
      <color indexed="8"/>
      <name val="Calibri"/>
      <family val="2"/>
      <charset val="204"/>
    </font>
    <font>
      <b/>
      <sz val="15"/>
      <name val="Calibri"/>
      <family val="2"/>
    </font>
    <font>
      <b/>
      <sz val="14"/>
      <color indexed="9"/>
      <name val="Calibri"/>
      <family val="2"/>
    </font>
    <font>
      <b/>
      <sz val="14"/>
      <name val="Calibri"/>
      <family val="2"/>
    </font>
    <font>
      <b/>
      <sz val="14"/>
      <color indexed="9"/>
      <name val="Calibri"/>
      <family val="2"/>
      <charset val="204"/>
    </font>
    <font>
      <b/>
      <sz val="11"/>
      <color indexed="10"/>
      <name val="Calibri"/>
      <family val="2"/>
      <charset val="204"/>
    </font>
    <font>
      <sz val="12"/>
      <color indexed="9"/>
      <name val="Calibri"/>
      <family val="2"/>
      <charset val="204"/>
    </font>
    <font>
      <b/>
      <sz val="12"/>
      <color indexed="9"/>
      <name val="Calibri"/>
      <family val="2"/>
      <charset val="204"/>
    </font>
    <font>
      <sz val="8"/>
      <name val="Calibri"/>
      <family val="2"/>
    </font>
    <font>
      <b/>
      <sz val="11"/>
      <color theme="0"/>
      <name val="Calibri"/>
      <family val="2"/>
      <scheme val="minor"/>
    </font>
    <font>
      <b/>
      <sz val="15"/>
      <color theme="3"/>
      <name val="Calibri"/>
      <family val="2"/>
      <scheme val="minor"/>
    </font>
    <font>
      <sz val="11"/>
      <color theme="1"/>
      <name val="Calibri"/>
      <family val="2"/>
      <charset val="238"/>
      <scheme val="minor"/>
    </font>
    <font>
      <sz val="12"/>
      <name val="Calibri"/>
      <family val="2"/>
    </font>
    <font>
      <b/>
      <sz val="14"/>
      <color indexed="10"/>
      <name val="Calibri"/>
      <family val="2"/>
      <charset val="238"/>
      <scheme val="minor"/>
    </font>
    <font>
      <b/>
      <sz val="14"/>
      <name val="Calibri"/>
      <family val="2"/>
      <charset val="238"/>
      <scheme val="minor"/>
    </font>
    <font>
      <b/>
      <sz val="12"/>
      <color indexed="8"/>
      <name val="Calibri"/>
      <family val="2"/>
      <charset val="238"/>
      <scheme val="minor"/>
    </font>
    <font>
      <b/>
      <sz val="12"/>
      <color theme="1"/>
      <name val="Calibri"/>
      <family val="2"/>
      <scheme val="minor"/>
    </font>
    <font>
      <b/>
      <sz val="14"/>
      <name val="Calibri"/>
      <family val="2"/>
      <scheme val="minor"/>
    </font>
    <font>
      <b/>
      <sz val="14"/>
      <color indexed="8"/>
      <name val="Calibri"/>
      <family val="2"/>
      <charset val="204"/>
      <scheme val="minor"/>
    </font>
    <font>
      <sz val="12"/>
      <color indexed="8"/>
      <name val="Calibri"/>
      <family val="2"/>
      <charset val="204"/>
      <scheme val="minor"/>
    </font>
    <font>
      <b/>
      <sz val="14"/>
      <color indexed="9"/>
      <name val="Calibri"/>
      <family val="2"/>
      <charset val="238"/>
      <scheme val="minor"/>
    </font>
    <font>
      <sz val="11"/>
      <color theme="1"/>
      <name val="Calibri"/>
      <family val="2"/>
      <scheme val="minor"/>
    </font>
    <font>
      <sz val="11"/>
      <color rgb="FF3F3F76"/>
      <name val="Calibri"/>
      <family val="2"/>
      <scheme val="minor"/>
    </font>
    <font>
      <sz val="11"/>
      <color theme="0"/>
      <name val="Calibri"/>
      <family val="2"/>
      <scheme val="minor"/>
    </font>
    <font>
      <sz val="11"/>
      <name val="Calibri"/>
      <family val="2"/>
      <scheme val="minor"/>
    </font>
    <font>
      <b/>
      <sz val="11"/>
      <color theme="1"/>
      <name val="Calibri"/>
      <family val="2"/>
      <charset val="204"/>
      <scheme val="minor"/>
    </font>
    <font>
      <b/>
      <sz val="11"/>
      <color rgb="FFFF0000"/>
      <name val="Calibri"/>
      <family val="2"/>
      <charset val="204"/>
      <scheme val="minor"/>
    </font>
    <font>
      <b/>
      <sz val="12"/>
      <color theme="0"/>
      <name val="Calibri"/>
      <family val="2"/>
      <charset val="204"/>
      <scheme val="minor"/>
    </font>
    <font>
      <sz val="11"/>
      <color rgb="FFFF0000"/>
      <name val="Calibri"/>
      <family val="2"/>
      <charset val="238"/>
      <scheme val="minor"/>
    </font>
    <font>
      <i/>
      <sz val="11"/>
      <color rgb="FFFF0000"/>
      <name val="Calibri"/>
      <family val="2"/>
      <charset val="204"/>
      <scheme val="minor"/>
    </font>
    <font>
      <b/>
      <sz val="14"/>
      <color indexed="8"/>
      <name val="Calibri"/>
      <family val="2"/>
      <charset val="238"/>
      <scheme val="minor"/>
    </font>
    <font>
      <u/>
      <sz val="11"/>
      <color theme="1"/>
      <name val="Calibri"/>
      <family val="2"/>
      <scheme val="minor"/>
    </font>
    <font>
      <b/>
      <u/>
      <sz val="11"/>
      <color theme="1"/>
      <name val="Calibri"/>
      <family val="2"/>
      <charset val="204"/>
      <scheme val="minor"/>
    </font>
    <font>
      <sz val="11"/>
      <color theme="1"/>
      <name val="Calibri"/>
      <family val="2"/>
      <charset val="204"/>
      <scheme val="minor"/>
    </font>
    <font>
      <sz val="15"/>
      <color indexed="9"/>
      <name val="Calibri"/>
      <family val="2"/>
      <charset val="238"/>
    </font>
    <font>
      <b/>
      <sz val="15"/>
      <color indexed="9"/>
      <name val="Calibri"/>
      <family val="2"/>
      <charset val="238"/>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rgb="FFA5A5A5"/>
      </patternFill>
    </fill>
    <fill>
      <patternFill patternType="solid">
        <fgColor theme="9" tint="0.79998168889431442"/>
        <bgColor indexed="64"/>
      </patternFill>
    </fill>
    <fill>
      <patternFill patternType="solid">
        <fgColor rgb="FFFFE36D"/>
        <bgColor indexed="64"/>
      </patternFill>
    </fill>
    <fill>
      <patternFill patternType="solid">
        <fgColor rgb="FFFFCC99"/>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rgb="FFFFC000"/>
        <bgColor indexed="64"/>
      </patternFill>
    </fill>
    <fill>
      <patternFill patternType="solid">
        <fgColor rgb="FFFFE989"/>
        <bgColor indexed="64"/>
      </patternFill>
    </fill>
    <fill>
      <patternFill patternType="solid">
        <fgColor theme="1" tint="0.499984740745262"/>
        <bgColor indexed="64"/>
      </patternFill>
    </fill>
    <fill>
      <patternFill patternType="solid">
        <fgColor rgb="FFB4F0FF"/>
        <bgColor indexed="64"/>
      </patternFill>
    </fill>
    <fill>
      <patternFill patternType="solid">
        <fgColor theme="0" tint="-0.14996795556505021"/>
        <bgColor indexed="64"/>
      </patternFill>
    </fill>
    <fill>
      <patternFill patternType="solid">
        <fgColor rgb="FFB4E68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ck">
        <color indexed="64"/>
      </top>
      <bottom style="thick">
        <color indexed="64"/>
      </bottom>
      <diagonal/>
    </border>
  </borders>
  <cellStyleXfs count="15">
    <xf numFmtId="0" fontId="0" fillId="0" borderId="0"/>
    <xf numFmtId="0" fontId="17" fillId="5" borderId="7" applyNumberFormat="0" applyAlignment="0" applyProtection="0"/>
    <xf numFmtId="165" fontId="7" fillId="0" borderId="0" applyFont="0" applyFill="0" applyBorder="0" applyAlignment="0" applyProtection="0"/>
    <xf numFmtId="0" fontId="18" fillId="0" borderId="8" applyNumberFormat="0" applyFill="0" applyAlignment="0" applyProtection="0"/>
    <xf numFmtId="0" fontId="21" fillId="7" borderId="1">
      <alignment vertical="center"/>
    </xf>
    <xf numFmtId="4" fontId="27" fillId="2" borderId="1" applyFont="0" applyFill="0" applyBorder="0">
      <alignment horizontal="center" vertical="center" wrapText="1"/>
    </xf>
    <xf numFmtId="0" fontId="20" fillId="5" borderId="1" applyNumberFormat="0" applyFill="0" applyAlignment="0">
      <alignment horizontal="center" wrapText="1"/>
    </xf>
    <xf numFmtId="0" fontId="30" fillId="8" borderId="9" applyNumberFormat="0" applyAlignment="0" applyProtection="0"/>
    <xf numFmtId="0" fontId="31" fillId="9" borderId="0" applyNumberFormat="0" applyBorder="0" applyAlignment="0" applyProtection="0"/>
    <xf numFmtId="0" fontId="29" fillId="10" borderId="0" applyNumberFormat="0" applyBorder="0" applyAlignment="0" applyProtection="0"/>
    <xf numFmtId="0" fontId="31" fillId="11" borderId="0" applyNumberFormat="0" applyBorder="0" applyAlignment="0" applyProtection="0"/>
    <xf numFmtId="9" fontId="29" fillId="0" borderId="0" applyFont="0" applyFill="0" applyBorder="0" applyAlignment="0" applyProtection="0"/>
    <xf numFmtId="0" fontId="23" fillId="15" borderId="16" applyNumberFormat="0">
      <alignment vertical="center"/>
    </xf>
    <xf numFmtId="0" fontId="24" fillId="16" borderId="1" applyAlignment="0">
      <alignment horizontal="center"/>
    </xf>
    <xf numFmtId="0" fontId="25" fillId="17" borderId="16" applyNumberFormat="0">
      <alignment vertical="center"/>
    </xf>
  </cellStyleXfs>
  <cellXfs count="146">
    <xf numFmtId="0" fontId="0" fillId="0" borderId="0" xfId="0"/>
    <xf numFmtId="4" fontId="25" fillId="17" borderId="16" xfId="14" applyNumberFormat="1">
      <alignment vertical="center"/>
    </xf>
    <xf numFmtId="0" fontId="3" fillId="0" borderId="0" xfId="0" applyFont="1" applyAlignment="1">
      <alignment vertical="center"/>
    </xf>
    <xf numFmtId="0" fontId="8" fillId="0" borderId="0" xfId="0" applyFont="1"/>
    <xf numFmtId="0" fontId="9" fillId="0" borderId="0" xfId="3" applyNumberFormat="1" applyFont="1" applyBorder="1" applyAlignment="1">
      <alignment vertical="top" wrapText="1" readingOrder="1"/>
    </xf>
    <xf numFmtId="0" fontId="0" fillId="0" borderId="0" xfId="0" applyBorder="1"/>
    <xf numFmtId="0" fontId="20" fillId="6" borderId="1" xfId="6" applyFill="1" applyBorder="1" applyAlignment="1" applyProtection="1">
      <alignment horizontal="center" vertical="center" wrapText="1"/>
    </xf>
    <xf numFmtId="0" fontId="20" fillId="0" borderId="1" xfId="6" applyFill="1" applyAlignment="1" applyProtection="1">
      <alignment vertical="center" wrapText="1"/>
    </xf>
    <xf numFmtId="0" fontId="20" fillId="6" borderId="1" xfId="6" applyFill="1" applyAlignment="1" applyProtection="1">
      <alignment horizontal="center" vertical="center" wrapText="1"/>
    </xf>
    <xf numFmtId="0" fontId="20" fillId="6" borderId="5" xfId="6" applyFill="1" applyBorder="1" applyAlignment="1" applyProtection="1">
      <alignment horizontal="center" vertical="center" wrapText="1"/>
    </xf>
    <xf numFmtId="0" fontId="21" fillId="7" borderId="2" xfId="4" applyBorder="1" applyAlignment="1" applyProtection="1">
      <alignment vertical="center"/>
    </xf>
    <xf numFmtId="0" fontId="21" fillId="7" borderId="4" xfId="4" applyBorder="1" applyAlignment="1" applyProtection="1">
      <alignment vertical="center"/>
    </xf>
    <xf numFmtId="0" fontId="21" fillId="7" borderId="6" xfId="4" applyBorder="1" applyAlignment="1" applyProtection="1">
      <alignment vertical="center"/>
    </xf>
    <xf numFmtId="0" fontId="36" fillId="0" borderId="0" xfId="0" applyFont="1" applyAlignment="1" applyProtection="1">
      <alignment horizontal="left" vertical="top"/>
    </xf>
    <xf numFmtId="0" fontId="25" fillId="17" borderId="16" xfId="14">
      <alignment vertical="center"/>
    </xf>
    <xf numFmtId="0" fontId="20" fillId="0" borderId="1" xfId="6" applyFill="1" applyBorder="1" applyAlignment="1" applyProtection="1">
      <alignment horizontal="center" vertical="center" wrapText="1"/>
      <protection locked="0"/>
    </xf>
    <xf numFmtId="0" fontId="20" fillId="0" borderId="1" xfId="6" applyFont="1" applyFill="1" applyBorder="1" applyAlignment="1" applyProtection="1">
      <alignment vertical="center" wrapText="1"/>
    </xf>
    <xf numFmtId="166" fontId="20" fillId="0" borderId="1" xfId="11" applyNumberFormat="1" applyFont="1" applyFill="1" applyBorder="1" applyAlignment="1" applyProtection="1">
      <alignment horizontal="center" vertical="center" wrapText="1"/>
      <protection locked="0"/>
    </xf>
    <xf numFmtId="4" fontId="8" fillId="0" borderId="1" xfId="5" applyFont="1" applyFill="1" applyBorder="1">
      <alignment horizontal="center" vertical="center" wrapText="1"/>
    </xf>
    <xf numFmtId="4" fontId="20" fillId="0" borderId="1" xfId="5" applyFont="1" applyFill="1">
      <alignment horizontal="center" vertical="center" wrapText="1"/>
    </xf>
    <xf numFmtId="4" fontId="20" fillId="0" borderId="1" xfId="5" applyFont="1" applyFill="1" applyProtection="1">
      <alignment horizontal="center" vertical="center" wrapText="1"/>
      <protection locked="0"/>
    </xf>
    <xf numFmtId="2" fontId="34" fillId="0" borderId="1" xfId="0" applyNumberFormat="1" applyFont="1" applyFill="1" applyBorder="1" applyAlignment="1" applyProtection="1">
      <alignment horizontal="center" vertical="center"/>
      <protection locked="0"/>
    </xf>
    <xf numFmtId="0" fontId="0" fillId="0" borderId="0" xfId="0" applyProtection="1"/>
    <xf numFmtId="0" fontId="3" fillId="0" borderId="0" xfId="0" applyFont="1" applyAlignment="1" applyProtection="1">
      <alignment vertical="center"/>
    </xf>
    <xf numFmtId="4" fontId="8" fillId="0" borderId="1" xfId="5" applyFont="1" applyFill="1" applyBorder="1" applyAlignment="1" applyProtection="1">
      <alignment horizontal="center" vertical="center" wrapText="1"/>
      <protection locked="0"/>
    </xf>
    <xf numFmtId="0" fontId="0" fillId="0" borderId="0" xfId="0" applyAlignment="1" applyProtection="1">
      <alignment wrapText="1"/>
    </xf>
    <xf numFmtId="0" fontId="28" fillId="5" borderId="1" xfId="1" applyFont="1" applyBorder="1" applyAlignment="1" applyProtection="1">
      <alignment horizontal="center" wrapText="1"/>
    </xf>
    <xf numFmtId="0" fontId="22" fillId="0" borderId="1" xfId="1" applyFont="1" applyFill="1" applyBorder="1" applyAlignment="1" applyProtection="1">
      <alignment horizontal="center" wrapText="1"/>
    </xf>
    <xf numFmtId="0" fontId="0" fillId="0" borderId="0" xfId="0" applyAlignment="1" applyProtection="1"/>
    <xf numFmtId="0" fontId="21" fillId="7" borderId="2" xfId="4" applyBorder="1" applyAlignment="1" applyProtection="1">
      <alignment vertical="center" wrapText="1"/>
    </xf>
    <xf numFmtId="0" fontId="21" fillId="7" borderId="4" xfId="4" applyBorder="1" applyAlignment="1" applyProtection="1">
      <alignment vertical="center" wrapText="1"/>
    </xf>
    <xf numFmtId="0" fontId="21" fillId="7" borderId="6" xfId="4" applyBorder="1" applyAlignment="1" applyProtection="1">
      <alignment vertical="center" wrapText="1"/>
    </xf>
    <xf numFmtId="0" fontId="33" fillId="0" borderId="0" xfId="0" applyFont="1" applyAlignment="1" applyProtection="1"/>
    <xf numFmtId="0" fontId="19" fillId="0" borderId="0" xfId="0" applyFont="1" applyAlignment="1" applyProtection="1">
      <alignment horizontal="center" wrapText="1"/>
    </xf>
    <xf numFmtId="0" fontId="19" fillId="0" borderId="0" xfId="0" applyFont="1" applyAlignment="1" applyProtection="1">
      <alignment wrapText="1"/>
    </xf>
    <xf numFmtId="0" fontId="0" fillId="0" borderId="0" xfId="0" applyAlignment="1" applyProtection="1">
      <alignment horizontal="center" wrapText="1"/>
    </xf>
    <xf numFmtId="0" fontId="32" fillId="0" borderId="1" xfId="0" applyFont="1" applyBorder="1" applyAlignment="1">
      <alignment wrapText="1"/>
    </xf>
    <xf numFmtId="0" fontId="20" fillId="0" borderId="1" xfId="6" applyFont="1" applyFill="1" applyBorder="1" applyAlignment="1" applyProtection="1">
      <alignment vertical="center" wrapText="1"/>
      <protection locked="0"/>
    </xf>
    <xf numFmtId="0" fontId="19" fillId="0" borderId="0" xfId="0" applyFont="1" applyAlignment="1" applyProtection="1">
      <alignment horizontal="center" vertical="center" wrapText="1"/>
    </xf>
    <xf numFmtId="0" fontId="19" fillId="0" borderId="0" xfId="0" applyFont="1" applyAlignment="1" applyProtection="1">
      <alignment horizontal="left" vertical="top" wrapText="1"/>
    </xf>
    <xf numFmtId="0" fontId="41" fillId="0" borderId="0" xfId="0" applyFont="1" applyAlignment="1" applyProtection="1">
      <alignment horizontal="left" vertical="top"/>
    </xf>
    <xf numFmtId="0" fontId="41" fillId="0" borderId="0" xfId="0" applyFont="1" applyAlignment="1" applyProtection="1">
      <alignment wrapText="1"/>
    </xf>
    <xf numFmtId="4" fontId="41" fillId="0" borderId="0" xfId="0" applyNumberFormat="1" applyFont="1" applyFill="1" applyBorder="1" applyAlignment="1" applyProtection="1">
      <alignment horizontal="center" vertical="center" wrapText="1"/>
    </xf>
    <xf numFmtId="4" fontId="19" fillId="0" borderId="0" xfId="5" applyFont="1" applyFill="1" applyBorder="1" applyProtection="1">
      <alignment horizontal="center" vertical="center" wrapText="1"/>
      <protection locked="0"/>
    </xf>
    <xf numFmtId="4" fontId="19" fillId="0" borderId="0" xfId="5" applyFont="1" applyFill="1" applyBorder="1" applyProtection="1">
      <alignment horizontal="center" vertical="center" wrapText="1"/>
    </xf>
    <xf numFmtId="0" fontId="0" fillId="0" borderId="0" xfId="0" applyProtection="1">
      <protection locked="0"/>
    </xf>
    <xf numFmtId="0" fontId="19" fillId="0" borderId="0" xfId="0" applyFont="1" applyAlignment="1" applyProtection="1">
      <alignment horizontal="center" wrapText="1"/>
      <protection locked="0"/>
    </xf>
    <xf numFmtId="0" fontId="19" fillId="0" borderId="0" xfId="0" applyFont="1" applyAlignment="1" applyProtection="1">
      <alignment wrapText="1"/>
      <protection locked="0"/>
    </xf>
    <xf numFmtId="0" fontId="5" fillId="0" borderId="1" xfId="0" applyFont="1" applyBorder="1" applyAlignment="1" applyProtection="1">
      <alignment vertical="center" wrapText="1"/>
    </xf>
    <xf numFmtId="0" fontId="20" fillId="0" borderId="1" xfId="6" applyFill="1" applyAlignment="1" applyProtection="1">
      <alignment horizontal="center" vertical="center" wrapText="1"/>
    </xf>
    <xf numFmtId="4" fontId="20" fillId="0" borderId="1" xfId="5" applyFont="1" applyFill="1" applyProtection="1">
      <alignment horizontal="center" vertical="center" wrapText="1"/>
    </xf>
    <xf numFmtId="0" fontId="5" fillId="0" borderId="1" xfId="0" applyFont="1" applyFill="1" applyBorder="1" applyAlignment="1" applyProtection="1">
      <alignment horizontal="right" vertical="center" wrapText="1"/>
    </xf>
    <xf numFmtId="0" fontId="5" fillId="0" borderId="1" xfId="0" applyFont="1" applyFill="1" applyBorder="1" applyAlignment="1" applyProtection="1">
      <alignment vertical="center" wrapText="1"/>
    </xf>
    <xf numFmtId="0" fontId="5" fillId="0" borderId="1" xfId="0" applyFont="1" applyFill="1" applyBorder="1" applyAlignment="1" applyProtection="1">
      <alignment horizontal="left" vertical="top" wrapText="1"/>
    </xf>
    <xf numFmtId="0" fontId="5" fillId="0" borderId="1" xfId="0" applyFont="1" applyFill="1" applyBorder="1" applyAlignment="1" applyProtection="1">
      <alignment horizontal="center" vertical="center" wrapText="1"/>
    </xf>
    <xf numFmtId="4" fontId="5" fillId="0" borderId="1" xfId="5" applyFont="1" applyFill="1" applyBorder="1" applyAlignment="1" applyProtection="1">
      <alignment horizontal="center" vertical="center" wrapText="1"/>
    </xf>
    <xf numFmtId="0" fontId="5" fillId="0" borderId="1" xfId="0" applyFont="1" applyBorder="1" applyAlignment="1" applyProtection="1">
      <alignment horizontal="left" vertical="top" wrapText="1"/>
    </xf>
    <xf numFmtId="0" fontId="5" fillId="0" borderId="1" xfId="0" applyFont="1" applyBorder="1" applyAlignment="1" applyProtection="1">
      <alignment horizontal="center" vertical="center" wrapText="1"/>
    </xf>
    <xf numFmtId="0" fontId="33" fillId="0" borderId="0" xfId="0" applyFont="1" applyProtection="1">
      <protection hidden="1"/>
    </xf>
    <xf numFmtId="0" fontId="33" fillId="0" borderId="0" xfId="0" applyFont="1" applyProtection="1">
      <protection locked="0" hidden="1"/>
    </xf>
    <xf numFmtId="0" fontId="0" fillId="0" borderId="0" xfId="0" applyProtection="1">
      <protection hidden="1"/>
    </xf>
    <xf numFmtId="0" fontId="10" fillId="14" borderId="1" xfId="1" applyFont="1" applyFill="1" applyBorder="1" applyAlignment="1" applyProtection="1">
      <alignment horizontal="center" vertical="center"/>
      <protection hidden="1"/>
    </xf>
    <xf numFmtId="0" fontId="11" fillId="0" borderId="1" xfId="1" applyFont="1" applyFill="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0" fillId="3" borderId="1" xfId="0" applyFill="1" applyBorder="1" applyAlignment="1" applyProtection="1">
      <alignment horizontal="center"/>
      <protection hidden="1"/>
    </xf>
    <xf numFmtId="0" fontId="5" fillId="0" borderId="1" xfId="0" applyNumberFormat="1" applyFont="1" applyBorder="1" applyAlignment="1" applyProtection="1">
      <alignment vertical="center" wrapText="1"/>
      <protection hidden="1"/>
    </xf>
    <xf numFmtId="165" fontId="5" fillId="0" borderId="1" xfId="2" applyFont="1" applyBorder="1" applyAlignment="1" applyProtection="1">
      <alignment vertical="center" wrapText="1"/>
      <protection hidden="1"/>
    </xf>
    <xf numFmtId="0" fontId="14" fillId="14" borderId="1" xfId="0" applyFont="1" applyFill="1" applyBorder="1" applyAlignment="1" applyProtection="1">
      <alignment vertical="center" wrapText="1"/>
      <protection hidden="1"/>
    </xf>
    <xf numFmtId="165" fontId="15" fillId="14" borderId="1" xfId="2" applyFont="1" applyFill="1" applyBorder="1" applyAlignment="1" applyProtection="1">
      <alignment vertical="center" wrapText="1"/>
      <protection hidden="1"/>
    </xf>
    <xf numFmtId="0" fontId="32" fillId="12" borderId="1" xfId="8" applyFont="1" applyFill="1" applyBorder="1" applyAlignment="1" applyProtection="1">
      <alignment horizontal="center"/>
      <protection hidden="1"/>
    </xf>
    <xf numFmtId="0" fontId="0" fillId="0" borderId="1" xfId="0" applyBorder="1" applyAlignment="1" applyProtection="1">
      <alignment horizontal="center" vertical="center"/>
      <protection hidden="1"/>
    </xf>
    <xf numFmtId="0" fontId="29" fillId="13" borderId="1" xfId="9" applyFill="1" applyBorder="1" applyAlignment="1" applyProtection="1">
      <alignment horizontal="center" vertical="center"/>
      <protection hidden="1"/>
    </xf>
    <xf numFmtId="0" fontId="33" fillId="13" borderId="1" xfId="9" applyFont="1" applyFill="1" applyBorder="1" applyAlignment="1" applyProtection="1">
      <alignment horizontal="center" vertical="center"/>
      <protection hidden="1"/>
    </xf>
    <xf numFmtId="0" fontId="35" fillId="14" borderId="1" xfId="10" applyFont="1" applyFill="1" applyBorder="1" applyAlignment="1" applyProtection="1">
      <alignment horizontal="center"/>
      <protection hidden="1"/>
    </xf>
    <xf numFmtId="0" fontId="40" fillId="0" borderId="0" xfId="0" applyFont="1" applyBorder="1" applyAlignment="1" applyProtection="1">
      <alignment wrapText="1"/>
      <protection locked="0" hidden="1"/>
    </xf>
    <xf numFmtId="0" fontId="39" fillId="0" borderId="0" xfId="0" applyFont="1" applyBorder="1" applyAlignment="1" applyProtection="1">
      <protection hidden="1"/>
    </xf>
    <xf numFmtId="0" fontId="0" fillId="0" borderId="14" xfId="0" applyBorder="1" applyAlignment="1" applyProtection="1">
      <protection hidden="1"/>
    </xf>
    <xf numFmtId="10" fontId="30" fillId="8" borderId="9" xfId="7" applyNumberFormat="1" applyAlignment="1" applyProtection="1">
      <alignment horizontal="center" vertical="center"/>
    </xf>
    <xf numFmtId="165" fontId="0" fillId="0" borderId="1" xfId="2" applyFont="1" applyFill="1" applyBorder="1" applyAlignment="1" applyProtection="1">
      <alignment horizontal="center" vertical="center"/>
    </xf>
    <xf numFmtId="165" fontId="0" fillId="0" borderId="1" xfId="2" applyFont="1" applyFill="1" applyBorder="1" applyAlignment="1" applyProtection="1">
      <alignment vertical="center"/>
    </xf>
    <xf numFmtId="2" fontId="0" fillId="0" borderId="1" xfId="0" applyNumberFormat="1" applyFill="1" applyBorder="1" applyAlignment="1" applyProtection="1">
      <alignment horizontal="right" vertical="center"/>
    </xf>
    <xf numFmtId="164" fontId="29" fillId="13" borderId="1" xfId="9" applyNumberFormat="1" applyFill="1" applyBorder="1" applyAlignment="1" applyProtection="1">
      <alignment horizontal="center" vertical="center"/>
    </xf>
    <xf numFmtId="9" fontId="0" fillId="0" borderId="1" xfId="0" applyNumberFormat="1" applyFill="1" applyBorder="1" applyAlignment="1" applyProtection="1">
      <alignment horizontal="center" vertical="center"/>
    </xf>
    <xf numFmtId="0" fontId="0" fillId="0" borderId="1" xfId="0" applyBorder="1" applyAlignment="1" applyProtection="1">
      <alignment horizontal="center" vertical="center"/>
    </xf>
    <xf numFmtId="38" fontId="33" fillId="13" borderId="1" xfId="9" applyNumberFormat="1" applyFont="1" applyFill="1" applyBorder="1" applyAlignment="1" applyProtection="1">
      <alignment vertical="center"/>
    </xf>
    <xf numFmtId="165" fontId="35" fillId="14" borderId="1" xfId="2" applyFont="1" applyFill="1" applyBorder="1" applyProtection="1"/>
    <xf numFmtId="0" fontId="32" fillId="0" borderId="1" xfId="0" applyFont="1" applyBorder="1" applyAlignment="1" applyProtection="1">
      <alignment wrapText="1"/>
      <protection locked="0"/>
    </xf>
    <xf numFmtId="4" fontId="41" fillId="0" borderId="0" xfId="2" applyNumberFormat="1" applyFont="1" applyFill="1" applyBorder="1" applyAlignment="1" applyProtection="1">
      <alignment horizontal="center" vertical="center" wrapText="1"/>
    </xf>
    <xf numFmtId="4" fontId="19" fillId="0" borderId="0" xfId="2" applyNumberFormat="1" applyFont="1" applyFill="1" applyBorder="1" applyAlignment="1" applyProtection="1">
      <alignment horizontal="center" vertical="center" wrapText="1"/>
    </xf>
    <xf numFmtId="4" fontId="19" fillId="0" borderId="0" xfId="5" applyNumberFormat="1" applyFont="1" applyFill="1" applyBorder="1" applyProtection="1">
      <alignment horizontal="center" vertical="center" wrapText="1"/>
    </xf>
    <xf numFmtId="4" fontId="19" fillId="0" borderId="0" xfId="5" applyFont="1" applyFill="1" applyBorder="1">
      <alignment horizontal="center" vertical="center" wrapText="1"/>
    </xf>
    <xf numFmtId="4" fontId="41" fillId="0" borderId="0" xfId="5" applyFont="1" applyFill="1" applyBorder="1">
      <alignment horizontal="center" vertical="center" wrapText="1"/>
    </xf>
    <xf numFmtId="4" fontId="2" fillId="0" borderId="0" xfId="2" applyNumberFormat="1" applyFont="1" applyFill="1" applyAlignment="1" applyProtection="1">
      <alignment horizontal="center" vertical="center" wrapText="1"/>
    </xf>
    <xf numFmtId="0" fontId="2" fillId="0" borderId="0" xfId="0" applyFont="1" applyAlignment="1" applyProtection="1">
      <alignment horizontal="left" vertical="top"/>
    </xf>
    <xf numFmtId="0" fontId="2" fillId="0" borderId="0" xfId="0" applyFont="1" applyAlignment="1" applyProtection="1">
      <alignment wrapText="1"/>
    </xf>
    <xf numFmtId="4" fontId="2" fillId="0" borderId="0"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2" fillId="0" borderId="0" xfId="0" applyFont="1" applyAlignment="1" applyProtection="1">
      <alignment horizontal="left" vertical="top" wrapText="1"/>
    </xf>
    <xf numFmtId="4" fontId="2" fillId="0" borderId="0" xfId="5" applyFont="1" applyFill="1" applyBorder="1" applyProtection="1">
      <alignment horizontal="center" vertical="center" wrapText="1"/>
    </xf>
    <xf numFmtId="4" fontId="2" fillId="0" borderId="0" xfId="5" applyFont="1" applyFill="1" applyBorder="1" applyProtection="1">
      <alignment horizontal="center" vertical="center" wrapText="1"/>
      <protection locked="0"/>
    </xf>
    <xf numFmtId="4" fontId="2" fillId="0" borderId="0" xfId="2" applyNumberFormat="1" applyFont="1" applyAlignment="1" applyProtection="1">
      <alignment wrapText="1"/>
    </xf>
    <xf numFmtId="4" fontId="2" fillId="0" borderId="0" xfId="2" applyNumberFormat="1" applyFont="1" applyFill="1" applyBorder="1" applyAlignment="1" applyProtection="1">
      <alignment horizontal="center" vertical="center" wrapText="1"/>
    </xf>
    <xf numFmtId="0" fontId="1" fillId="0" borderId="0" xfId="0" applyFont="1" applyAlignment="1" applyProtection="1">
      <alignment horizontal="left" vertical="top" wrapText="1"/>
    </xf>
    <xf numFmtId="0" fontId="37" fillId="0" borderId="0" xfId="0" applyFont="1" applyAlignment="1" applyProtection="1">
      <alignment horizontal="left" vertical="top" wrapText="1"/>
      <protection hidden="1"/>
    </xf>
    <xf numFmtId="0" fontId="5" fillId="0" borderId="1" xfId="0" applyFont="1" applyBorder="1" applyAlignment="1" applyProtection="1">
      <alignment vertical="center" wrapText="1"/>
      <protection hidden="1"/>
    </xf>
    <xf numFmtId="0" fontId="15" fillId="14" borderId="1" xfId="0" applyFont="1" applyFill="1" applyBorder="1" applyAlignment="1" applyProtection="1">
      <alignment vertical="center" wrapText="1"/>
      <protection hidden="1"/>
    </xf>
    <xf numFmtId="0" fontId="0" fillId="0" borderId="2" xfId="0" applyBorder="1" applyAlignment="1" applyProtection="1">
      <alignment vertical="center"/>
      <protection hidden="1"/>
    </xf>
    <xf numFmtId="0" fontId="0" fillId="0" borderId="6" xfId="0" applyBorder="1" applyAlignment="1" applyProtection="1">
      <alignment vertical="center"/>
      <protection hidden="1"/>
    </xf>
    <xf numFmtId="0" fontId="33" fillId="13" borderId="2" xfId="9" applyFont="1" applyFill="1" applyBorder="1" applyAlignment="1" applyProtection="1">
      <alignment vertical="center"/>
      <protection hidden="1"/>
    </xf>
    <xf numFmtId="0" fontId="33" fillId="13" borderId="6" xfId="9" applyFont="1" applyFill="1" applyBorder="1" applyAlignment="1" applyProtection="1">
      <alignment vertical="center"/>
      <protection hidden="1"/>
    </xf>
    <xf numFmtId="0" fontId="35" fillId="14" borderId="2" xfId="10" applyFont="1" applyFill="1" applyBorder="1" applyAlignment="1" applyProtection="1">
      <alignment horizontal="center"/>
      <protection hidden="1"/>
    </xf>
    <xf numFmtId="0" fontId="35" fillId="14" borderId="4" xfId="10" applyFont="1" applyFill="1" applyBorder="1" applyAlignment="1" applyProtection="1">
      <alignment horizontal="center"/>
      <protection hidden="1"/>
    </xf>
    <xf numFmtId="0" fontId="35" fillId="14" borderId="6" xfId="10" applyFont="1" applyFill="1" applyBorder="1" applyAlignment="1" applyProtection="1">
      <alignment horizontal="center"/>
      <protection hidden="1"/>
    </xf>
    <xf numFmtId="0" fontId="39" fillId="0" borderId="0" xfId="0" applyFont="1" applyAlignment="1" applyProtection="1">
      <alignment horizontal="left"/>
      <protection hidden="1"/>
    </xf>
    <xf numFmtId="0" fontId="43" fillId="14" borderId="10" xfId="3" applyNumberFormat="1" applyFont="1" applyFill="1" applyBorder="1" applyAlignment="1" applyProtection="1">
      <alignment vertical="center" wrapText="1" readingOrder="1"/>
      <protection locked="0" hidden="1"/>
    </xf>
    <xf numFmtId="0" fontId="42" fillId="14" borderId="11" xfId="3" applyNumberFormat="1" applyFont="1" applyFill="1" applyBorder="1" applyAlignment="1" applyProtection="1">
      <alignment vertical="center" wrapText="1" readingOrder="1"/>
      <protection locked="0" hidden="1"/>
    </xf>
    <xf numFmtId="0" fontId="42" fillId="14" borderId="12" xfId="3" applyNumberFormat="1" applyFont="1" applyFill="1" applyBorder="1" applyAlignment="1" applyProtection="1">
      <alignment vertical="center" wrapText="1" readingOrder="1"/>
      <protection locked="0" hidden="1"/>
    </xf>
    <xf numFmtId="0" fontId="42" fillId="14" borderId="13" xfId="3" applyNumberFormat="1" applyFont="1" applyFill="1" applyBorder="1" applyAlignment="1" applyProtection="1">
      <alignment vertical="center" wrapText="1" readingOrder="1"/>
      <protection locked="0" hidden="1"/>
    </xf>
    <xf numFmtId="0" fontId="42" fillId="14" borderId="14" xfId="3" applyNumberFormat="1" applyFont="1" applyFill="1" applyBorder="1" applyAlignment="1" applyProtection="1">
      <alignment vertical="center" wrapText="1" readingOrder="1"/>
      <protection locked="0" hidden="1"/>
    </xf>
    <xf numFmtId="0" fontId="42" fillId="14" borderId="15" xfId="3" applyNumberFormat="1" applyFont="1" applyFill="1" applyBorder="1" applyAlignment="1" applyProtection="1">
      <alignment vertical="center" wrapText="1" readingOrder="1"/>
      <protection locked="0" hidden="1"/>
    </xf>
    <xf numFmtId="0" fontId="0" fillId="13" borderId="2" xfId="9" applyFont="1" applyFill="1" applyBorder="1" applyAlignment="1" applyProtection="1">
      <alignment vertical="center"/>
      <protection hidden="1"/>
    </xf>
    <xf numFmtId="0" fontId="29" fillId="13" borderId="6" xfId="9" applyFill="1" applyBorder="1" applyAlignment="1" applyProtection="1">
      <alignment vertical="center"/>
      <protection hidden="1"/>
    </xf>
    <xf numFmtId="0" fontId="32" fillId="12" borderId="2" xfId="8" applyFont="1" applyFill="1" applyBorder="1" applyAlignment="1" applyProtection="1">
      <alignment horizontal="center"/>
      <protection hidden="1"/>
    </xf>
    <xf numFmtId="0" fontId="32" fillId="12" borderId="6" xfId="8" applyFont="1" applyFill="1" applyBorder="1" applyAlignment="1" applyProtection="1">
      <alignment horizontal="center"/>
      <protection hidden="1"/>
    </xf>
    <xf numFmtId="0" fontId="4" fillId="3" borderId="1" xfId="0" applyFont="1" applyFill="1" applyBorder="1" applyAlignment="1" applyProtection="1">
      <alignment vertical="center" wrapText="1"/>
      <protection hidden="1"/>
    </xf>
    <xf numFmtId="0" fontId="4" fillId="0" borderId="1" xfId="0" applyFont="1" applyBorder="1" applyAlignment="1" applyProtection="1">
      <alignment horizontal="left" vertical="center" wrapText="1"/>
      <protection hidden="1"/>
    </xf>
    <xf numFmtId="0" fontId="5" fillId="0" borderId="2" xfId="0" applyFont="1" applyBorder="1" applyAlignment="1" applyProtection="1">
      <alignment horizontal="left" vertical="top" wrapText="1"/>
      <protection hidden="1"/>
    </xf>
    <xf numFmtId="0" fontId="5" fillId="0" borderId="4" xfId="0" applyFont="1" applyBorder="1" applyAlignment="1" applyProtection="1">
      <alignment horizontal="left" vertical="top" wrapText="1"/>
      <protection hidden="1"/>
    </xf>
    <xf numFmtId="0" fontId="5" fillId="0" borderId="6" xfId="0" applyFont="1" applyBorder="1" applyAlignment="1" applyProtection="1">
      <alignment horizontal="left" vertical="top" wrapText="1"/>
      <protection hidden="1"/>
    </xf>
    <xf numFmtId="0" fontId="28" fillId="4" borderId="1" xfId="0" applyFont="1" applyFill="1" applyBorder="1" applyAlignment="1" applyProtection="1">
      <alignment horizontal="center" vertical="center" wrapText="1"/>
    </xf>
    <xf numFmtId="0" fontId="38" fillId="0" borderId="2" xfId="0" applyFont="1" applyFill="1" applyBorder="1" applyAlignment="1" applyProtection="1">
      <alignment horizontal="center" vertical="center" wrapText="1"/>
    </xf>
    <xf numFmtId="0" fontId="38" fillId="0" borderId="6"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28" fillId="4" borderId="3" xfId="0" applyFont="1" applyFill="1" applyBorder="1" applyAlignment="1" applyProtection="1">
      <alignment horizontal="center" vertical="center" wrapText="1"/>
    </xf>
    <xf numFmtId="0" fontId="26" fillId="0" borderId="1" xfId="0" applyFont="1" applyFill="1" applyBorder="1" applyAlignment="1" applyProtection="1">
      <alignment horizontal="center" vertical="center" wrapText="1"/>
    </xf>
    <xf numFmtId="0" fontId="26" fillId="0" borderId="2" xfId="0" applyFont="1" applyFill="1" applyBorder="1" applyAlignment="1" applyProtection="1">
      <alignment horizontal="center" vertical="center" wrapText="1"/>
    </xf>
    <xf numFmtId="0" fontId="21" fillId="7" borderId="1" xfId="4" applyBorder="1" applyProtection="1">
      <alignment vertical="center"/>
    </xf>
    <xf numFmtId="0" fontId="13" fillId="0" borderId="0" xfId="0" quotePrefix="1" applyFont="1" applyAlignment="1">
      <alignment horizontal="left" vertical="top" wrapText="1"/>
    </xf>
    <xf numFmtId="0" fontId="34" fillId="0" borderId="0" xfId="0" applyFont="1" applyAlignment="1">
      <alignment horizontal="left" vertical="top"/>
    </xf>
    <xf numFmtId="0" fontId="34" fillId="0" borderId="0" xfId="0" applyFont="1" applyAlignment="1">
      <alignment horizontal="left" vertical="top" wrapText="1"/>
    </xf>
    <xf numFmtId="0" fontId="12" fillId="4" borderId="1" xfId="0" applyFont="1" applyFill="1" applyBorder="1" applyAlignment="1" applyProtection="1">
      <alignment horizontal="center" vertical="center" wrapText="1"/>
    </xf>
    <xf numFmtId="0" fontId="21" fillId="7" borderId="1" xfId="4">
      <alignment vertical="center"/>
    </xf>
    <xf numFmtId="4" fontId="20" fillId="0" borderId="1" xfId="5" applyFont="1" applyFill="1" applyBorder="1">
      <alignment horizontal="center" vertical="center" wrapText="1"/>
    </xf>
    <xf numFmtId="4" fontId="20" fillId="0" borderId="1" xfId="5" applyFont="1" applyFill="1" applyBorder="1" applyProtection="1">
      <alignment horizontal="center" vertical="center" wrapText="1"/>
      <protection locked="0"/>
    </xf>
    <xf numFmtId="0" fontId="20" fillId="0" borderId="1" xfId="6" applyFill="1" applyBorder="1" applyAlignment="1" applyProtection="1">
      <alignment horizontal="center" vertical="center" wrapText="1"/>
    </xf>
    <xf numFmtId="0" fontId="20" fillId="0" borderId="1" xfId="6" applyFill="1" applyBorder="1" applyAlignment="1" applyProtection="1">
      <alignment vertical="center" wrapText="1"/>
    </xf>
  </cellXfs>
  <cellStyles count="15">
    <cellStyle name="1.Style Font" xfId="6"/>
    <cellStyle name="2.Compartiment" xfId="4"/>
    <cellStyle name="2.Number Style" xfId="5"/>
    <cellStyle name="3.Subtotal" xfId="12"/>
    <cellStyle name="4.Subcapitol" xfId="13"/>
    <cellStyle name="40% - Accent4" xfId="9" builtinId="43"/>
    <cellStyle name="5.Grand Total" xfId="14"/>
    <cellStyle name="Accent4" xfId="8" builtinId="41"/>
    <cellStyle name="Accent5" xfId="10" builtinId="45"/>
    <cellStyle name="Check Cell" xfId="1" builtinId="23"/>
    <cellStyle name="Comma" xfId="2" builtinId="3"/>
    <cellStyle name="Heading 1" xfId="3" builtinId="16"/>
    <cellStyle name="Input" xfId="7" builtinId="20"/>
    <cellStyle name="Normal" xfId="0" builtinId="0"/>
    <cellStyle name="Percent" xfId="11" builtinId="5"/>
  </cellStyles>
  <dxfs count="273">
    <dxf>
      <font>
        <color rgb="FFFF0000"/>
      </font>
      <border>
        <left style="thin">
          <color rgb="FFFF0000"/>
        </left>
        <right style="thin">
          <color rgb="FFFF0000"/>
        </right>
        <top style="thin">
          <color rgb="FFFF0000"/>
        </top>
        <bottom style="thin">
          <color rgb="FFFF0000"/>
        </bottom>
        <vertical/>
        <horizontal/>
      </border>
    </dxf>
    <dxf>
      <fill>
        <patternFill patternType="darkGrid">
          <fgColor rgb="FFFF0000"/>
        </patternFill>
      </fill>
    </dxf>
    <dxf>
      <font>
        <color rgb="FFFF0000"/>
      </font>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rgb="FF000000"/>
        </top>
      </border>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protection locked="0" hidden="0"/>
    </dxf>
    <dxf>
      <border outline="0">
        <bottom style="thin">
          <color rgb="FF000000"/>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color theme="1"/>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ill>
        <patternFill>
          <bgColor rgb="FFFFC000"/>
        </patternFill>
      </fill>
    </dxf>
    <dxf>
      <font>
        <color rgb="FFFF0000"/>
      </font>
      <fill>
        <patternFill>
          <bgColor rgb="FFFFFF00"/>
        </patternFill>
      </fill>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theme="6"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ont>
        <b/>
        <i val="0"/>
      </font>
      <fill>
        <patternFill>
          <bgColor rgb="FFB4E682"/>
        </patternFill>
      </fill>
      <border>
        <top style="thick">
          <color auto="1"/>
        </top>
        <bottom style="thick">
          <color auto="1"/>
        </bottom>
      </border>
    </dxf>
    <dxf>
      <fill>
        <patternFill>
          <bgColor theme="9" tint="0.7999816888943144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4">
      <tableStyleElement type="wholeTable" dxfId="272"/>
      <tableStyleElement type="headerRow" dxfId="271"/>
      <tableStyleElement type="totalRow" dxfId="270"/>
      <tableStyleElement type="lastColumn" dxfId="269"/>
    </tableStyle>
  </tableStyles>
  <colors>
    <mruColors>
      <color rgb="FFB4E682"/>
      <color rgb="FFC8E6AA"/>
      <color rgb="FFB4DC8C"/>
      <color rgb="FFFF3300"/>
      <color rgb="FFB4F0FF"/>
      <color rgb="FF7DDDFF"/>
      <color rgb="FFFFE36D"/>
      <color rgb="FF71DAFF"/>
      <color rgb="FFFFE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Table1" displayName="Table1" ref="A6:G43" totalsRowCount="1" headerRowDxfId="258" dataDxfId="256" totalsRowDxfId="254" headerRowBorderDxfId="257" tableBorderDxfId="255" headerRowCellStyle="1.Style Font">
  <tableColumns count="7">
    <tableColumn id="1" name="1" totalsRowLabel="Total TVA Cota 0" totalsRowDxfId="253"/>
    <tableColumn id="2" name="2" totalsRowDxfId="252"/>
    <tableColumn id="3" name="3" totalsRowDxfId="251"/>
    <tableColumn id="4" name="4" totalsRowDxfId="250"/>
    <tableColumn id="5" name="5" totalsRowDxfId="249" dataCellStyle="2.Number Style"/>
    <tableColumn id="6" name="6" totalsRowDxfId="248" dataCellStyle="2.Number Style"/>
    <tableColumn id="7" name="7" totalsRowFunction="custom" dataDxfId="247" totalsRowDxfId="246" dataCellStyle="Comma">
      <calculatedColumnFormula>Table1[5]*Table1[6]</calculatedColumnFormula>
      <totalsRowFormula>SUBTOTAL(9,Table1[7])</totalsRowFormula>
    </tableColumn>
  </tableColumns>
  <tableStyleInfo name="Table Style 1" showFirstColumn="0" showLastColumn="0" showRowStripes="0" showColumnStripes="0"/>
</table>
</file>

<file path=xl/tables/table10.xml><?xml version="1.0" encoding="utf-8"?>
<table xmlns="http://schemas.openxmlformats.org/spreadsheetml/2006/main" id="2" name="Table1193" displayName="Table1193" ref="A6:G9" totalsRowCount="1" headerRowDxfId="30" dataDxfId="28" totalsRowDxfId="26" headerRowBorderDxfId="29" tableBorderDxfId="27" headerRowCellStyle="1.Style Font">
  <tableColumns count="7">
    <tableColumn id="1" name="1" totalsRowLabel="Total TVA Cota 0" dataDxfId="25" totalsRowDxfId="24"/>
    <tableColumn id="2" name="2" dataDxfId="23" totalsRowDxfId="22"/>
    <tableColumn id="3" name="3" dataDxfId="21" totalsRowDxfId="20"/>
    <tableColumn id="4" name="4" dataDxfId="19" totalsRowDxfId="18"/>
    <tableColumn id="5" name="5" dataDxfId="17" totalsRowDxfId="16" dataCellStyle="2.Number Style"/>
    <tableColumn id="6" name="6" dataDxfId="15" totalsRowDxfId="14" dataCellStyle="2.Number Style"/>
    <tableColumn id="7" name="7" totalsRowFunction="custom" dataDxfId="13" totalsRowDxfId="12" dataCellStyle="Comma">
      <calculatedColumnFormula>Table1193[5]*Table1193[6]</calculatedColumnFormula>
      <totalsRowFormula>SUBTOTAL(9,Table1193[7])</totalsRowFormula>
    </tableColumn>
  </tableColumns>
  <tableStyleInfo name="Table Style 1" showFirstColumn="0" showLastColumn="0" showRowStripes="0" showColumnStripes="0"/>
</table>
</file>

<file path=xl/tables/table2.xml><?xml version="1.0" encoding="utf-8"?>
<table xmlns="http://schemas.openxmlformats.org/spreadsheetml/2006/main" id="11" name="Table112" displayName="Table112" ref="A6:G88" totalsRowCount="1" headerRowDxfId="238" dataDxfId="236" totalsRowDxfId="234" headerRowBorderDxfId="237" tableBorderDxfId="235" headerRowCellStyle="1.Style Font">
  <tableColumns count="7">
    <tableColumn id="1" name="1" totalsRowLabel="Total TVA Cota 0" dataDxfId="233" totalsRowDxfId="232"/>
    <tableColumn id="2" name="2" dataDxfId="231" totalsRowDxfId="230"/>
    <tableColumn id="3" name="3" dataDxfId="229" totalsRowDxfId="228"/>
    <tableColumn id="4" name="4" dataDxfId="227" totalsRowDxfId="226"/>
    <tableColumn id="5" name="5" dataDxfId="225" totalsRowDxfId="224" dataCellStyle="2.Number Style"/>
    <tableColumn id="6" name="6" dataDxfId="223" totalsRowDxfId="222" dataCellStyle="2.Number Style"/>
    <tableColumn id="7" name="7" totalsRowFunction="custom" dataDxfId="221" totalsRowDxfId="220" dataCellStyle="Comma">
      <calculatedColumnFormula>Table112[5]*Table112[6]</calculatedColumnFormula>
      <totalsRowFormula>SUBTOTAL(9,Table112[7])</totalsRowFormula>
    </tableColumn>
  </tableColumns>
  <tableStyleInfo name="Table Style 1" showFirstColumn="0" showLastColumn="0" showRowStripes="0" showColumnStripes="0"/>
</table>
</file>

<file path=xl/tables/table3.xml><?xml version="1.0" encoding="utf-8"?>
<table xmlns="http://schemas.openxmlformats.org/spreadsheetml/2006/main" id="12" name="Table113" displayName="Table113" ref="A6:G9" totalsRowCount="1" headerRowDxfId="212" dataDxfId="210" totalsRowDxfId="208" headerRowBorderDxfId="211" tableBorderDxfId="209" headerRowCellStyle="1.Style Font">
  <tableColumns count="7">
    <tableColumn id="1" name="1" totalsRowLabel="Total TVA Cota 0" dataDxfId="207" totalsRowDxfId="206"/>
    <tableColumn id="2" name="2" dataDxfId="205" totalsRowDxfId="204"/>
    <tableColumn id="3" name="3" dataDxfId="203" totalsRowDxfId="202"/>
    <tableColumn id="4" name="4" dataDxfId="201" totalsRowDxfId="200"/>
    <tableColumn id="5" name="5" dataDxfId="199" totalsRowDxfId="198" dataCellStyle="2.Number Style"/>
    <tableColumn id="6" name="6" dataDxfId="197" totalsRowDxfId="196" dataCellStyle="2.Number Style"/>
    <tableColumn id="7" name="7" totalsRowFunction="custom" dataDxfId="195" totalsRowDxfId="194" dataCellStyle="Comma">
      <calculatedColumnFormula>Table113[5]*Table113[6]</calculatedColumnFormula>
      <totalsRowFormula>SUBTOTAL(9,Table113[7])</totalsRowFormula>
    </tableColumn>
  </tableColumns>
  <tableStyleInfo name="Table Style 1" showFirstColumn="0" showLastColumn="0" showRowStripes="0" showColumnStripes="0"/>
</table>
</file>

<file path=xl/tables/table4.xml><?xml version="1.0" encoding="utf-8"?>
<table xmlns="http://schemas.openxmlformats.org/spreadsheetml/2006/main" id="13" name="Table114" displayName="Table114" ref="A6:G102" totalsRowCount="1" headerRowDxfId="186" dataDxfId="184" totalsRowDxfId="182" headerRowBorderDxfId="185" tableBorderDxfId="183" headerRowCellStyle="1.Style Font">
  <tableColumns count="7">
    <tableColumn id="1" name="1" totalsRowLabel="Total TVA Cota 0" dataDxfId="181" totalsRowDxfId="180"/>
    <tableColumn id="2" name="2" dataDxfId="179" totalsRowDxfId="178"/>
    <tableColumn id="3" name="3" dataDxfId="177" totalsRowDxfId="176"/>
    <tableColumn id="4" name="4" dataDxfId="175" totalsRowDxfId="174"/>
    <tableColumn id="5" name="5" dataDxfId="173" totalsRowDxfId="172" dataCellStyle="2.Number Style"/>
    <tableColumn id="6" name="6" dataDxfId="171" totalsRowDxfId="170" dataCellStyle="2.Number Style"/>
    <tableColumn id="7" name="7" totalsRowFunction="custom" dataDxfId="169" totalsRowDxfId="168" dataCellStyle="Comma">
      <calculatedColumnFormula>Table114[5]*Table114[6]</calculatedColumnFormula>
      <totalsRowFormula>SUBTOTAL(9,Table114[7])</totalsRowFormula>
    </tableColumn>
  </tableColumns>
  <tableStyleInfo name="Table Style 1" showFirstColumn="0" showLastColumn="0" showRowStripes="0" showColumnStripes="0"/>
</table>
</file>

<file path=xl/tables/table5.xml><?xml version="1.0" encoding="utf-8"?>
<table xmlns="http://schemas.openxmlformats.org/spreadsheetml/2006/main" id="14" name="Table115" displayName="Table115" ref="A6:G145" totalsRowCount="1" headerRowDxfId="160" dataDxfId="158" totalsRowDxfId="156" headerRowBorderDxfId="159" tableBorderDxfId="157" headerRowCellStyle="1.Style Font">
  <tableColumns count="7">
    <tableColumn id="1" name="1" totalsRowLabel="Total TVA Cota 0" dataDxfId="155" totalsRowDxfId="154"/>
    <tableColumn id="2" name="2" dataDxfId="153" totalsRowDxfId="152"/>
    <tableColumn id="3" name="3" dataDxfId="151" totalsRowDxfId="150"/>
    <tableColumn id="4" name="4" dataDxfId="149" totalsRowDxfId="148"/>
    <tableColumn id="5" name="5" dataDxfId="147" totalsRowDxfId="146" dataCellStyle="2.Number Style"/>
    <tableColumn id="6" name="6" dataDxfId="145" totalsRowDxfId="144" dataCellStyle="2.Number Style"/>
    <tableColumn id="7" name="7" totalsRowFunction="custom" dataDxfId="143" totalsRowDxfId="142" dataCellStyle="Comma">
      <calculatedColumnFormula>Table115[5]*Table115[6]</calculatedColumnFormula>
      <totalsRowFormula>SUBTOTAL(9,Table115[7])</totalsRowFormula>
    </tableColumn>
  </tableColumns>
  <tableStyleInfo name="Table Style 1" showFirstColumn="0" showLastColumn="0" showRowStripes="0" showColumnStripes="0"/>
</table>
</file>

<file path=xl/tables/table6.xml><?xml version="1.0" encoding="utf-8"?>
<table xmlns="http://schemas.openxmlformats.org/spreadsheetml/2006/main" id="15" name="Table116" displayName="Table116" ref="A6:G71" totalsRowCount="1" headerRowDxfId="134" dataDxfId="132" totalsRowDxfId="130" headerRowBorderDxfId="133" tableBorderDxfId="131" headerRowCellStyle="1.Style Font">
  <tableColumns count="7">
    <tableColumn id="1" name="1" totalsRowLabel="Total TVA Cota 0" dataDxfId="129" totalsRowDxfId="128"/>
    <tableColumn id="2" name="2" dataDxfId="127" totalsRowDxfId="126"/>
    <tableColumn id="3" name="3" dataDxfId="125" totalsRowDxfId="124"/>
    <tableColumn id="4" name="4" dataDxfId="123" totalsRowDxfId="122"/>
    <tableColumn id="5" name="5" dataDxfId="121" totalsRowDxfId="120" dataCellStyle="2.Number Style"/>
    <tableColumn id="6" name="6" dataDxfId="119" totalsRowDxfId="118" dataCellStyle="2.Number Style"/>
    <tableColumn id="7" name="7" totalsRowFunction="custom" dataDxfId="117" totalsRowDxfId="116" dataCellStyle="Comma">
      <calculatedColumnFormula>Table116[5]*Table116[6]</calculatedColumnFormula>
      <totalsRowFormula>SUBTOTAL(9,Table116[7])</totalsRowFormula>
    </tableColumn>
  </tableColumns>
  <tableStyleInfo name="Table Style 1" showFirstColumn="0" showLastColumn="0" showRowStripes="0" showColumnStripes="0"/>
</table>
</file>

<file path=xl/tables/table7.xml><?xml version="1.0" encoding="utf-8"?>
<table xmlns="http://schemas.openxmlformats.org/spreadsheetml/2006/main" id="16" name="Table117" displayName="Table117" ref="A6:G61" totalsRowCount="1" headerRowDxfId="108" dataDxfId="106" totalsRowDxfId="104" headerRowBorderDxfId="107" tableBorderDxfId="105" headerRowCellStyle="1.Style Font">
  <tableColumns count="7">
    <tableColumn id="1" name="1" totalsRowLabel="Total TVA Cota 0" dataDxfId="103" totalsRowDxfId="102"/>
    <tableColumn id="2" name="2" dataDxfId="101" totalsRowDxfId="100"/>
    <tableColumn id="3" name="3" dataDxfId="99" totalsRowDxfId="98"/>
    <tableColumn id="4" name="4" dataDxfId="97" totalsRowDxfId="96"/>
    <tableColumn id="5" name="5" dataDxfId="95" totalsRowDxfId="94" dataCellStyle="2.Number Style"/>
    <tableColumn id="6" name="6" dataDxfId="93" totalsRowDxfId="92" dataCellStyle="2.Number Style"/>
    <tableColumn id="7" name="7" totalsRowFunction="custom" dataDxfId="91" totalsRowDxfId="90" dataCellStyle="Comma">
      <calculatedColumnFormula>Table117[5]*Table117[6]</calculatedColumnFormula>
      <totalsRowFormula>SUBTOTAL(9,Table117[7])</totalsRowFormula>
    </tableColumn>
  </tableColumns>
  <tableStyleInfo name="Table Style 1" showFirstColumn="0" showLastColumn="0" showRowStripes="0" showColumnStripes="0"/>
</table>
</file>

<file path=xl/tables/table8.xml><?xml version="1.0" encoding="utf-8"?>
<table xmlns="http://schemas.openxmlformats.org/spreadsheetml/2006/main" id="17" name="Table118" displayName="Table118" ref="A6:G76" totalsRowCount="1" headerRowDxfId="82" dataDxfId="80" totalsRowDxfId="78" headerRowBorderDxfId="81" tableBorderDxfId="79" headerRowCellStyle="1.Style Font">
  <tableColumns count="7">
    <tableColumn id="1" name="1" totalsRowLabel="Total TVA Cota 0" dataDxfId="77" totalsRowDxfId="76"/>
    <tableColumn id="2" name="2" dataDxfId="75" totalsRowDxfId="74"/>
    <tableColumn id="3" name="3" dataDxfId="73" totalsRowDxfId="72"/>
    <tableColumn id="4" name="4" dataDxfId="71" totalsRowDxfId="70"/>
    <tableColumn id="5" name="5" dataDxfId="69" totalsRowDxfId="68" dataCellStyle="2.Number Style"/>
    <tableColumn id="6" name="6" dataDxfId="67" totalsRowDxfId="66" dataCellStyle="2.Number Style"/>
    <tableColumn id="7" name="7" totalsRowFunction="custom" dataDxfId="65" totalsRowDxfId="64" dataCellStyle="Comma">
      <calculatedColumnFormula>Table118[5]*Table118[6]</calculatedColumnFormula>
      <totalsRowFormula>SUBTOTAL(9,Table118[7])</totalsRowFormula>
    </tableColumn>
  </tableColumns>
  <tableStyleInfo name="Table Style 1" showFirstColumn="0" showLastColumn="0" showRowStripes="0" showColumnStripes="0"/>
</table>
</file>

<file path=xl/tables/table9.xml><?xml version="1.0" encoding="utf-8"?>
<table xmlns="http://schemas.openxmlformats.org/spreadsheetml/2006/main" id="18" name="Table119" displayName="Table119" ref="A6:G27" totalsRowCount="1" headerRowDxfId="56" dataDxfId="54" totalsRowDxfId="52" headerRowBorderDxfId="55" tableBorderDxfId="53" headerRowCellStyle="1.Style Font">
  <tableColumns count="7">
    <tableColumn id="1" name="1" totalsRowLabel="Total TVA Cota 0" dataDxfId="51" totalsRowDxfId="50"/>
    <tableColumn id="2" name="2" dataDxfId="49" totalsRowDxfId="48"/>
    <tableColumn id="3" name="3" dataDxfId="47" totalsRowDxfId="46"/>
    <tableColumn id="4" name="4" dataDxfId="45" totalsRowDxfId="44"/>
    <tableColumn id="5" name="5" dataDxfId="43" totalsRowDxfId="42" dataCellStyle="2.Number Style"/>
    <tableColumn id="6" name="6" dataDxfId="41" totalsRowDxfId="40" dataCellStyle="2.Number Style"/>
    <tableColumn id="7" name="7" totalsRowFunction="custom" dataDxfId="39" totalsRowDxfId="38" dataCellStyle="Comma">
      <calculatedColumnFormula>Table119[5]*Table119[6]</calculatedColumnFormula>
      <totalsRowFormula>SUBTOTAL(9,Table119[7])</totalsRowFormula>
    </tableColumn>
  </tableColumns>
  <tableStyleInfo name="Table Style 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view="pageBreakPreview" zoomScale="115" zoomScaleNormal="100" zoomScaleSheetLayoutView="115" workbookViewId="0">
      <selection activeCell="E22" sqref="E22"/>
    </sheetView>
  </sheetViews>
  <sheetFormatPr defaultRowHeight="15" x14ac:dyDescent="0.25"/>
  <cols>
    <col min="1" max="1" width="9.42578125" customWidth="1"/>
    <col min="2" max="2" width="7.7109375" customWidth="1"/>
    <col min="3" max="3" width="46.85546875" customWidth="1"/>
    <col min="4" max="4" width="10.5703125" customWidth="1"/>
    <col min="5" max="5" width="18" customWidth="1"/>
  </cols>
  <sheetData>
    <row r="1" spans="1:7" x14ac:dyDescent="0.25">
      <c r="A1" s="58" t="s">
        <v>54</v>
      </c>
      <c r="B1" s="59" t="s">
        <v>55</v>
      </c>
      <c r="C1" s="58"/>
      <c r="D1" s="60"/>
      <c r="E1" s="60"/>
    </row>
    <row r="2" spans="1:7" ht="30" customHeight="1" x14ac:dyDescent="0.25">
      <c r="A2" s="61" t="s">
        <v>6</v>
      </c>
      <c r="B2" s="62" t="s">
        <v>56</v>
      </c>
      <c r="C2" s="114" t="s">
        <v>109</v>
      </c>
      <c r="D2" s="115"/>
      <c r="E2" s="116"/>
      <c r="F2" s="4"/>
      <c r="G2" s="4"/>
    </row>
    <row r="3" spans="1:7" ht="30" customHeight="1" x14ac:dyDescent="0.25">
      <c r="A3" s="61" t="s">
        <v>7</v>
      </c>
      <c r="B3" s="62" t="s">
        <v>57</v>
      </c>
      <c r="C3" s="117"/>
      <c r="D3" s="118"/>
      <c r="E3" s="119"/>
      <c r="F3" s="5"/>
      <c r="G3" s="5"/>
    </row>
    <row r="4" spans="1:7" ht="45" customHeight="1" x14ac:dyDescent="0.25">
      <c r="A4" s="125" t="s">
        <v>10</v>
      </c>
      <c r="B4" s="125"/>
      <c r="C4" s="125"/>
      <c r="D4" s="125"/>
      <c r="E4" s="63" t="s">
        <v>17</v>
      </c>
    </row>
    <row r="5" spans="1:7" ht="16.5" customHeight="1" x14ac:dyDescent="0.25">
      <c r="A5" s="124" t="s">
        <v>18</v>
      </c>
      <c r="B5" s="124"/>
      <c r="C5" s="124"/>
      <c r="D5" s="124"/>
      <c r="E5" s="64"/>
    </row>
    <row r="6" spans="1:7" ht="15.75" x14ac:dyDescent="0.25">
      <c r="A6" s="65">
        <v>1</v>
      </c>
      <c r="B6" s="104" t="s">
        <v>9</v>
      </c>
      <c r="C6" s="104"/>
      <c r="D6" s="104"/>
      <c r="E6" s="66">
        <f>LOOKUP(2,1/(1-ISBLANK(TA!G:G)),TA!G:G)</f>
        <v>0</v>
      </c>
    </row>
    <row r="7" spans="1:7" ht="15.75" x14ac:dyDescent="0.25">
      <c r="A7" s="65">
        <v>2</v>
      </c>
      <c r="B7" s="104" t="s">
        <v>40</v>
      </c>
      <c r="C7" s="104"/>
      <c r="D7" s="104"/>
      <c r="E7" s="66">
        <f>LOOKUP(2,1/(1-ISBLANK(TM!G:G)),TM!G:G)</f>
        <v>0</v>
      </c>
    </row>
    <row r="8" spans="1:7" ht="15.75" x14ac:dyDescent="0.25">
      <c r="A8" s="65">
        <v>3</v>
      </c>
      <c r="B8" s="104" t="s">
        <v>75</v>
      </c>
      <c r="C8" s="104"/>
      <c r="D8" s="104"/>
      <c r="E8" s="66">
        <f>LOOKUP(2,1/(1-ISBLANK(TMS!G:G)),TMS!G:G)</f>
        <v>0</v>
      </c>
    </row>
    <row r="9" spans="1:7" ht="15.75" x14ac:dyDescent="0.25">
      <c r="A9" s="65">
        <v>4</v>
      </c>
      <c r="B9" s="104" t="s">
        <v>0</v>
      </c>
      <c r="C9" s="104"/>
      <c r="D9" s="104"/>
      <c r="E9" s="66">
        <f>LOOKUP(2,1/(1-ISBLANK(HV!G:G)),HV!G:G)</f>
        <v>0</v>
      </c>
    </row>
    <row r="10" spans="1:7" ht="15.75" x14ac:dyDescent="0.25">
      <c r="A10" s="65">
        <v>5</v>
      </c>
      <c r="B10" s="104" t="s">
        <v>41</v>
      </c>
      <c r="C10" s="104"/>
      <c r="D10" s="104"/>
      <c r="E10" s="66">
        <f>LOOKUP(2,1/(1-ISBLANK(GCW!G:G)),GCW!G:G)</f>
        <v>0</v>
      </c>
    </row>
    <row r="11" spans="1:7" ht="15.75" x14ac:dyDescent="0.25">
      <c r="A11" s="65">
        <v>6</v>
      </c>
      <c r="B11" s="104" t="s">
        <v>42</v>
      </c>
      <c r="C11" s="104"/>
      <c r="D11" s="104"/>
      <c r="E11" s="66">
        <f>LOOKUP(2,1/(1-ISBLANK(EEF!G:G)),EEF!G:G)</f>
        <v>0</v>
      </c>
    </row>
    <row r="12" spans="1:7" ht="15.75" x14ac:dyDescent="0.25">
      <c r="A12" s="65">
        <v>7</v>
      </c>
      <c r="B12" s="104" t="s">
        <v>45</v>
      </c>
      <c r="C12" s="104"/>
      <c r="D12" s="104"/>
      <c r="E12" s="66">
        <f>LOOKUP(2,1/(1-ISBLANK(ATM!G:G)),ATM!G:G)</f>
        <v>0</v>
      </c>
    </row>
    <row r="13" spans="1:7" ht="15.75" x14ac:dyDescent="0.25">
      <c r="A13" s="65">
        <v>8</v>
      </c>
      <c r="B13" s="104" t="s">
        <v>43</v>
      </c>
      <c r="C13" s="104"/>
      <c r="D13" s="104"/>
      <c r="E13" s="66">
        <f>LOOKUP(2,1/(1-ISBLANK(BK!G:G)),BK!G:G)</f>
        <v>0</v>
      </c>
    </row>
    <row r="14" spans="1:7" ht="15.75" x14ac:dyDescent="0.25">
      <c r="A14" s="65">
        <v>9</v>
      </c>
      <c r="B14" s="104" t="s">
        <v>44</v>
      </c>
      <c r="C14" s="104"/>
      <c r="D14" s="104"/>
      <c r="E14" s="66">
        <f>LOOKUP(2,1/(1-ISBLANK(SIP!G:G)),SIP!G:G)</f>
        <v>0</v>
      </c>
    </row>
    <row r="15" spans="1:7" ht="15.75" x14ac:dyDescent="0.25">
      <c r="A15" s="65">
        <v>10</v>
      </c>
      <c r="B15" s="126" t="s">
        <v>88</v>
      </c>
      <c r="C15" s="127"/>
      <c r="D15" s="128"/>
      <c r="E15" s="66">
        <f>LOOKUP(2,1/(1-ISBLANK(FSS!G:G)),FSS!G:G)</f>
        <v>0</v>
      </c>
    </row>
    <row r="16" spans="1:7" ht="15.75" x14ac:dyDescent="0.25">
      <c r="A16" s="65">
        <v>11</v>
      </c>
      <c r="B16" s="104" t="s">
        <v>39</v>
      </c>
      <c r="C16" s="104"/>
      <c r="D16" s="104"/>
      <c r="E16" s="66">
        <f>Commiss!G11</f>
        <v>0</v>
      </c>
    </row>
    <row r="17" spans="1:5" ht="15.75" x14ac:dyDescent="0.25">
      <c r="A17" s="65">
        <v>12</v>
      </c>
      <c r="B17" s="104" t="s">
        <v>104</v>
      </c>
      <c r="C17" s="104"/>
      <c r="D17" s="104"/>
      <c r="E17" s="66">
        <f>Maintenance!G11</f>
        <v>0</v>
      </c>
    </row>
    <row r="18" spans="1:5" ht="31.5" customHeight="1" x14ac:dyDescent="0.25">
      <c r="A18" s="67"/>
      <c r="B18" s="105" t="s">
        <v>19</v>
      </c>
      <c r="C18" s="105"/>
      <c r="D18" s="105"/>
      <c r="E18" s="68">
        <f>SUM(E6:E17)</f>
        <v>0</v>
      </c>
    </row>
    <row r="19" spans="1:5" x14ac:dyDescent="0.25">
      <c r="A19" s="60"/>
      <c r="B19" s="60"/>
      <c r="C19" s="60"/>
      <c r="D19" s="60"/>
      <c r="E19" s="60"/>
    </row>
    <row r="20" spans="1:5" x14ac:dyDescent="0.25">
      <c r="A20" s="60"/>
      <c r="B20" s="60"/>
      <c r="C20" s="60"/>
      <c r="D20" s="60"/>
      <c r="E20" s="60"/>
    </row>
    <row r="21" spans="1:5" x14ac:dyDescent="0.25">
      <c r="A21" s="69" t="s">
        <v>11</v>
      </c>
      <c r="B21" s="122" t="s">
        <v>12</v>
      </c>
      <c r="C21" s="123"/>
      <c r="D21" s="69" t="s">
        <v>13</v>
      </c>
      <c r="E21" s="69" t="s">
        <v>14</v>
      </c>
    </row>
    <row r="22" spans="1:5" x14ac:dyDescent="0.25">
      <c r="A22" s="70">
        <v>1</v>
      </c>
      <c r="B22" s="106" t="s">
        <v>22</v>
      </c>
      <c r="C22" s="107"/>
      <c r="D22" s="70" t="s">
        <v>15</v>
      </c>
      <c r="E22" s="21">
        <v>367.39</v>
      </c>
    </row>
    <row r="23" spans="1:5" x14ac:dyDescent="0.25">
      <c r="A23" s="70">
        <v>2</v>
      </c>
      <c r="B23" s="106" t="s">
        <v>20</v>
      </c>
      <c r="C23" s="107"/>
      <c r="D23" s="70" t="s">
        <v>28</v>
      </c>
      <c r="E23" s="77">
        <f>Boiler!D11</f>
        <v>0</v>
      </c>
    </row>
    <row r="24" spans="1:5" x14ac:dyDescent="0.25">
      <c r="A24" s="70">
        <v>3</v>
      </c>
      <c r="B24" s="106" t="s">
        <v>24</v>
      </c>
      <c r="C24" s="107"/>
      <c r="D24" s="70" t="s">
        <v>15</v>
      </c>
      <c r="E24" s="78" t="str">
        <f>IFERROR(E22/E23,"")</f>
        <v/>
      </c>
    </row>
    <row r="25" spans="1:5" x14ac:dyDescent="0.25">
      <c r="A25" s="70">
        <v>4</v>
      </c>
      <c r="B25" s="106" t="s">
        <v>23</v>
      </c>
      <c r="C25" s="107"/>
      <c r="D25" s="70" t="s">
        <v>27</v>
      </c>
      <c r="E25" s="79">
        <v>15000</v>
      </c>
    </row>
    <row r="26" spans="1:5" x14ac:dyDescent="0.25">
      <c r="A26" s="70">
        <v>5</v>
      </c>
      <c r="B26" s="106" t="s">
        <v>23</v>
      </c>
      <c r="C26" s="107"/>
      <c r="D26" s="70" t="s">
        <v>26</v>
      </c>
      <c r="E26" s="80">
        <f>E25*0.277778/1000</f>
        <v>4.1666699999999999</v>
      </c>
    </row>
    <row r="27" spans="1:5" x14ac:dyDescent="0.25">
      <c r="A27" s="70">
        <v>6</v>
      </c>
      <c r="B27" s="106" t="s">
        <v>21</v>
      </c>
      <c r="C27" s="107"/>
      <c r="D27" s="70" t="s">
        <v>25</v>
      </c>
      <c r="E27" s="80" t="str">
        <f>IFERROR(E24/E26,"")</f>
        <v/>
      </c>
    </row>
    <row r="28" spans="1:5" x14ac:dyDescent="0.25">
      <c r="A28" s="70">
        <v>7</v>
      </c>
      <c r="B28" s="106" t="s">
        <v>30</v>
      </c>
      <c r="C28" s="107"/>
      <c r="D28" s="70" t="s">
        <v>29</v>
      </c>
      <c r="E28" s="78">
        <v>110</v>
      </c>
    </row>
    <row r="29" spans="1:5" x14ac:dyDescent="0.25">
      <c r="A29" s="71">
        <v>8</v>
      </c>
      <c r="B29" s="120" t="s">
        <v>37</v>
      </c>
      <c r="C29" s="121"/>
      <c r="D29" s="71" t="s">
        <v>16</v>
      </c>
      <c r="E29" s="81" t="str">
        <f>IFERROR(E28*E27,"")</f>
        <v/>
      </c>
    </row>
    <row r="30" spans="1:5" x14ac:dyDescent="0.25">
      <c r="A30" s="70">
        <v>9</v>
      </c>
      <c r="B30" s="106" t="s">
        <v>38</v>
      </c>
      <c r="C30" s="107"/>
      <c r="D30" s="70" t="s">
        <v>28</v>
      </c>
      <c r="E30" s="82">
        <v>0.1</v>
      </c>
    </row>
    <row r="31" spans="1:5" x14ac:dyDescent="0.25">
      <c r="A31" s="70">
        <v>10</v>
      </c>
      <c r="B31" s="106" t="s">
        <v>31</v>
      </c>
      <c r="C31" s="107"/>
      <c r="D31" s="70" t="s">
        <v>32</v>
      </c>
      <c r="E31" s="83">
        <v>10</v>
      </c>
    </row>
    <row r="32" spans="1:5" x14ac:dyDescent="0.25">
      <c r="A32" s="71">
        <v>11</v>
      </c>
      <c r="B32" s="108" t="s">
        <v>34</v>
      </c>
      <c r="C32" s="109"/>
      <c r="D32" s="72" t="s">
        <v>16</v>
      </c>
      <c r="E32" s="84" t="str">
        <f>IFERROR(PV(E30,E31,E29)*(-1),"")</f>
        <v/>
      </c>
    </row>
    <row r="33" spans="1:5" ht="15.75" x14ac:dyDescent="0.25">
      <c r="A33" s="110" t="s">
        <v>33</v>
      </c>
      <c r="B33" s="111"/>
      <c r="C33" s="112"/>
      <c r="D33" s="73" t="s">
        <v>16</v>
      </c>
      <c r="E33" s="85" t="str">
        <f>IFERROR(E18+E32,"")</f>
        <v/>
      </c>
    </row>
    <row r="34" spans="1:5" x14ac:dyDescent="0.25">
      <c r="A34" s="60"/>
      <c r="B34" s="60"/>
      <c r="C34" s="60"/>
      <c r="D34" s="60"/>
      <c r="E34" s="60"/>
    </row>
    <row r="35" spans="1:5" ht="30" customHeight="1" x14ac:dyDescent="0.25">
      <c r="A35" s="113" t="s">
        <v>58</v>
      </c>
      <c r="B35" s="113"/>
      <c r="C35" s="74"/>
      <c r="D35" s="75" t="s">
        <v>59</v>
      </c>
      <c r="E35" s="76"/>
    </row>
    <row r="36" spans="1:5" x14ac:dyDescent="0.25">
      <c r="A36" s="60"/>
      <c r="B36" s="60"/>
      <c r="C36" s="60"/>
      <c r="D36" s="60"/>
      <c r="E36" s="60"/>
    </row>
    <row r="37" spans="1:5" x14ac:dyDescent="0.25">
      <c r="A37" s="103" t="s">
        <v>53</v>
      </c>
      <c r="B37" s="103"/>
      <c r="C37" s="103"/>
      <c r="D37" s="103"/>
      <c r="E37" s="103"/>
    </row>
    <row r="38" spans="1:5" x14ac:dyDescent="0.25">
      <c r="A38" s="103"/>
      <c r="B38" s="103"/>
      <c r="C38" s="103"/>
      <c r="D38" s="103"/>
      <c r="E38" s="103"/>
    </row>
  </sheetData>
  <mergeCells count="31">
    <mergeCell ref="A35:B35"/>
    <mergeCell ref="C2:E3"/>
    <mergeCell ref="B26:C26"/>
    <mergeCell ref="B27:C27"/>
    <mergeCell ref="B28:C28"/>
    <mergeCell ref="B29:C29"/>
    <mergeCell ref="B21:C21"/>
    <mergeCell ref="B22:C22"/>
    <mergeCell ref="B23:C23"/>
    <mergeCell ref="B24:C24"/>
    <mergeCell ref="B25:C25"/>
    <mergeCell ref="A5:D5"/>
    <mergeCell ref="A4:D4"/>
    <mergeCell ref="B8:D8"/>
    <mergeCell ref="B15:D15"/>
    <mergeCell ref="A37:E38"/>
    <mergeCell ref="B6:D6"/>
    <mergeCell ref="B18:D18"/>
    <mergeCell ref="B14:D14"/>
    <mergeCell ref="B16:D16"/>
    <mergeCell ref="B17:D17"/>
    <mergeCell ref="B7:D7"/>
    <mergeCell ref="B9:D9"/>
    <mergeCell ref="B10:D10"/>
    <mergeCell ref="B11:D11"/>
    <mergeCell ref="B12:D12"/>
    <mergeCell ref="B13:D13"/>
    <mergeCell ref="B31:C31"/>
    <mergeCell ref="B32:C32"/>
    <mergeCell ref="A33:C33"/>
    <mergeCell ref="B30:C30"/>
  </mergeCells>
  <phoneticPr fontId="16" type="noConversion"/>
  <conditionalFormatting sqref="A1:E14 A16:E1048576 A15:B15 E15">
    <cfRule type="expression" dxfId="268" priority="4">
      <formula>CELL("PROTECT",A1)=0</formula>
    </cfRule>
  </conditionalFormatting>
  <conditionalFormatting sqref="C35">
    <cfRule type="containsBlanks" dxfId="267" priority="10">
      <formula>LEN(TRIM(C35))=0</formula>
    </cfRule>
  </conditionalFormatting>
  <conditionalFormatting sqref="A1:E33">
    <cfRule type="expression" dxfId="266" priority="8">
      <formula>CELL("PROTECT",A1)=0</formula>
    </cfRule>
  </conditionalFormatting>
  <pageMargins left="0.59055118110236227" right="0.59055118110236227" top="0.59055118110236227" bottom="0.39370078740157483" header="0.27559055118110237" footer="0.27559055118110237"/>
  <pageSetup paperSize="9" scale="97" fitToHeight="0" orientation="portrait" r:id="rId1"/>
  <headerFooter>
    <oddHeader>&amp;L&amp;A - Page &amp;P of &amp;N</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view="pageBreakPreview" zoomScaleNormal="90" zoomScaleSheetLayoutView="100" workbookViewId="0">
      <selection activeCell="C23" sqref="C23"/>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la Gimnaziul din s.Mosana, r-l Donduseni</v>
      </c>
      <c r="D2" s="129"/>
      <c r="E2" s="129"/>
      <c r="F2" s="129"/>
      <c r="G2" s="129"/>
    </row>
    <row r="3" spans="1:7" s="22" customFormat="1" ht="18.75" x14ac:dyDescent="0.3">
      <c r="A3" s="26" t="str">
        <f>SITE!A3</f>
        <v>Site:</v>
      </c>
      <c r="B3" s="27" t="str">
        <f>IF(SITE!B3=0,"",SITE!B3)</f>
        <v>y</v>
      </c>
      <c r="C3" s="129"/>
      <c r="D3" s="129"/>
      <c r="E3" s="129"/>
      <c r="F3" s="129"/>
      <c r="G3" s="129"/>
    </row>
    <row r="4" spans="1:7" s="22" customFormat="1" ht="18.75" x14ac:dyDescent="0.25">
      <c r="A4" s="132" t="s">
        <v>8</v>
      </c>
      <c r="B4" s="132"/>
      <c r="C4" s="29" t="str">
        <f>SITE!B14</f>
        <v>Sistem antiincendiu</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76</v>
      </c>
      <c r="B6" s="9" t="s">
        <v>77</v>
      </c>
      <c r="C6" s="9" t="s">
        <v>78</v>
      </c>
      <c r="D6" s="9" t="s">
        <v>79</v>
      </c>
      <c r="E6" s="9" t="s">
        <v>80</v>
      </c>
      <c r="F6" s="9" t="s">
        <v>81</v>
      </c>
      <c r="G6" s="9" t="s">
        <v>82</v>
      </c>
    </row>
    <row r="7" spans="1:7" x14ac:dyDescent="0.25">
      <c r="A7" s="38"/>
      <c r="B7" s="38"/>
      <c r="C7" s="39" t="s">
        <v>163</v>
      </c>
      <c r="D7" s="38"/>
      <c r="E7" s="44"/>
      <c r="F7" s="43"/>
      <c r="G7" s="87">
        <f>Table119[5]*Table119[6]</f>
        <v>0</v>
      </c>
    </row>
    <row r="8" spans="1:7" ht="30" x14ac:dyDescent="0.25">
      <c r="A8" s="38">
        <v>1</v>
      </c>
      <c r="B8" s="38" t="s">
        <v>744</v>
      </c>
      <c r="C8" s="39" t="s">
        <v>745</v>
      </c>
      <c r="D8" s="38" t="s">
        <v>165</v>
      </c>
      <c r="E8" s="44">
        <v>4</v>
      </c>
      <c r="F8" s="43"/>
      <c r="G8" s="89">
        <f>Table119[5]*Table119[6]</f>
        <v>0</v>
      </c>
    </row>
    <row r="9" spans="1:7" ht="30" x14ac:dyDescent="0.25">
      <c r="A9" s="96">
        <v>2</v>
      </c>
      <c r="B9" s="96" t="s">
        <v>746</v>
      </c>
      <c r="C9" s="97" t="s">
        <v>747</v>
      </c>
      <c r="D9" s="96" t="s">
        <v>165</v>
      </c>
      <c r="E9" s="98">
        <v>1</v>
      </c>
      <c r="F9" s="99"/>
      <c r="G9" s="100">
        <f>Table119[5]*Table119[6]</f>
        <v>0</v>
      </c>
    </row>
    <row r="10" spans="1:7" ht="30" x14ac:dyDescent="0.25">
      <c r="A10" s="96">
        <v>3</v>
      </c>
      <c r="B10" s="96" t="s">
        <v>748</v>
      </c>
      <c r="C10" s="97" t="s">
        <v>749</v>
      </c>
      <c r="D10" s="96" t="s">
        <v>165</v>
      </c>
      <c r="E10" s="98">
        <v>1</v>
      </c>
      <c r="F10" s="99"/>
      <c r="G10" s="101">
        <f>Table119[5]*Table119[6]</f>
        <v>0</v>
      </c>
    </row>
    <row r="11" spans="1:7" x14ac:dyDescent="0.25">
      <c r="A11" s="96">
        <v>4</v>
      </c>
      <c r="B11" s="96" t="s">
        <v>750</v>
      </c>
      <c r="C11" s="97" t="s">
        <v>751</v>
      </c>
      <c r="D11" s="96" t="s">
        <v>165</v>
      </c>
      <c r="E11" s="98">
        <v>1</v>
      </c>
      <c r="F11" s="99"/>
      <c r="G11" s="101">
        <f>Table119[5]*Table119[6]</f>
        <v>0</v>
      </c>
    </row>
    <row r="12" spans="1:7" x14ac:dyDescent="0.25">
      <c r="A12" s="96">
        <v>5</v>
      </c>
      <c r="B12" s="96" t="s">
        <v>614</v>
      </c>
      <c r="C12" s="97" t="s">
        <v>752</v>
      </c>
      <c r="D12" s="96" t="s">
        <v>165</v>
      </c>
      <c r="E12" s="98">
        <v>1</v>
      </c>
      <c r="F12" s="99"/>
      <c r="G12" s="101">
        <f>Table119[5]*Table119[6]</f>
        <v>0</v>
      </c>
    </row>
    <row r="13" spans="1:7" ht="30" x14ac:dyDescent="0.25">
      <c r="A13" s="96">
        <v>6</v>
      </c>
      <c r="B13" s="96" t="s">
        <v>568</v>
      </c>
      <c r="C13" s="97" t="s">
        <v>753</v>
      </c>
      <c r="D13" s="96" t="s">
        <v>560</v>
      </c>
      <c r="E13" s="98">
        <v>0.3</v>
      </c>
      <c r="F13" s="99"/>
      <c r="G13" s="101">
        <f>Table119[5]*Table119[6]</f>
        <v>0</v>
      </c>
    </row>
    <row r="14" spans="1:7" ht="30" x14ac:dyDescent="0.25">
      <c r="A14" s="96">
        <v>7</v>
      </c>
      <c r="B14" s="96" t="s">
        <v>568</v>
      </c>
      <c r="C14" s="97" t="s">
        <v>754</v>
      </c>
      <c r="D14" s="96" t="s">
        <v>560</v>
      </c>
      <c r="E14" s="98">
        <v>0.06</v>
      </c>
      <c r="F14" s="99"/>
      <c r="G14" s="101">
        <f>Table119[5]*Table119[6]</f>
        <v>0</v>
      </c>
    </row>
    <row r="15" spans="1:7" x14ac:dyDescent="0.25">
      <c r="A15" s="96">
        <v>8</v>
      </c>
      <c r="B15" s="96" t="s">
        <v>755</v>
      </c>
      <c r="C15" s="97" t="s">
        <v>756</v>
      </c>
      <c r="D15" s="96" t="s">
        <v>165</v>
      </c>
      <c r="E15" s="98">
        <v>1</v>
      </c>
      <c r="F15" s="99"/>
      <c r="G15" s="101">
        <f>Table119[5]*Table119[6]</f>
        <v>0</v>
      </c>
    </row>
    <row r="16" spans="1:7" ht="30" x14ac:dyDescent="0.25">
      <c r="A16" s="96">
        <v>9</v>
      </c>
      <c r="B16" s="96" t="s">
        <v>750</v>
      </c>
      <c r="C16" s="97" t="s">
        <v>757</v>
      </c>
      <c r="D16" s="96" t="s">
        <v>165</v>
      </c>
      <c r="E16" s="98">
        <v>2</v>
      </c>
      <c r="F16" s="99"/>
      <c r="G16" s="101">
        <f>Table119[5]*Table119[6]</f>
        <v>0</v>
      </c>
    </row>
    <row r="17" spans="1:7" ht="30" x14ac:dyDescent="0.25">
      <c r="A17" s="96">
        <v>10</v>
      </c>
      <c r="B17" s="96" t="s">
        <v>585</v>
      </c>
      <c r="C17" s="97" t="s">
        <v>758</v>
      </c>
      <c r="D17" s="96" t="s">
        <v>119</v>
      </c>
      <c r="E17" s="98">
        <v>36</v>
      </c>
      <c r="F17" s="99"/>
      <c r="G17" s="101">
        <f>Table119[5]*Table119[6]</f>
        <v>0</v>
      </c>
    </row>
    <row r="18" spans="1:7" x14ac:dyDescent="0.25">
      <c r="A18" s="96"/>
      <c r="B18" s="96"/>
      <c r="C18" s="97" t="s">
        <v>152</v>
      </c>
      <c r="D18" s="96"/>
      <c r="E18" s="98"/>
      <c r="F18" s="99"/>
      <c r="G18" s="101">
        <f>Table119[5]*Table119[6]</f>
        <v>0</v>
      </c>
    </row>
    <row r="19" spans="1:7" x14ac:dyDescent="0.25">
      <c r="A19" s="96">
        <v>11</v>
      </c>
      <c r="B19" s="96"/>
      <c r="C19" s="97" t="s">
        <v>759</v>
      </c>
      <c r="D19" s="96" t="s">
        <v>165</v>
      </c>
      <c r="E19" s="98">
        <v>4</v>
      </c>
      <c r="F19" s="99"/>
      <c r="G19" s="101">
        <f>Table119[5]*Table119[6]</f>
        <v>0</v>
      </c>
    </row>
    <row r="20" spans="1:7" x14ac:dyDescent="0.25">
      <c r="A20" s="96">
        <v>12</v>
      </c>
      <c r="B20" s="96"/>
      <c r="C20" s="97" t="s">
        <v>760</v>
      </c>
      <c r="D20" s="96" t="s">
        <v>165</v>
      </c>
      <c r="E20" s="98">
        <v>1</v>
      </c>
      <c r="F20" s="99"/>
      <c r="G20" s="101">
        <f>Table119[5]*Table119[6]</f>
        <v>0</v>
      </c>
    </row>
    <row r="21" spans="1:7" x14ac:dyDescent="0.25">
      <c r="A21" s="96">
        <v>13</v>
      </c>
      <c r="B21" s="96"/>
      <c r="C21" s="97" t="s">
        <v>761</v>
      </c>
      <c r="D21" s="96" t="s">
        <v>165</v>
      </c>
      <c r="E21" s="98">
        <v>1</v>
      </c>
      <c r="F21" s="99"/>
      <c r="G21" s="101">
        <f>Table119[5]*Table119[6]</f>
        <v>0</v>
      </c>
    </row>
    <row r="22" spans="1:7" x14ac:dyDescent="0.25">
      <c r="A22" s="96">
        <v>14</v>
      </c>
      <c r="B22" s="96"/>
      <c r="C22" s="97" t="s">
        <v>762</v>
      </c>
      <c r="D22" s="96" t="s">
        <v>165</v>
      </c>
      <c r="E22" s="98">
        <v>1</v>
      </c>
      <c r="F22" s="99"/>
      <c r="G22" s="101">
        <f>Table119[5]*Table119[6]</f>
        <v>0</v>
      </c>
    </row>
    <row r="23" spans="1:7" x14ac:dyDescent="0.25">
      <c r="A23" s="96">
        <v>15</v>
      </c>
      <c r="B23" s="96"/>
      <c r="C23" s="97" t="s">
        <v>780</v>
      </c>
      <c r="D23" s="96" t="s">
        <v>165</v>
      </c>
      <c r="E23" s="98">
        <v>1</v>
      </c>
      <c r="F23" s="99"/>
      <c r="G23" s="101">
        <f>Table119[5]*Table119[6]</f>
        <v>0</v>
      </c>
    </row>
    <row r="24" spans="1:7" x14ac:dyDescent="0.25">
      <c r="A24" s="96">
        <v>16</v>
      </c>
      <c r="B24" s="96"/>
      <c r="C24" s="97" t="s">
        <v>763</v>
      </c>
      <c r="D24" s="96" t="s">
        <v>165</v>
      </c>
      <c r="E24" s="98">
        <v>1</v>
      </c>
      <c r="F24" s="99"/>
      <c r="G24" s="101">
        <f>Table119[5]*Table119[6]</f>
        <v>0</v>
      </c>
    </row>
    <row r="25" spans="1:7" ht="45" x14ac:dyDescent="0.25">
      <c r="A25" s="96">
        <v>17</v>
      </c>
      <c r="B25" s="96"/>
      <c r="C25" s="97" t="s">
        <v>764</v>
      </c>
      <c r="D25" s="96" t="s">
        <v>165</v>
      </c>
      <c r="E25" s="98">
        <v>1</v>
      </c>
      <c r="F25" s="99"/>
      <c r="G25" s="101">
        <f>Table119[5]*Table119[6]</f>
        <v>0</v>
      </c>
    </row>
    <row r="26" spans="1:7" x14ac:dyDescent="0.25">
      <c r="A26" s="96">
        <v>18</v>
      </c>
      <c r="B26" s="96"/>
      <c r="C26" s="97" t="s">
        <v>765</v>
      </c>
      <c r="D26" s="96" t="s">
        <v>165</v>
      </c>
      <c r="E26" s="98">
        <v>2</v>
      </c>
      <c r="F26" s="99"/>
      <c r="G26" s="101">
        <f>Table119[5]*Table119[6]</f>
        <v>0</v>
      </c>
    </row>
    <row r="27" spans="1:7" x14ac:dyDescent="0.25">
      <c r="A27" s="93" t="s">
        <v>83</v>
      </c>
      <c r="B27" s="94"/>
      <c r="C27" s="94"/>
      <c r="D27" s="94"/>
      <c r="E27" s="95"/>
      <c r="F27" s="95"/>
      <c r="G27" s="95">
        <f>SUBTOTAL(9,Table119[7])</f>
        <v>0</v>
      </c>
    </row>
  </sheetData>
  <mergeCells count="2">
    <mergeCell ref="C2:G3"/>
    <mergeCell ref="A4:B4"/>
  </mergeCells>
  <phoneticPr fontId="16" type="noConversion"/>
  <conditionalFormatting sqref="A7:G27">
    <cfRule type="expression" dxfId="63" priority="3">
      <formula>CELL("PROTECT",A7)=0</formula>
    </cfRule>
    <cfRule type="expression" dxfId="62" priority="4">
      <formula>$C7="Subtotal"</formula>
    </cfRule>
    <cfRule type="expression" priority="5" stopIfTrue="1">
      <formula>OR($C7="Subtotal",$A7="Total TVA Cota 0")</formula>
    </cfRule>
    <cfRule type="expression" dxfId="61" priority="7">
      <formula>$E7=""</formula>
    </cfRule>
  </conditionalFormatting>
  <conditionalFormatting sqref="G7:G27">
    <cfRule type="expression" dxfId="60" priority="1">
      <formula>AND($C7="Subtotal",$G7="")</formula>
    </cfRule>
    <cfRule type="expression" dxfId="59" priority="2">
      <formula>AND($C7="Subtotal",_xlfn.FORMULATEXT($G7)="=[5]*[6]")</formula>
    </cfRule>
    <cfRule type="expression" dxfId="58" priority="6">
      <formula>AND($C7&lt;&gt;"Subtotal",_xlfn.FORMULATEXT($G7)&lt;&gt;"=[5]*[6]")</formula>
    </cfRule>
  </conditionalFormatting>
  <conditionalFormatting sqref="E7:G27">
    <cfRule type="notContainsBlanks" priority="8" stopIfTrue="1">
      <formula>LEN(TRIM(E7))&gt;0</formula>
    </cfRule>
    <cfRule type="expression" dxfId="57" priority="9">
      <formula>$E7&lt;&gt;""</formula>
    </cfRule>
  </conditionalFormatting>
  <dataValidations count="1">
    <dataValidation type="decimal" operator="greaterThan" allowBlank="1" showInputMessage="1" showErrorMessage="1" sqref="F7:F26">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90" zoomScaleSheetLayoutView="100" workbookViewId="0">
      <selection activeCell="A7" sqref="A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la Gimnaziul din s.Mosana, r-l Donduseni</v>
      </c>
      <c r="D2" s="129"/>
      <c r="E2" s="129"/>
      <c r="F2" s="129"/>
      <c r="G2" s="129"/>
    </row>
    <row r="3" spans="1:7" s="22" customFormat="1" ht="18.75" x14ac:dyDescent="0.3">
      <c r="A3" s="26" t="str">
        <f>SITE!A3</f>
        <v>Site:</v>
      </c>
      <c r="B3" s="27" t="str">
        <f>IF(SITE!B3=0,"",SITE!B3)</f>
        <v>y</v>
      </c>
      <c r="C3" s="129"/>
      <c r="D3" s="129"/>
      <c r="E3" s="129"/>
      <c r="F3" s="129"/>
      <c r="G3" s="129"/>
    </row>
    <row r="4" spans="1:7" s="22" customFormat="1" ht="18.75" x14ac:dyDescent="0.25">
      <c r="A4" s="132" t="s">
        <v>8</v>
      </c>
      <c r="B4" s="132"/>
      <c r="C4" s="29" t="str">
        <f>SITE!B15</f>
        <v>Sistem de alimentare cu combustibil</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76</v>
      </c>
      <c r="B6" s="9" t="s">
        <v>77</v>
      </c>
      <c r="C6" s="9" t="s">
        <v>78</v>
      </c>
      <c r="D6" s="9" t="s">
        <v>79</v>
      </c>
      <c r="E6" s="9" t="s">
        <v>80</v>
      </c>
      <c r="F6" s="9" t="s">
        <v>81</v>
      </c>
      <c r="G6" s="9" t="s">
        <v>82</v>
      </c>
    </row>
    <row r="7" spans="1:7" x14ac:dyDescent="0.25">
      <c r="A7" s="38"/>
      <c r="B7" s="38"/>
      <c r="C7" s="39"/>
      <c r="D7" s="38"/>
      <c r="E7" s="44"/>
      <c r="F7" s="43"/>
      <c r="G7" s="87">
        <f>Table1193[5]*Table1193[6]</f>
        <v>0</v>
      </c>
    </row>
    <row r="8" spans="1:7" x14ac:dyDescent="0.25">
      <c r="A8" s="38"/>
      <c r="B8" s="38"/>
      <c r="C8" s="39"/>
      <c r="D8" s="38"/>
      <c r="E8" s="44"/>
      <c r="F8" s="43"/>
      <c r="G8" s="89">
        <f>Table1193[5]*Table1193[6]</f>
        <v>0</v>
      </c>
    </row>
    <row r="9" spans="1:7" x14ac:dyDescent="0.25">
      <c r="A9" s="40" t="s">
        <v>83</v>
      </c>
      <c r="B9" s="41"/>
      <c r="C9" s="41"/>
      <c r="D9" s="41"/>
      <c r="E9" s="42"/>
      <c r="F9" s="42"/>
      <c r="G9" s="87">
        <f>SUBTOTAL(9,Table1193[7])</f>
        <v>0</v>
      </c>
    </row>
  </sheetData>
  <mergeCells count="2">
    <mergeCell ref="C2:G3"/>
    <mergeCell ref="A4:B4"/>
  </mergeCells>
  <conditionalFormatting sqref="G7:G9">
    <cfRule type="expression" dxfId="37" priority="1">
      <formula>AND($C7="Subtotal",$G7="")</formula>
    </cfRule>
    <cfRule type="expression" dxfId="36" priority="2">
      <formula>AND($C7="Subtotal",_xlfn.FORMULATEXT($G7)="=[5]*[6]")</formula>
    </cfRule>
    <cfRule type="expression" dxfId="35" priority="6">
      <formula>AND($C7&lt;&gt;"Subtotal",_xlfn.FORMULATEXT($G7)&lt;&gt;"=[5]*[6]")</formula>
    </cfRule>
  </conditionalFormatting>
  <conditionalFormatting sqref="A7:G9">
    <cfRule type="expression" dxfId="34" priority="3">
      <formula>CELL("PROTECT",A7)=0</formula>
    </cfRule>
    <cfRule type="expression" dxfId="33" priority="4">
      <formula>$C7="Subtotal"</formula>
    </cfRule>
    <cfRule type="expression" priority="5" stopIfTrue="1">
      <formula>OR($C7="Subtotal",$A7="Total TVA Cota 0")</formula>
    </cfRule>
    <cfRule type="expression" dxfId="32" priority="7">
      <formula>$E7=""</formula>
    </cfRule>
  </conditionalFormatting>
  <conditionalFormatting sqref="E7:G9">
    <cfRule type="notContainsBlanks" priority="8" stopIfTrue="1">
      <formula>LEN(TRIM(E7))&gt;0</formula>
    </cfRule>
    <cfRule type="expression" dxfId="31"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view="pageBreakPreview" zoomScaleNormal="90" zoomScaleSheetLayoutView="100" workbookViewId="0">
      <selection activeCell="F7" sqref="F7"/>
    </sheetView>
  </sheetViews>
  <sheetFormatPr defaultRowHeight="15" x14ac:dyDescent="0.25"/>
  <cols>
    <col min="1" max="1" width="9.5703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29" t="str">
        <f>SITE!C2</f>
        <v>Centrala termica cu arderea biocombustibilului solid la Gimnaziul din s.Mosana, r-l Donduseni</v>
      </c>
      <c r="D2" s="129"/>
      <c r="E2" s="129"/>
      <c r="F2" s="129"/>
      <c r="G2" s="129"/>
    </row>
    <row r="3" spans="1:7" ht="18.75" x14ac:dyDescent="0.3">
      <c r="A3" s="26" t="str">
        <f>SITE!A3</f>
        <v>Site:</v>
      </c>
      <c r="B3" s="27" t="str">
        <f>IF(SITE!B3=0,"",SITE!B3)</f>
        <v>y</v>
      </c>
      <c r="C3" s="129"/>
      <c r="D3" s="129"/>
      <c r="E3" s="129"/>
      <c r="F3" s="129"/>
      <c r="G3" s="129"/>
    </row>
    <row r="4" spans="1:7" ht="18.75" x14ac:dyDescent="0.25">
      <c r="A4" s="136" t="str">
        <f>SITE!B16</f>
        <v>Darea in Exloatare</v>
      </c>
      <c r="B4" s="136"/>
      <c r="C4" s="136"/>
      <c r="D4" s="136"/>
      <c r="E4" s="136"/>
      <c r="F4" s="136"/>
      <c r="G4" s="136"/>
    </row>
    <row r="5" spans="1:7" ht="47.25" x14ac:dyDescent="0.25">
      <c r="A5" s="6" t="s">
        <v>1</v>
      </c>
      <c r="B5" s="6" t="s">
        <v>36</v>
      </c>
      <c r="C5" s="6" t="s">
        <v>3</v>
      </c>
      <c r="D5" s="6" t="s">
        <v>4</v>
      </c>
      <c r="E5" s="6" t="s">
        <v>5</v>
      </c>
      <c r="F5" s="9" t="s">
        <v>84</v>
      </c>
      <c r="G5" s="9" t="s">
        <v>86</v>
      </c>
    </row>
    <row r="6" spans="1:7" ht="15.75" x14ac:dyDescent="0.25">
      <c r="A6" s="6">
        <v>1</v>
      </c>
      <c r="B6" s="6">
        <v>2</v>
      </c>
      <c r="C6" s="6">
        <v>3</v>
      </c>
      <c r="D6" s="6">
        <v>4</v>
      </c>
      <c r="E6" s="6">
        <v>5</v>
      </c>
      <c r="F6" s="6">
        <v>6</v>
      </c>
      <c r="G6" s="6">
        <v>7</v>
      </c>
    </row>
    <row r="7" spans="1:7" ht="15.75" x14ac:dyDescent="0.25">
      <c r="A7" s="51">
        <v>1</v>
      </c>
      <c r="B7" s="52"/>
      <c r="C7" s="53" t="s">
        <v>89</v>
      </c>
      <c r="D7" s="54" t="s">
        <v>90</v>
      </c>
      <c r="E7" s="55">
        <v>1</v>
      </c>
      <c r="F7" s="24"/>
      <c r="G7" s="18">
        <f t="shared" ref="G7:G10" si="0">$E7*F7</f>
        <v>0</v>
      </c>
    </row>
    <row r="8" spans="1:7" ht="15.75" x14ac:dyDescent="0.25">
      <c r="A8" s="48">
        <v>2</v>
      </c>
      <c r="B8" s="48"/>
      <c r="C8" s="56" t="s">
        <v>91</v>
      </c>
      <c r="D8" s="57" t="s">
        <v>93</v>
      </c>
      <c r="E8" s="55">
        <v>1</v>
      </c>
      <c r="F8" s="24"/>
      <c r="G8" s="18">
        <f t="shared" si="0"/>
        <v>0</v>
      </c>
    </row>
    <row r="9" spans="1:7" ht="15.75" x14ac:dyDescent="0.25">
      <c r="A9" s="48">
        <v>3</v>
      </c>
      <c r="B9" s="48"/>
      <c r="C9" s="56" t="s">
        <v>92</v>
      </c>
      <c r="D9" s="57" t="s">
        <v>93</v>
      </c>
      <c r="E9" s="55">
        <v>1</v>
      </c>
      <c r="F9" s="24"/>
      <c r="G9" s="18">
        <f t="shared" si="0"/>
        <v>0</v>
      </c>
    </row>
    <row r="10" spans="1:7" ht="16.5" thickBot="1" x14ac:dyDescent="0.3">
      <c r="A10" s="48">
        <v>4</v>
      </c>
      <c r="B10" s="48"/>
      <c r="C10" s="56" t="s">
        <v>94</v>
      </c>
      <c r="D10" s="57" t="s">
        <v>95</v>
      </c>
      <c r="E10" s="55">
        <v>1</v>
      </c>
      <c r="F10" s="24"/>
      <c r="G10" s="18">
        <f t="shared" si="0"/>
        <v>0</v>
      </c>
    </row>
    <row r="11" spans="1:7" ht="20.25" thickTop="1" thickBot="1" x14ac:dyDescent="0.3">
      <c r="A11" s="14" t="s">
        <v>49</v>
      </c>
      <c r="B11" s="14"/>
      <c r="C11" s="14"/>
      <c r="D11" s="14"/>
      <c r="E11" s="14"/>
      <c r="F11" s="14"/>
      <c r="G11" s="1">
        <f>SUM(G7:G10)</f>
        <v>0</v>
      </c>
    </row>
    <row r="13" spans="1:7" x14ac:dyDescent="0.25">
      <c r="A13" s="13" t="s">
        <v>52</v>
      </c>
    </row>
  </sheetData>
  <mergeCells count="2">
    <mergeCell ref="C2:G3"/>
    <mergeCell ref="A4:G4"/>
  </mergeCells>
  <phoneticPr fontId="16" type="noConversion"/>
  <conditionalFormatting sqref="F7:F10">
    <cfRule type="containsBlanks" dxfId="11" priority="9">
      <formula>LEN(TRIM(F7))=0</formula>
    </cfRule>
  </conditionalFormatting>
  <conditionalFormatting sqref="A4:G6 C1:G3 F7:G10 A11:G13">
    <cfRule type="expression" dxfId="10" priority="8">
      <formula>CELL("PROTECT",A1)=0</formula>
    </cfRule>
  </conditionalFormatting>
  <conditionalFormatting sqref="C7:E10">
    <cfRule type="containsBlanks" dxfId="9" priority="2">
      <formula>LEN(TRIM(C7))=0</formula>
    </cfRule>
  </conditionalFormatting>
  <conditionalFormatting sqref="A7:E10">
    <cfRule type="expression" dxfId="8" priority="1">
      <formula>CELL("PROTECT",A7)=0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view="pageBreakPreview" zoomScaleNormal="90" zoomScaleSheetLayoutView="100" workbookViewId="0">
      <selection activeCell="F7" sqref="F7"/>
    </sheetView>
  </sheetViews>
  <sheetFormatPr defaultRowHeight="15" x14ac:dyDescent="0.25"/>
  <cols>
    <col min="1" max="1" width="9.5703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29" t="str">
        <f>SITE!C2</f>
        <v>Centrala termica cu arderea biocombustibilului solid la Gimnaziul din s.Mosana, r-l Donduseni</v>
      </c>
      <c r="D2" s="129"/>
      <c r="E2" s="129"/>
      <c r="F2" s="129"/>
      <c r="G2" s="129"/>
    </row>
    <row r="3" spans="1:7" ht="18.75" x14ac:dyDescent="0.3">
      <c r="A3" s="26" t="str">
        <f>SITE!A3</f>
        <v>Site:</v>
      </c>
      <c r="B3" s="27" t="str">
        <f>IF(SITE!B3=0,"",SITE!B3)</f>
        <v>y</v>
      </c>
      <c r="C3" s="133"/>
      <c r="D3" s="133"/>
      <c r="E3" s="133"/>
      <c r="F3" s="133"/>
      <c r="G3" s="133"/>
    </row>
    <row r="4" spans="1:7" ht="18.75" x14ac:dyDescent="0.25">
      <c r="A4" s="10" t="str">
        <f>SITE!B17</f>
        <v>Deservirea si mentenanta pentru 3 ani de operare</v>
      </c>
      <c r="B4" s="11"/>
      <c r="C4" s="11"/>
      <c r="D4" s="11"/>
      <c r="E4" s="11"/>
      <c r="F4" s="11"/>
      <c r="G4" s="12"/>
    </row>
    <row r="5" spans="1:7" ht="47.25" x14ac:dyDescent="0.25">
      <c r="A5" s="9" t="s">
        <v>1</v>
      </c>
      <c r="B5" s="9" t="s">
        <v>36</v>
      </c>
      <c r="C5" s="9" t="s">
        <v>47</v>
      </c>
      <c r="D5" s="9" t="s">
        <v>103</v>
      </c>
      <c r="E5" s="9" t="s">
        <v>48</v>
      </c>
      <c r="F5" s="9" t="s">
        <v>84</v>
      </c>
      <c r="G5" s="9" t="s">
        <v>87</v>
      </c>
    </row>
    <row r="6" spans="1:7" ht="15.75" x14ac:dyDescent="0.25">
      <c r="A6" s="6">
        <v>1</v>
      </c>
      <c r="B6" s="6">
        <v>2</v>
      </c>
      <c r="C6" s="6">
        <v>3</v>
      </c>
      <c r="D6" s="6">
        <v>4</v>
      </c>
      <c r="E6" s="6">
        <v>5</v>
      </c>
      <c r="F6" s="6">
        <v>6</v>
      </c>
      <c r="G6" s="6">
        <v>7</v>
      </c>
    </row>
    <row r="7" spans="1:7" ht="31.5" x14ac:dyDescent="0.25">
      <c r="A7" s="7">
        <v>1</v>
      </c>
      <c r="B7" s="7"/>
      <c r="C7" s="7" t="s">
        <v>96</v>
      </c>
      <c r="D7" s="49" t="s">
        <v>97</v>
      </c>
      <c r="E7" s="50">
        <v>3</v>
      </c>
      <c r="F7" s="20"/>
      <c r="G7" s="19">
        <f>$E7*F7</f>
        <v>0</v>
      </c>
    </row>
    <row r="8" spans="1:7" ht="15.75" x14ac:dyDescent="0.25">
      <c r="A8" s="7">
        <v>2</v>
      </c>
      <c r="B8" s="7"/>
      <c r="C8" s="7" t="s">
        <v>98</v>
      </c>
      <c r="D8" s="49" t="s">
        <v>97</v>
      </c>
      <c r="E8" s="50">
        <v>3</v>
      </c>
      <c r="F8" s="20"/>
      <c r="G8" s="19">
        <f t="shared" ref="G8:G10" si="0">$E8*F8</f>
        <v>0</v>
      </c>
    </row>
    <row r="9" spans="1:7" ht="15.75" x14ac:dyDescent="0.25">
      <c r="A9" s="7">
        <v>3</v>
      </c>
      <c r="B9" s="7"/>
      <c r="C9" s="7" t="s">
        <v>99</v>
      </c>
      <c r="D9" s="49" t="s">
        <v>100</v>
      </c>
      <c r="E9" s="50">
        <v>3</v>
      </c>
      <c r="F9" s="20"/>
      <c r="G9" s="19">
        <f t="shared" si="0"/>
        <v>0</v>
      </c>
    </row>
    <row r="10" spans="1:7" ht="16.5" thickBot="1" x14ac:dyDescent="0.3">
      <c r="A10" s="7">
        <v>4</v>
      </c>
      <c r="B10" s="7"/>
      <c r="C10" s="7" t="s">
        <v>101</v>
      </c>
      <c r="D10" s="49" t="s">
        <v>102</v>
      </c>
      <c r="E10" s="50">
        <v>1</v>
      </c>
      <c r="F10" s="20"/>
      <c r="G10" s="19">
        <f t="shared" si="0"/>
        <v>0</v>
      </c>
    </row>
    <row r="11" spans="1:7" ht="20.25" thickTop="1" thickBot="1" x14ac:dyDescent="0.3">
      <c r="A11" s="14" t="s">
        <v>50</v>
      </c>
      <c r="B11" s="14"/>
      <c r="C11" s="14"/>
      <c r="D11" s="14"/>
      <c r="E11" s="1"/>
      <c r="F11" s="1"/>
      <c r="G11" s="1">
        <f>SUM(G7:G10)</f>
        <v>0</v>
      </c>
    </row>
    <row r="13" spans="1:7" ht="15" customHeight="1" x14ac:dyDescent="0.25">
      <c r="A13" s="137" t="s">
        <v>46</v>
      </c>
      <c r="B13" s="137"/>
      <c r="C13" s="137"/>
      <c r="D13" s="137"/>
      <c r="E13" s="137"/>
      <c r="F13" s="137"/>
      <c r="G13" s="137"/>
    </row>
    <row r="14" spans="1:7" x14ac:dyDescent="0.25">
      <c r="A14" s="137"/>
      <c r="B14" s="137"/>
      <c r="C14" s="137"/>
      <c r="D14" s="137"/>
      <c r="E14" s="137"/>
      <c r="F14" s="137"/>
      <c r="G14" s="137"/>
    </row>
  </sheetData>
  <mergeCells count="2">
    <mergeCell ref="C2:G3"/>
    <mergeCell ref="A13:G14"/>
  </mergeCells>
  <phoneticPr fontId="16" type="noConversion"/>
  <conditionalFormatting sqref="F7:F10">
    <cfRule type="containsBlanks" dxfId="7" priority="9">
      <formula>LEN(TRIM(F7))=0</formula>
    </cfRule>
  </conditionalFormatting>
  <conditionalFormatting sqref="A4:G6 C1:G3 F7:G10 A11:G14">
    <cfRule type="expression" dxfId="6" priority="8">
      <formula>CELL("PROTECT",A1)=0</formula>
    </cfRule>
  </conditionalFormatting>
  <conditionalFormatting sqref="C7:E10">
    <cfRule type="containsBlanks" dxfId="5" priority="2">
      <formula>LEN(TRIM(C7))=0</formula>
    </cfRule>
  </conditionalFormatting>
  <conditionalFormatting sqref="A7:E10">
    <cfRule type="expression" dxfId="4" priority="1">
      <formula>CELL("PROTECT",A7)=0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27"/>
  <sheetViews>
    <sheetView view="pageBreakPreview" zoomScaleNormal="100" zoomScaleSheetLayoutView="100" workbookViewId="0">
      <selection activeCell="D18" sqref="D18"/>
    </sheetView>
  </sheetViews>
  <sheetFormatPr defaultRowHeight="15" x14ac:dyDescent="0.25"/>
  <cols>
    <col min="1" max="1" width="9.5703125" customWidth="1"/>
    <col min="2" max="2" width="12.28515625" customWidth="1"/>
    <col min="3" max="4" width="42.710937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40" t="str">
        <f>SITE!C2</f>
        <v>Centrala termica cu arderea biocombustibilului solid la Gimnaziul din s.Mosana, r-l Donduseni</v>
      </c>
      <c r="D2" s="140"/>
      <c r="E2" s="140"/>
      <c r="F2" s="140"/>
      <c r="G2" s="140"/>
    </row>
    <row r="3" spans="1:7" ht="18.75" x14ac:dyDescent="0.3">
      <c r="A3" s="26" t="str">
        <f>SITE!A3</f>
        <v>Site:</v>
      </c>
      <c r="B3" s="27" t="str">
        <f>IF(SITE!B3=0,"",SITE!B3)</f>
        <v>y</v>
      </c>
      <c r="C3" s="140"/>
      <c r="D3" s="140"/>
      <c r="E3" s="140"/>
      <c r="F3" s="140"/>
      <c r="G3" s="140"/>
    </row>
    <row r="4" spans="1:7" ht="18.75" x14ac:dyDescent="0.25">
      <c r="A4" s="141" t="s">
        <v>60</v>
      </c>
      <c r="B4" s="141"/>
      <c r="C4" s="141"/>
      <c r="D4" s="141"/>
      <c r="E4" s="141"/>
      <c r="F4" s="141"/>
      <c r="G4" s="141"/>
    </row>
    <row r="5" spans="1:7" ht="31.5" x14ac:dyDescent="0.25">
      <c r="A5" s="8" t="s">
        <v>1</v>
      </c>
      <c r="B5" s="8" t="s">
        <v>36</v>
      </c>
      <c r="C5" s="8" t="s">
        <v>61</v>
      </c>
      <c r="D5" s="8" t="s">
        <v>62</v>
      </c>
      <c r="E5" s="8" t="s">
        <v>63</v>
      </c>
      <c r="F5" s="8" t="s">
        <v>85</v>
      </c>
      <c r="G5" s="8" t="s">
        <v>87</v>
      </c>
    </row>
    <row r="6" spans="1:7" ht="15.75" x14ac:dyDescent="0.25">
      <c r="A6" s="8">
        <v>1</v>
      </c>
      <c r="B6" s="8">
        <v>2</v>
      </c>
      <c r="C6" s="8">
        <v>3</v>
      </c>
      <c r="D6" s="8">
        <v>4</v>
      </c>
      <c r="E6" s="8">
        <v>5</v>
      </c>
      <c r="F6" s="8">
        <v>6</v>
      </c>
      <c r="G6" s="8">
        <v>7</v>
      </c>
    </row>
    <row r="7" spans="1:7" ht="15.75" x14ac:dyDescent="0.25">
      <c r="A7" s="144">
        <v>1</v>
      </c>
      <c r="B7" s="145" t="s">
        <v>35</v>
      </c>
      <c r="C7" s="36" t="s">
        <v>64</v>
      </c>
      <c r="D7" s="15"/>
      <c r="E7" s="142">
        <v>2</v>
      </c>
      <c r="F7" s="143">
        <v>1</v>
      </c>
      <c r="G7" s="142">
        <f>E7*F7</f>
        <v>2</v>
      </c>
    </row>
    <row r="8" spans="1:7" ht="30" x14ac:dyDescent="0.25">
      <c r="A8" s="144"/>
      <c r="B8" s="145"/>
      <c r="C8" s="86" t="s">
        <v>781</v>
      </c>
      <c r="D8" s="15"/>
      <c r="E8" s="142"/>
      <c r="F8" s="143"/>
      <c r="G8" s="142"/>
    </row>
    <row r="9" spans="1:7" ht="15.75" x14ac:dyDescent="0.25">
      <c r="A9" s="144"/>
      <c r="B9" s="145"/>
      <c r="C9" s="36" t="s">
        <v>68</v>
      </c>
      <c r="D9" s="15"/>
      <c r="E9" s="142"/>
      <c r="F9" s="143"/>
      <c r="G9" s="142"/>
    </row>
    <row r="10" spans="1:7" ht="15.75" x14ac:dyDescent="0.25">
      <c r="A10" s="144"/>
      <c r="B10" s="145"/>
      <c r="C10" s="37" t="s">
        <v>766</v>
      </c>
      <c r="D10" s="15"/>
      <c r="E10" s="142"/>
      <c r="F10" s="143"/>
      <c r="G10" s="142"/>
    </row>
    <row r="11" spans="1:7" ht="15.75" x14ac:dyDescent="0.25">
      <c r="A11" s="144"/>
      <c r="B11" s="145"/>
      <c r="C11" s="16" t="s">
        <v>69</v>
      </c>
      <c r="D11" s="17"/>
      <c r="E11" s="142"/>
      <c r="F11" s="143"/>
      <c r="G11" s="142"/>
    </row>
    <row r="12" spans="1:7" ht="15.75" x14ac:dyDescent="0.25">
      <c r="A12" s="144"/>
      <c r="B12" s="145"/>
      <c r="C12" s="16" t="s">
        <v>74</v>
      </c>
      <c r="D12" s="15"/>
      <c r="E12" s="142"/>
      <c r="F12" s="143"/>
      <c r="G12" s="142"/>
    </row>
    <row r="13" spans="1:7" ht="31.5" x14ac:dyDescent="0.25">
      <c r="A13" s="144"/>
      <c r="B13" s="145"/>
      <c r="C13" s="16" t="s">
        <v>782</v>
      </c>
      <c r="D13" s="15"/>
      <c r="E13" s="142"/>
      <c r="F13" s="143"/>
      <c r="G13" s="142"/>
    </row>
    <row r="14" spans="1:7" ht="31.5" x14ac:dyDescent="0.25">
      <c r="A14" s="144"/>
      <c r="B14" s="145"/>
      <c r="C14" s="37" t="s">
        <v>70</v>
      </c>
      <c r="D14" s="15"/>
      <c r="E14" s="142"/>
      <c r="F14" s="143"/>
      <c r="G14" s="142"/>
    </row>
    <row r="15" spans="1:7" ht="31.5" x14ac:dyDescent="0.25">
      <c r="A15" s="144"/>
      <c r="B15" s="145"/>
      <c r="C15" s="16" t="s">
        <v>71</v>
      </c>
      <c r="D15" s="15"/>
      <c r="E15" s="142"/>
      <c r="F15" s="143"/>
      <c r="G15" s="142"/>
    </row>
    <row r="16" spans="1:7" ht="31.5" x14ac:dyDescent="0.25">
      <c r="A16" s="144"/>
      <c r="B16" s="145"/>
      <c r="C16" s="16" t="s">
        <v>72</v>
      </c>
      <c r="D16" s="15"/>
      <c r="E16" s="142"/>
      <c r="F16" s="143"/>
      <c r="G16" s="142"/>
    </row>
    <row r="17" spans="1:7" ht="47.25" x14ac:dyDescent="0.25">
      <c r="A17" s="144"/>
      <c r="B17" s="145"/>
      <c r="C17" s="16" t="s">
        <v>73</v>
      </c>
      <c r="D17" s="15"/>
      <c r="E17" s="142"/>
      <c r="F17" s="143"/>
      <c r="G17" s="142"/>
    </row>
    <row r="18" spans="1:7" ht="15.75" x14ac:dyDescent="0.25">
      <c r="A18" s="144"/>
      <c r="B18" s="145"/>
      <c r="C18" s="16" t="s">
        <v>783</v>
      </c>
      <c r="D18" s="15"/>
      <c r="E18" s="142"/>
      <c r="F18" s="143"/>
      <c r="G18" s="142"/>
    </row>
    <row r="19" spans="1:7" ht="15.75" x14ac:dyDescent="0.25">
      <c r="A19" s="144"/>
      <c r="B19" s="145"/>
      <c r="C19" s="37" t="s">
        <v>108</v>
      </c>
      <c r="D19" s="15"/>
      <c r="E19" s="142"/>
      <c r="F19" s="143"/>
      <c r="G19" s="142"/>
    </row>
    <row r="20" spans="1:7" ht="48" thickBot="1" x14ac:dyDescent="0.3">
      <c r="A20" s="144"/>
      <c r="B20" s="145"/>
      <c r="C20" s="37" t="s">
        <v>106</v>
      </c>
      <c r="D20" s="15"/>
      <c r="E20" s="142"/>
      <c r="F20" s="143"/>
      <c r="G20" s="142"/>
    </row>
    <row r="21" spans="1:7" ht="19.5" customHeight="1" thickTop="1" thickBot="1" x14ac:dyDescent="0.3">
      <c r="A21" s="14" t="s">
        <v>50</v>
      </c>
      <c r="B21" s="14"/>
      <c r="C21" s="14"/>
      <c r="D21" s="14"/>
      <c r="E21" s="1"/>
      <c r="F21" s="1"/>
      <c r="G21" s="1">
        <f>SUM(G7:G20)</f>
        <v>2</v>
      </c>
    </row>
    <row r="22" spans="1:7" ht="16.5" thickTop="1" x14ac:dyDescent="0.25">
      <c r="A22" s="3"/>
      <c r="B22" s="3"/>
      <c r="C22" s="3"/>
      <c r="D22" s="3"/>
      <c r="E22" s="3"/>
      <c r="F22" s="3"/>
      <c r="G22" s="3"/>
    </row>
    <row r="23" spans="1:7" x14ac:dyDescent="0.25">
      <c r="A23" s="138" t="s">
        <v>65</v>
      </c>
      <c r="B23" s="138"/>
      <c r="C23" s="138"/>
      <c r="D23" s="138"/>
      <c r="E23" s="138"/>
      <c r="F23" s="138"/>
      <c r="G23" s="138"/>
    </row>
    <row r="24" spans="1:7" x14ac:dyDescent="0.25">
      <c r="A24" s="138" t="s">
        <v>105</v>
      </c>
      <c r="B24" s="138"/>
      <c r="C24" s="138"/>
      <c r="D24" s="138"/>
      <c r="E24" s="138"/>
      <c r="F24" s="138"/>
      <c r="G24" s="138"/>
    </row>
    <row r="25" spans="1:7" ht="31.5" customHeight="1" x14ac:dyDescent="0.25">
      <c r="A25" s="139" t="s">
        <v>66</v>
      </c>
      <c r="B25" s="139"/>
      <c r="C25" s="139"/>
      <c r="D25" s="139"/>
      <c r="E25" s="139"/>
      <c r="F25" s="139"/>
      <c r="G25" s="139"/>
    </row>
    <row r="26" spans="1:7" x14ac:dyDescent="0.25">
      <c r="A26" s="138" t="s">
        <v>67</v>
      </c>
      <c r="B26" s="138"/>
      <c r="C26" s="138"/>
      <c r="D26" s="138"/>
      <c r="E26" s="138"/>
      <c r="F26" s="138"/>
      <c r="G26" s="138"/>
    </row>
    <row r="27" spans="1:7" x14ac:dyDescent="0.25">
      <c r="A27" s="138" t="s">
        <v>107</v>
      </c>
      <c r="B27" s="138"/>
      <c r="C27" s="138"/>
      <c r="D27" s="138"/>
      <c r="E27" s="138"/>
      <c r="F27" s="138"/>
      <c r="G27" s="138"/>
    </row>
  </sheetData>
  <sheetProtection formatRows="0"/>
  <mergeCells count="12">
    <mergeCell ref="C2:G3"/>
    <mergeCell ref="A4:G4"/>
    <mergeCell ref="E7:E20"/>
    <mergeCell ref="F7:F20"/>
    <mergeCell ref="G7:G20"/>
    <mergeCell ref="A7:A20"/>
    <mergeCell ref="B7:B20"/>
    <mergeCell ref="A27:G27"/>
    <mergeCell ref="A23:G23"/>
    <mergeCell ref="A24:G24"/>
    <mergeCell ref="A25:G25"/>
    <mergeCell ref="A26:G26"/>
  </mergeCells>
  <phoneticPr fontId="16" type="noConversion"/>
  <conditionalFormatting sqref="D7:D20 F7">
    <cfRule type="containsBlanks" dxfId="3" priority="15">
      <formula>LEN(TRIM(D7))=0</formula>
    </cfRule>
  </conditionalFormatting>
  <conditionalFormatting sqref="A4:G26 C1:G3">
    <cfRule type="expression" dxfId="2" priority="8">
      <formula>CELL("PROTECT",A1)=0</formula>
    </cfRule>
  </conditionalFormatting>
  <conditionalFormatting sqref="E7:E20">
    <cfRule type="containsBlanks" dxfId="1" priority="2">
      <formula>LEN(TRIM(E7))=0</formula>
    </cfRule>
  </conditionalFormatting>
  <conditionalFormatting sqref="A27:G27">
    <cfRule type="expression" dxfId="0" priority="1">
      <formula>CELL("PROTECT",A27)=0</formula>
    </cfRule>
  </conditionalFormatting>
  <dataValidations count="1">
    <dataValidation type="decimal" allowBlank="1" showInputMessage="1" showErrorMessage="1" sqref="D11">
      <formula1>0.8</formula1>
      <formula2>0.99</formula2>
    </dataValidation>
  </dataValidations>
  <pageMargins left="0.59055118110236227" right="0.59055118110236227" top="0.59055118110236227" bottom="0.39370078740157483" header="0.27559055118110237" footer="0.27559055118110237"/>
  <pageSetup paperSize="9" scale="59" fitToHeight="0" orientation="portrait" r:id="rId1"/>
  <headerFooter>
    <oddHeader>&amp;L&amp;A -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view="pageBreakPreview" zoomScaleNormal="90" zoomScaleSheetLayoutView="100" workbookViewId="0">
      <selection activeCell="C35" sqref="C35"/>
    </sheetView>
  </sheetViews>
  <sheetFormatPr defaultRowHeight="15" x14ac:dyDescent="0.25"/>
  <cols>
    <col min="1" max="1" width="9.5703125" style="46" customWidth="1"/>
    <col min="2" max="2" width="12.28515625" style="47" customWidth="1"/>
    <col min="3" max="3" width="70.7109375" style="47" customWidth="1"/>
    <col min="4" max="4" width="13.42578125" style="47" customWidth="1"/>
    <col min="5" max="5" width="12" style="47" customWidth="1"/>
    <col min="6" max="6" width="14.7109375" style="47" customWidth="1"/>
    <col min="7" max="7" width="18.28515625" style="47"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la Gimnaziul din s.Mosana, r-l Donduseni</v>
      </c>
      <c r="D2" s="129"/>
      <c r="E2" s="129"/>
      <c r="F2" s="129"/>
      <c r="G2" s="129"/>
    </row>
    <row r="3" spans="1:7" s="22" customFormat="1" ht="18.75" x14ac:dyDescent="0.3">
      <c r="A3" s="26" t="str">
        <f>SITE!A3</f>
        <v>Site:</v>
      </c>
      <c r="B3" s="27" t="str">
        <f>IF(SITE!B3=0,"",SITE!B3)</f>
        <v>y</v>
      </c>
      <c r="C3" s="129"/>
      <c r="D3" s="129"/>
      <c r="E3" s="129"/>
      <c r="F3" s="129"/>
      <c r="G3" s="129"/>
    </row>
    <row r="4" spans="1:7" s="22" customFormat="1" ht="18.75" x14ac:dyDescent="0.25">
      <c r="A4" s="130" t="s">
        <v>8</v>
      </c>
      <c r="B4" s="131"/>
      <c r="C4" s="29" t="str">
        <f>SITE!B6</f>
        <v>Amenajarea Teritoriului</v>
      </c>
      <c r="D4" s="30"/>
      <c r="E4" s="30"/>
      <c r="F4" s="30"/>
      <c r="G4" s="31"/>
    </row>
    <row r="5" spans="1:7" s="22" customFormat="1" ht="47.25" x14ac:dyDescent="0.25">
      <c r="A5" s="8" t="s">
        <v>1</v>
      </c>
      <c r="B5" s="8" t="s">
        <v>2</v>
      </c>
      <c r="C5" s="8" t="s">
        <v>3</v>
      </c>
      <c r="D5" s="8" t="s">
        <v>4</v>
      </c>
      <c r="E5" s="8" t="s">
        <v>5</v>
      </c>
      <c r="F5" s="8" t="s">
        <v>84</v>
      </c>
      <c r="G5" s="8" t="s">
        <v>51</v>
      </c>
    </row>
    <row r="6" spans="1:7" s="22" customFormat="1" ht="15.75" x14ac:dyDescent="0.25">
      <c r="A6" s="9" t="s">
        <v>76</v>
      </c>
      <c r="B6" s="9" t="s">
        <v>77</v>
      </c>
      <c r="C6" s="9" t="s">
        <v>78</v>
      </c>
      <c r="D6" s="9" t="s">
        <v>79</v>
      </c>
      <c r="E6" s="9" t="s">
        <v>80</v>
      </c>
      <c r="F6" s="9" t="s">
        <v>81</v>
      </c>
      <c r="G6" s="9" t="s">
        <v>82</v>
      </c>
    </row>
    <row r="7" spans="1:7" s="45" customFormat="1" x14ac:dyDescent="0.25">
      <c r="A7" s="38"/>
      <c r="B7" s="38"/>
      <c r="C7" s="39" t="s">
        <v>110</v>
      </c>
      <c r="D7" s="38"/>
      <c r="E7" s="44"/>
      <c r="F7" s="43"/>
      <c r="G7" s="87">
        <f>Table1[5]*Table1[6]</f>
        <v>0</v>
      </c>
    </row>
    <row r="8" spans="1:7" s="45" customFormat="1" x14ac:dyDescent="0.25">
      <c r="A8" s="38"/>
      <c r="B8" s="38"/>
      <c r="C8" s="97" t="s">
        <v>768</v>
      </c>
      <c r="D8" s="38"/>
      <c r="E8" s="44"/>
      <c r="F8" s="43"/>
      <c r="G8" s="87">
        <f>Table1[5]*Table1[6]</f>
        <v>0</v>
      </c>
    </row>
    <row r="9" spans="1:7" ht="30" x14ac:dyDescent="0.25">
      <c r="A9" s="46">
        <v>1</v>
      </c>
      <c r="B9" s="47" t="s">
        <v>111</v>
      </c>
      <c r="C9" s="47" t="s">
        <v>112</v>
      </c>
      <c r="D9" s="47" t="s">
        <v>113</v>
      </c>
      <c r="E9" s="90">
        <v>5</v>
      </c>
      <c r="F9" s="90"/>
      <c r="G9" s="92">
        <f>Table1[5]*Table1[6]</f>
        <v>0</v>
      </c>
    </row>
    <row r="10" spans="1:7" ht="45" x14ac:dyDescent="0.25">
      <c r="A10" s="40">
        <v>2</v>
      </c>
      <c r="B10" s="41" t="s">
        <v>114</v>
      </c>
      <c r="C10" s="41" t="s">
        <v>115</v>
      </c>
      <c r="D10" s="41" t="s">
        <v>113</v>
      </c>
      <c r="E10" s="91">
        <v>5</v>
      </c>
      <c r="F10" s="91"/>
      <c r="G10" s="87">
        <f>Table1[5]*Table1[6]</f>
        <v>0</v>
      </c>
    </row>
    <row r="11" spans="1:7" ht="45" x14ac:dyDescent="0.25">
      <c r="A11" s="40">
        <v>3</v>
      </c>
      <c r="B11" s="41" t="s">
        <v>116</v>
      </c>
      <c r="C11" s="41" t="s">
        <v>769</v>
      </c>
      <c r="D11" s="41" t="s">
        <v>117</v>
      </c>
      <c r="E11" s="91">
        <v>50</v>
      </c>
      <c r="F11" s="91"/>
      <c r="G11" s="87">
        <f>Table1[5]*Table1[6]</f>
        <v>0</v>
      </c>
    </row>
    <row r="12" spans="1:7" ht="45" x14ac:dyDescent="0.25">
      <c r="A12" s="40">
        <v>4</v>
      </c>
      <c r="B12" s="41" t="s">
        <v>118</v>
      </c>
      <c r="C12" s="41" t="s">
        <v>770</v>
      </c>
      <c r="D12" s="41" t="s">
        <v>119</v>
      </c>
      <c r="E12" s="91">
        <v>30</v>
      </c>
      <c r="F12" s="91"/>
      <c r="G12" s="87">
        <f>Table1[5]*Table1[6]</f>
        <v>0</v>
      </c>
    </row>
    <row r="13" spans="1:7" x14ac:dyDescent="0.25">
      <c r="A13" s="40"/>
      <c r="B13" s="41"/>
      <c r="C13" s="41" t="s">
        <v>120</v>
      </c>
      <c r="D13" s="41"/>
      <c r="E13" s="91"/>
      <c r="F13" s="91"/>
      <c r="G13" s="87">
        <f>Table1[5]*Table1[6]</f>
        <v>0</v>
      </c>
    </row>
    <row r="14" spans="1:7" ht="45" x14ac:dyDescent="0.25">
      <c r="A14" s="40">
        <v>5</v>
      </c>
      <c r="B14" s="41" t="s">
        <v>121</v>
      </c>
      <c r="C14" s="41" t="s">
        <v>771</v>
      </c>
      <c r="D14" s="41" t="s">
        <v>119</v>
      </c>
      <c r="E14" s="91">
        <v>28.4</v>
      </c>
      <c r="F14" s="91"/>
      <c r="G14" s="87">
        <f>Table1[5]*Table1[6]</f>
        <v>0</v>
      </c>
    </row>
    <row r="15" spans="1:7" ht="45" x14ac:dyDescent="0.25">
      <c r="A15" s="40">
        <v>6</v>
      </c>
      <c r="B15" s="41" t="s">
        <v>122</v>
      </c>
      <c r="C15" s="41" t="s">
        <v>123</v>
      </c>
      <c r="D15" s="41" t="s">
        <v>113</v>
      </c>
      <c r="E15" s="91">
        <v>0.57999999999999996</v>
      </c>
      <c r="F15" s="91"/>
      <c r="G15" s="87">
        <f>Table1[5]*Table1[6]</f>
        <v>0</v>
      </c>
    </row>
    <row r="16" spans="1:7" x14ac:dyDescent="0.25">
      <c r="A16" s="40"/>
      <c r="B16" s="41"/>
      <c r="C16" s="41" t="s">
        <v>124</v>
      </c>
      <c r="D16" s="41"/>
      <c r="E16" s="91"/>
      <c r="F16" s="91"/>
      <c r="G16" s="87">
        <f>Table1[5]*Table1[6]</f>
        <v>0</v>
      </c>
    </row>
    <row r="17" spans="1:7" ht="45" x14ac:dyDescent="0.25">
      <c r="A17" s="40">
        <v>7</v>
      </c>
      <c r="B17" s="41" t="s">
        <v>125</v>
      </c>
      <c r="C17" s="41" t="s">
        <v>126</v>
      </c>
      <c r="D17" s="41" t="s">
        <v>117</v>
      </c>
      <c r="E17" s="91">
        <v>1.8</v>
      </c>
      <c r="F17" s="91"/>
      <c r="G17" s="87">
        <f>Table1[5]*Table1[6]</f>
        <v>0</v>
      </c>
    </row>
    <row r="18" spans="1:7" x14ac:dyDescent="0.25">
      <c r="A18" s="40"/>
      <c r="B18" s="41"/>
      <c r="C18" s="41" t="s">
        <v>127</v>
      </c>
      <c r="D18" s="41"/>
      <c r="E18" s="91"/>
      <c r="F18" s="91"/>
      <c r="G18" s="87">
        <f>Table1[5]*Table1[6]</f>
        <v>0</v>
      </c>
    </row>
    <row r="19" spans="1:7" ht="60" x14ac:dyDescent="0.25">
      <c r="A19" s="40">
        <v>8</v>
      </c>
      <c r="B19" s="41" t="s">
        <v>128</v>
      </c>
      <c r="C19" s="41" t="s">
        <v>129</v>
      </c>
      <c r="D19" s="41" t="s">
        <v>113</v>
      </c>
      <c r="E19" s="91">
        <v>2.6</v>
      </c>
      <c r="F19" s="91"/>
      <c r="G19" s="87">
        <f>Table1[5]*Table1[6]</f>
        <v>0</v>
      </c>
    </row>
    <row r="20" spans="1:7" ht="45" x14ac:dyDescent="0.25">
      <c r="A20" s="40">
        <v>9</v>
      </c>
      <c r="B20" s="41" t="s">
        <v>130</v>
      </c>
      <c r="C20" s="41" t="s">
        <v>131</v>
      </c>
      <c r="D20" s="41" t="s">
        <v>113</v>
      </c>
      <c r="E20" s="91">
        <v>1.45</v>
      </c>
      <c r="F20" s="91"/>
      <c r="G20" s="87">
        <f>Table1[5]*Table1[6]</f>
        <v>0</v>
      </c>
    </row>
    <row r="21" spans="1:7" ht="45" x14ac:dyDescent="0.25">
      <c r="A21" s="40">
        <v>10</v>
      </c>
      <c r="B21" s="41" t="s">
        <v>132</v>
      </c>
      <c r="C21" s="41" t="s">
        <v>133</v>
      </c>
      <c r="D21" s="41" t="s">
        <v>113</v>
      </c>
      <c r="E21" s="91">
        <v>1.45</v>
      </c>
      <c r="F21" s="91"/>
      <c r="G21" s="87">
        <f>Table1[5]*Table1[6]</f>
        <v>0</v>
      </c>
    </row>
    <row r="22" spans="1:7" ht="30" x14ac:dyDescent="0.25">
      <c r="A22" s="40">
        <v>11</v>
      </c>
      <c r="B22" s="41" t="s">
        <v>134</v>
      </c>
      <c r="C22" s="41" t="s">
        <v>135</v>
      </c>
      <c r="D22" s="41" t="s">
        <v>136</v>
      </c>
      <c r="E22" s="91">
        <v>425.05</v>
      </c>
      <c r="F22" s="91"/>
      <c r="G22" s="87">
        <f>Table1[5]*Table1[6]</f>
        <v>0</v>
      </c>
    </row>
    <row r="23" spans="1:7" ht="45" x14ac:dyDescent="0.25">
      <c r="A23" s="40">
        <v>14</v>
      </c>
      <c r="B23" s="41" t="s">
        <v>122</v>
      </c>
      <c r="C23" s="41" t="s">
        <v>123</v>
      </c>
      <c r="D23" s="41" t="s">
        <v>113</v>
      </c>
      <c r="E23" s="91">
        <v>1.04</v>
      </c>
      <c r="F23" s="91"/>
      <c r="G23" s="87">
        <f>Table1[5]*Table1[6]</f>
        <v>0</v>
      </c>
    </row>
    <row r="24" spans="1:7" x14ac:dyDescent="0.25">
      <c r="A24" s="40">
        <v>15</v>
      </c>
      <c r="B24" s="41" t="s">
        <v>142</v>
      </c>
      <c r="C24" s="41" t="s">
        <v>143</v>
      </c>
      <c r="D24" s="41" t="s">
        <v>113</v>
      </c>
      <c r="E24" s="91">
        <v>0.16</v>
      </c>
      <c r="F24" s="91"/>
      <c r="G24" s="87">
        <f>Table1[5]*Table1[6]</f>
        <v>0</v>
      </c>
    </row>
    <row r="25" spans="1:7" ht="45" x14ac:dyDescent="0.25">
      <c r="A25" s="40">
        <v>16</v>
      </c>
      <c r="B25" s="41" t="s">
        <v>144</v>
      </c>
      <c r="C25" s="41" t="s">
        <v>145</v>
      </c>
      <c r="D25" s="41" t="s">
        <v>117</v>
      </c>
      <c r="E25" s="91">
        <v>10.24</v>
      </c>
      <c r="F25" s="91"/>
      <c r="G25" s="87">
        <f>Table1[5]*Table1[6]</f>
        <v>0</v>
      </c>
    </row>
    <row r="26" spans="1:7" x14ac:dyDescent="0.25">
      <c r="A26" s="40"/>
      <c r="B26" s="41"/>
      <c r="C26" s="41" t="s">
        <v>146</v>
      </c>
      <c r="D26" s="41"/>
      <c r="E26" s="91"/>
      <c r="F26" s="91"/>
      <c r="G26" s="87">
        <f>Table1[5]*Table1[6]</f>
        <v>0</v>
      </c>
    </row>
    <row r="27" spans="1:7" ht="30" x14ac:dyDescent="0.25">
      <c r="A27" s="40">
        <v>17</v>
      </c>
      <c r="B27" s="41" t="s">
        <v>134</v>
      </c>
      <c r="C27" s="41" t="s">
        <v>135</v>
      </c>
      <c r="D27" s="41" t="s">
        <v>136</v>
      </c>
      <c r="E27" s="91">
        <v>27.95</v>
      </c>
      <c r="F27" s="91"/>
      <c r="G27" s="87">
        <f>Table1[5]*Table1[6]</f>
        <v>0</v>
      </c>
    </row>
    <row r="28" spans="1:7" ht="30" x14ac:dyDescent="0.25">
      <c r="A28" s="40">
        <v>18</v>
      </c>
      <c r="B28" s="41" t="s">
        <v>137</v>
      </c>
      <c r="C28" s="41" t="s">
        <v>138</v>
      </c>
      <c r="D28" s="41" t="s">
        <v>139</v>
      </c>
      <c r="E28" s="91">
        <v>0.03</v>
      </c>
      <c r="F28" s="91"/>
      <c r="G28" s="87">
        <f>Table1[5]*Table1[6]</f>
        <v>0</v>
      </c>
    </row>
    <row r="29" spans="1:7" ht="45" x14ac:dyDescent="0.25">
      <c r="A29" s="40">
        <v>19</v>
      </c>
      <c r="B29" s="41" t="s">
        <v>140</v>
      </c>
      <c r="C29" s="41" t="s">
        <v>141</v>
      </c>
      <c r="D29" s="41" t="s">
        <v>139</v>
      </c>
      <c r="E29" s="91">
        <v>0.03</v>
      </c>
      <c r="F29" s="91"/>
      <c r="G29" s="87">
        <f>Table1[5]*Table1[6]</f>
        <v>0</v>
      </c>
    </row>
    <row r="30" spans="1:7" x14ac:dyDescent="0.25">
      <c r="A30" s="40"/>
      <c r="B30" s="41"/>
      <c r="C30" s="41" t="s">
        <v>147</v>
      </c>
      <c r="D30" s="41"/>
      <c r="E30" s="91"/>
      <c r="F30" s="91"/>
      <c r="G30" s="87">
        <f>Table1[5]*Table1[6]</f>
        <v>0</v>
      </c>
    </row>
    <row r="31" spans="1:7" ht="30" x14ac:dyDescent="0.25">
      <c r="A31" s="40">
        <v>23</v>
      </c>
      <c r="B31" s="41" t="s">
        <v>148</v>
      </c>
      <c r="C31" s="41" t="s">
        <v>149</v>
      </c>
      <c r="D31" s="41" t="s">
        <v>136</v>
      </c>
      <c r="E31" s="91">
        <v>336</v>
      </c>
      <c r="F31" s="91"/>
      <c r="G31" s="87">
        <f>Table1[5]*Table1[6]</f>
        <v>0</v>
      </c>
    </row>
    <row r="32" spans="1:7" ht="30" x14ac:dyDescent="0.25">
      <c r="A32" s="40">
        <v>24</v>
      </c>
      <c r="B32" s="41" t="s">
        <v>137</v>
      </c>
      <c r="C32" s="41" t="s">
        <v>150</v>
      </c>
      <c r="D32" s="41" t="s">
        <v>139</v>
      </c>
      <c r="E32" s="91">
        <v>0.33600000000000002</v>
      </c>
      <c r="F32" s="91"/>
      <c r="G32" s="87">
        <f>Table1[5]*Table1[6]</f>
        <v>0</v>
      </c>
    </row>
    <row r="33" spans="1:7" ht="45" x14ac:dyDescent="0.25">
      <c r="A33" s="40">
        <v>25</v>
      </c>
      <c r="B33" s="41" t="s">
        <v>140</v>
      </c>
      <c r="C33" s="41" t="s">
        <v>151</v>
      </c>
      <c r="D33" s="41" t="s">
        <v>139</v>
      </c>
      <c r="E33" s="91">
        <v>0.33600000000000002</v>
      </c>
      <c r="F33" s="91"/>
      <c r="G33" s="87">
        <f>Table1[5]*Table1[6]</f>
        <v>0</v>
      </c>
    </row>
    <row r="34" spans="1:7" x14ac:dyDescent="0.25">
      <c r="A34" s="40"/>
      <c r="B34" s="41"/>
      <c r="C34" s="41" t="s">
        <v>152</v>
      </c>
      <c r="D34" s="41"/>
      <c r="E34" s="91"/>
      <c r="F34" s="91"/>
      <c r="G34" s="87">
        <f>Table1[5]*Table1[6]</f>
        <v>0</v>
      </c>
    </row>
    <row r="35" spans="1:7" x14ac:dyDescent="0.25">
      <c r="A35" s="40">
        <v>26</v>
      </c>
      <c r="B35" s="41"/>
      <c r="C35" s="41" t="s">
        <v>772</v>
      </c>
      <c r="D35" s="41" t="s">
        <v>153</v>
      </c>
      <c r="E35" s="91">
        <v>1</v>
      </c>
      <c r="F35" s="91"/>
      <c r="G35" s="87">
        <f>Table1[5]*Table1[6]</f>
        <v>0</v>
      </c>
    </row>
    <row r="36" spans="1:7" x14ac:dyDescent="0.25">
      <c r="A36" s="40"/>
      <c r="B36" s="41"/>
      <c r="C36" s="41" t="s">
        <v>154</v>
      </c>
      <c r="D36" s="41"/>
      <c r="E36" s="91"/>
      <c r="F36" s="91"/>
      <c r="G36" s="87">
        <f>Table1[5]*Table1[6]</f>
        <v>0</v>
      </c>
    </row>
    <row r="37" spans="1:7" ht="60" x14ac:dyDescent="0.25">
      <c r="A37" s="40">
        <v>27</v>
      </c>
      <c r="B37" s="41" t="s">
        <v>155</v>
      </c>
      <c r="C37" s="41" t="s">
        <v>156</v>
      </c>
      <c r="D37" s="41" t="s">
        <v>113</v>
      </c>
      <c r="E37" s="91">
        <v>14</v>
      </c>
      <c r="F37" s="91"/>
      <c r="G37" s="87">
        <f>Table1[5]*Table1[6]</f>
        <v>0</v>
      </c>
    </row>
    <row r="38" spans="1:7" ht="45" x14ac:dyDescent="0.25">
      <c r="A38" s="40">
        <v>28</v>
      </c>
      <c r="B38" s="41" t="s">
        <v>157</v>
      </c>
      <c r="C38" s="41" t="s">
        <v>158</v>
      </c>
      <c r="D38" s="41" t="s">
        <v>139</v>
      </c>
      <c r="E38" s="91">
        <v>22.4</v>
      </c>
      <c r="F38" s="91"/>
      <c r="G38" s="87">
        <f>Table1[5]*Table1[6]</f>
        <v>0</v>
      </c>
    </row>
    <row r="39" spans="1:7" ht="45" x14ac:dyDescent="0.25">
      <c r="A39" s="40">
        <v>29</v>
      </c>
      <c r="B39" s="41" t="s">
        <v>159</v>
      </c>
      <c r="C39" s="41" t="s">
        <v>160</v>
      </c>
      <c r="D39" s="41" t="s">
        <v>161</v>
      </c>
      <c r="E39" s="91">
        <v>0.14000000000000001</v>
      </c>
      <c r="F39" s="91"/>
      <c r="G39" s="87">
        <f>Table1[5]*Table1[6]</f>
        <v>0</v>
      </c>
    </row>
    <row r="40" spans="1:7" x14ac:dyDescent="0.25">
      <c r="A40" s="40"/>
      <c r="B40" s="41"/>
      <c r="C40" s="41" t="s">
        <v>162</v>
      </c>
      <c r="D40" s="41"/>
      <c r="E40" s="91"/>
      <c r="F40" s="91"/>
      <c r="G40" s="87">
        <f>Table1[5]*Table1[6]</f>
        <v>0</v>
      </c>
    </row>
    <row r="41" spans="1:7" ht="60" x14ac:dyDescent="0.25">
      <c r="A41" s="40">
        <v>30</v>
      </c>
      <c r="B41" s="41" t="s">
        <v>128</v>
      </c>
      <c r="C41" s="41" t="s">
        <v>129</v>
      </c>
      <c r="D41" s="41" t="s">
        <v>113</v>
      </c>
      <c r="E41" s="91">
        <v>11</v>
      </c>
      <c r="F41" s="91"/>
      <c r="G41" s="87">
        <f>Table1[5]*Table1[6]</f>
        <v>0</v>
      </c>
    </row>
    <row r="42" spans="1:7" ht="45" x14ac:dyDescent="0.25">
      <c r="A42" s="40">
        <v>31</v>
      </c>
      <c r="B42" s="41" t="s">
        <v>157</v>
      </c>
      <c r="C42" s="41" t="s">
        <v>158</v>
      </c>
      <c r="D42" s="41" t="s">
        <v>139</v>
      </c>
      <c r="E42" s="91">
        <v>13.2</v>
      </c>
      <c r="F42" s="91"/>
      <c r="G42" s="87">
        <f>Table1[5]*Table1[6]</f>
        <v>0</v>
      </c>
    </row>
    <row r="43" spans="1:7" x14ac:dyDescent="0.25">
      <c r="A43" s="93" t="s">
        <v>83</v>
      </c>
      <c r="B43" s="94"/>
      <c r="C43" s="94"/>
      <c r="D43" s="94"/>
      <c r="E43" s="95"/>
      <c r="F43" s="95"/>
      <c r="G43" s="95">
        <f>SUBTOTAL(9,Table1[7])</f>
        <v>0</v>
      </c>
    </row>
    <row r="44" spans="1:7" x14ac:dyDescent="0.25">
      <c r="A44" s="33"/>
      <c r="B44" s="34"/>
      <c r="C44" s="34"/>
      <c r="D44" s="34"/>
      <c r="E44" s="34"/>
      <c r="F44" s="34"/>
      <c r="G44" s="34"/>
    </row>
    <row r="45" spans="1:7" x14ac:dyDescent="0.25">
      <c r="A45" s="33"/>
      <c r="B45" s="34"/>
      <c r="C45" s="34"/>
      <c r="D45" s="34"/>
      <c r="E45" s="34"/>
      <c r="F45" s="34"/>
      <c r="G45" s="34"/>
    </row>
    <row r="46" spans="1:7" x14ac:dyDescent="0.25">
      <c r="A46" s="33"/>
      <c r="B46" s="34"/>
      <c r="C46" s="34"/>
      <c r="D46" s="34"/>
      <c r="E46" s="34"/>
      <c r="F46" s="34"/>
      <c r="G46" s="34"/>
    </row>
    <row r="47" spans="1:7" x14ac:dyDescent="0.25">
      <c r="A47" s="33"/>
      <c r="B47" s="34"/>
      <c r="C47" s="34"/>
      <c r="D47" s="34"/>
      <c r="E47" s="34"/>
      <c r="F47" s="34"/>
      <c r="G47" s="34"/>
    </row>
    <row r="48" spans="1:7" x14ac:dyDescent="0.25">
      <c r="A48" s="33"/>
      <c r="B48" s="34"/>
      <c r="C48" s="34"/>
      <c r="D48" s="34"/>
      <c r="E48" s="34"/>
      <c r="F48" s="34"/>
      <c r="G48" s="34"/>
    </row>
    <row r="49" spans="1:7" x14ac:dyDescent="0.25">
      <c r="A49" s="33"/>
      <c r="B49" s="34"/>
      <c r="C49" s="34"/>
      <c r="D49" s="34"/>
      <c r="E49" s="34"/>
      <c r="F49" s="34"/>
      <c r="G49" s="34"/>
    </row>
    <row r="50" spans="1:7" x14ac:dyDescent="0.25">
      <c r="A50" s="33"/>
      <c r="B50" s="34"/>
      <c r="C50" s="34"/>
      <c r="D50" s="34"/>
      <c r="E50" s="34"/>
      <c r="F50" s="34"/>
      <c r="G50" s="34"/>
    </row>
    <row r="51" spans="1:7" x14ac:dyDescent="0.25">
      <c r="A51" s="33"/>
      <c r="B51" s="34"/>
      <c r="C51" s="34"/>
      <c r="D51" s="34"/>
      <c r="E51" s="34"/>
      <c r="F51" s="34"/>
      <c r="G51" s="34"/>
    </row>
    <row r="52" spans="1:7" x14ac:dyDescent="0.25">
      <c r="A52" s="33"/>
      <c r="B52" s="34"/>
      <c r="C52" s="34"/>
      <c r="D52" s="34"/>
      <c r="E52" s="34"/>
      <c r="F52" s="34"/>
      <c r="G52" s="34"/>
    </row>
    <row r="53" spans="1:7" x14ac:dyDescent="0.25">
      <c r="A53" s="33"/>
      <c r="B53" s="34"/>
      <c r="C53" s="34"/>
      <c r="D53" s="34"/>
      <c r="E53" s="34"/>
      <c r="F53" s="34"/>
      <c r="G53" s="34"/>
    </row>
    <row r="54" spans="1:7" x14ac:dyDescent="0.25">
      <c r="A54" s="33"/>
      <c r="B54" s="34"/>
      <c r="C54" s="34"/>
      <c r="D54" s="34"/>
      <c r="E54" s="34"/>
      <c r="F54" s="34"/>
      <c r="G54" s="34"/>
    </row>
    <row r="55" spans="1:7" x14ac:dyDescent="0.25">
      <c r="A55" s="33"/>
      <c r="B55" s="34"/>
      <c r="C55" s="34"/>
      <c r="D55" s="34"/>
      <c r="E55" s="34"/>
      <c r="F55" s="34"/>
      <c r="G55" s="34"/>
    </row>
    <row r="56" spans="1:7" x14ac:dyDescent="0.25">
      <c r="A56" s="33"/>
      <c r="B56" s="34"/>
      <c r="C56" s="34"/>
      <c r="D56" s="34"/>
      <c r="E56" s="34"/>
      <c r="F56" s="34"/>
      <c r="G56" s="34"/>
    </row>
    <row r="57" spans="1:7" x14ac:dyDescent="0.25">
      <c r="A57" s="33"/>
      <c r="B57" s="34"/>
      <c r="C57" s="34"/>
      <c r="D57" s="34"/>
      <c r="E57" s="34"/>
      <c r="F57" s="34"/>
      <c r="G57" s="34"/>
    </row>
    <row r="58" spans="1:7" x14ac:dyDescent="0.25">
      <c r="A58" s="33"/>
      <c r="B58" s="34"/>
      <c r="C58" s="34"/>
      <c r="D58" s="34"/>
      <c r="E58" s="34"/>
      <c r="F58" s="34"/>
      <c r="G58" s="34"/>
    </row>
    <row r="59" spans="1:7" x14ac:dyDescent="0.25">
      <c r="A59" s="33"/>
      <c r="B59" s="34"/>
      <c r="C59" s="34"/>
      <c r="D59" s="34"/>
      <c r="E59" s="34"/>
      <c r="F59" s="34"/>
      <c r="G59" s="34"/>
    </row>
  </sheetData>
  <mergeCells count="2">
    <mergeCell ref="C2:G3"/>
    <mergeCell ref="A4:B4"/>
  </mergeCells>
  <phoneticPr fontId="16" type="noConversion"/>
  <conditionalFormatting sqref="E7:G43">
    <cfRule type="notContainsBlanks" priority="8" stopIfTrue="1">
      <formula>LEN(TRIM(E7))&gt;0</formula>
    </cfRule>
    <cfRule type="expression" dxfId="265" priority="9">
      <formula>$E7&lt;&gt;""</formula>
    </cfRule>
  </conditionalFormatting>
  <conditionalFormatting sqref="G7:G43">
    <cfRule type="expression" dxfId="264" priority="1">
      <formula>AND($C7="Subtotal",$G7="")</formula>
    </cfRule>
    <cfRule type="expression" dxfId="263" priority="2">
      <formula>AND($C7="Subtotal",_xlfn.FORMULATEXT($G7)="=[5]*[6]")</formula>
    </cfRule>
    <cfRule type="expression" dxfId="262" priority="6">
      <formula>AND($C7&lt;&gt;"Subtotal",_xlfn.FORMULATEXT($G7)&lt;&gt;"=[5]*[6]")</formula>
    </cfRule>
  </conditionalFormatting>
  <conditionalFormatting sqref="A7:G43">
    <cfRule type="expression" dxfId="261" priority="3">
      <formula>CELL("PROTECT",A7)=0</formula>
    </cfRule>
    <cfRule type="expression" dxfId="260" priority="4">
      <formula>$C7="Subtotal"</formula>
    </cfRule>
    <cfRule type="expression" priority="5" stopIfTrue="1">
      <formula>OR($C7="Subtotal",$A7="Total TVA Cota 0")</formula>
    </cfRule>
    <cfRule type="expression" dxfId="259" priority="7">
      <formula>$E7=""</formula>
    </cfRule>
  </conditionalFormatting>
  <dataValidations disablePrompts="1" count="1">
    <dataValidation type="decimal" operator="greaterThan" allowBlank="1" showInputMessage="1" showErrorMessage="1" sqref="F7:F42">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Normal="90" zoomScaleSheetLayoutView="100" workbookViewId="0">
      <selection activeCell="C69" sqref="C69"/>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la Gimnaziul din s.Mosana, r-l Donduseni</v>
      </c>
      <c r="D2" s="129"/>
      <c r="E2" s="129"/>
      <c r="F2" s="129"/>
      <c r="G2" s="129"/>
    </row>
    <row r="3" spans="1:7" s="22" customFormat="1" ht="18.75" x14ac:dyDescent="0.3">
      <c r="A3" s="26" t="str">
        <f>SITE!A3</f>
        <v>Site:</v>
      </c>
      <c r="B3" s="27" t="str">
        <f>IF(SITE!B3=0,"",SITE!B3)</f>
        <v>y</v>
      </c>
      <c r="C3" s="129"/>
      <c r="D3" s="129"/>
      <c r="E3" s="129"/>
      <c r="F3" s="129"/>
      <c r="G3" s="129"/>
    </row>
    <row r="4" spans="1:7" s="22" customFormat="1" ht="18.75" x14ac:dyDescent="0.25">
      <c r="A4" s="132" t="s">
        <v>8</v>
      </c>
      <c r="B4" s="132"/>
      <c r="C4" s="29" t="str">
        <f>SITE!B7</f>
        <v>Termomecanica</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76</v>
      </c>
      <c r="B6" s="9" t="s">
        <v>77</v>
      </c>
      <c r="C6" s="9" t="s">
        <v>78</v>
      </c>
      <c r="D6" s="9" t="s">
        <v>79</v>
      </c>
      <c r="E6" s="9" t="s">
        <v>80</v>
      </c>
      <c r="F6" s="9" t="s">
        <v>81</v>
      </c>
      <c r="G6" s="9" t="s">
        <v>82</v>
      </c>
    </row>
    <row r="7" spans="1:7" x14ac:dyDescent="0.25">
      <c r="A7" s="38"/>
      <c r="B7" s="38"/>
      <c r="C7" s="39" t="s">
        <v>163</v>
      </c>
      <c r="D7" s="38"/>
      <c r="E7" s="44"/>
      <c r="F7" s="43"/>
      <c r="G7" s="87">
        <f>Table112[5]*Table112[6]</f>
        <v>0</v>
      </c>
    </row>
    <row r="8" spans="1:7" ht="30" x14ac:dyDescent="0.25">
      <c r="A8" s="38">
        <v>1</v>
      </c>
      <c r="B8" s="38" t="s">
        <v>164</v>
      </c>
      <c r="C8" s="97" t="s">
        <v>773</v>
      </c>
      <c r="D8" s="38" t="s">
        <v>165</v>
      </c>
      <c r="E8" s="44">
        <v>2</v>
      </c>
      <c r="F8" s="43"/>
      <c r="G8" s="88">
        <f>Table112[5]*Table112[6]</f>
        <v>0</v>
      </c>
    </row>
    <row r="9" spans="1:7" ht="30" x14ac:dyDescent="0.25">
      <c r="A9" s="96">
        <v>2</v>
      </c>
      <c r="B9" s="96" t="s">
        <v>166</v>
      </c>
      <c r="C9" s="97" t="s">
        <v>167</v>
      </c>
      <c r="D9" s="96" t="s">
        <v>165</v>
      </c>
      <c r="E9" s="98">
        <v>4</v>
      </c>
      <c r="F9" s="99"/>
      <c r="G9" s="100">
        <f>Table112[5]*Table112[6]</f>
        <v>0</v>
      </c>
    </row>
    <row r="10" spans="1:7" x14ac:dyDescent="0.25">
      <c r="A10" s="96">
        <v>3</v>
      </c>
      <c r="B10" s="96" t="s">
        <v>168</v>
      </c>
      <c r="C10" s="97" t="s">
        <v>169</v>
      </c>
      <c r="D10" s="96" t="s">
        <v>165</v>
      </c>
      <c r="E10" s="98">
        <v>1</v>
      </c>
      <c r="F10" s="99"/>
      <c r="G10" s="101">
        <f>Table112[5]*Table112[6]</f>
        <v>0</v>
      </c>
    </row>
    <row r="11" spans="1:7" ht="30" x14ac:dyDescent="0.25">
      <c r="A11" s="96">
        <v>4</v>
      </c>
      <c r="B11" s="96" t="s">
        <v>170</v>
      </c>
      <c r="C11" s="97" t="s">
        <v>171</v>
      </c>
      <c r="D11" s="96" t="s">
        <v>165</v>
      </c>
      <c r="E11" s="98">
        <v>1</v>
      </c>
      <c r="F11" s="99"/>
      <c r="G11" s="101">
        <f>Table112[5]*Table112[6]</f>
        <v>0</v>
      </c>
    </row>
    <row r="12" spans="1:7" ht="30" x14ac:dyDescent="0.25">
      <c r="A12" s="96">
        <v>5</v>
      </c>
      <c r="B12" s="96" t="s">
        <v>166</v>
      </c>
      <c r="C12" s="97" t="s">
        <v>167</v>
      </c>
      <c r="D12" s="96" t="s">
        <v>165</v>
      </c>
      <c r="E12" s="98">
        <v>2</v>
      </c>
      <c r="F12" s="99"/>
      <c r="G12" s="101">
        <f>Table112[5]*Table112[6]</f>
        <v>0</v>
      </c>
    </row>
    <row r="13" spans="1:7" x14ac:dyDescent="0.25">
      <c r="A13" s="96">
        <v>6</v>
      </c>
      <c r="B13" s="96" t="s">
        <v>172</v>
      </c>
      <c r="C13" s="97" t="s">
        <v>173</v>
      </c>
      <c r="D13" s="96" t="s">
        <v>165</v>
      </c>
      <c r="E13" s="98">
        <v>1</v>
      </c>
      <c r="F13" s="99"/>
      <c r="G13" s="101">
        <f>Table112[5]*Table112[6]</f>
        <v>0</v>
      </c>
    </row>
    <row r="14" spans="1:7" ht="30" x14ac:dyDescent="0.25">
      <c r="A14" s="96">
        <v>7</v>
      </c>
      <c r="B14" s="96" t="s">
        <v>166</v>
      </c>
      <c r="C14" s="97" t="s">
        <v>167</v>
      </c>
      <c r="D14" s="96" t="s">
        <v>165</v>
      </c>
      <c r="E14" s="98">
        <v>2</v>
      </c>
      <c r="F14" s="99"/>
      <c r="G14" s="101">
        <f>Table112[5]*Table112[6]</f>
        <v>0</v>
      </c>
    </row>
    <row r="15" spans="1:7" ht="30" x14ac:dyDescent="0.25">
      <c r="A15" s="96">
        <v>8</v>
      </c>
      <c r="B15" s="96" t="s">
        <v>174</v>
      </c>
      <c r="C15" s="97" t="s">
        <v>175</v>
      </c>
      <c r="D15" s="96" t="s">
        <v>165</v>
      </c>
      <c r="E15" s="98">
        <v>1</v>
      </c>
      <c r="F15" s="99"/>
      <c r="G15" s="101">
        <f>Table112[5]*Table112[6]</f>
        <v>0</v>
      </c>
    </row>
    <row r="16" spans="1:7" ht="30" x14ac:dyDescent="0.25">
      <c r="A16" s="96">
        <v>9</v>
      </c>
      <c r="B16" s="96" t="s">
        <v>170</v>
      </c>
      <c r="C16" s="97" t="s">
        <v>176</v>
      </c>
      <c r="D16" s="96" t="s">
        <v>165</v>
      </c>
      <c r="E16" s="98">
        <v>2</v>
      </c>
      <c r="F16" s="99"/>
      <c r="G16" s="101">
        <f>Table112[5]*Table112[6]</f>
        <v>0</v>
      </c>
    </row>
    <row r="17" spans="1:7" x14ac:dyDescent="0.25">
      <c r="A17" s="96">
        <v>10</v>
      </c>
      <c r="B17" s="96" t="s">
        <v>177</v>
      </c>
      <c r="C17" s="97" t="s">
        <v>178</v>
      </c>
      <c r="D17" s="96" t="s">
        <v>165</v>
      </c>
      <c r="E17" s="98">
        <v>1</v>
      </c>
      <c r="F17" s="99"/>
      <c r="G17" s="101">
        <f>Table112[5]*Table112[6]</f>
        <v>0</v>
      </c>
    </row>
    <row r="18" spans="1:7" ht="30" x14ac:dyDescent="0.25">
      <c r="A18" s="96">
        <v>11</v>
      </c>
      <c r="B18" s="96" t="s">
        <v>179</v>
      </c>
      <c r="C18" s="97" t="s">
        <v>180</v>
      </c>
      <c r="D18" s="96" t="s">
        <v>165</v>
      </c>
      <c r="E18" s="98">
        <v>1</v>
      </c>
      <c r="F18" s="99"/>
      <c r="G18" s="101">
        <f>Table112[5]*Table112[6]</f>
        <v>0</v>
      </c>
    </row>
    <row r="19" spans="1:7" ht="45" x14ac:dyDescent="0.25">
      <c r="A19" s="96">
        <v>12</v>
      </c>
      <c r="B19" s="96" t="s">
        <v>181</v>
      </c>
      <c r="C19" s="97" t="s">
        <v>182</v>
      </c>
      <c r="D19" s="96" t="s">
        <v>165</v>
      </c>
      <c r="E19" s="98">
        <v>1</v>
      </c>
      <c r="F19" s="99"/>
      <c r="G19" s="101">
        <f>Table112[5]*Table112[6]</f>
        <v>0</v>
      </c>
    </row>
    <row r="20" spans="1:7" ht="30" x14ac:dyDescent="0.25">
      <c r="A20" s="96">
        <v>13</v>
      </c>
      <c r="B20" s="96" t="s">
        <v>183</v>
      </c>
      <c r="C20" s="97" t="s">
        <v>184</v>
      </c>
      <c r="D20" s="96" t="s">
        <v>165</v>
      </c>
      <c r="E20" s="98">
        <v>1</v>
      </c>
      <c r="F20" s="99"/>
      <c r="G20" s="101">
        <f>Table112[5]*Table112[6]</f>
        <v>0</v>
      </c>
    </row>
    <row r="21" spans="1:7" x14ac:dyDescent="0.25">
      <c r="A21" s="96"/>
      <c r="B21" s="96"/>
      <c r="C21" s="97" t="s">
        <v>185</v>
      </c>
      <c r="D21" s="96"/>
      <c r="E21" s="98"/>
      <c r="F21" s="99"/>
      <c r="G21" s="101">
        <f>Table112[5]*Table112[6]</f>
        <v>0</v>
      </c>
    </row>
    <row r="22" spans="1:7" ht="75" x14ac:dyDescent="0.25">
      <c r="A22" s="96">
        <v>14</v>
      </c>
      <c r="B22" s="96" t="s">
        <v>186</v>
      </c>
      <c r="C22" s="97" t="s">
        <v>187</v>
      </c>
      <c r="D22" s="96" t="s">
        <v>117</v>
      </c>
      <c r="E22" s="98">
        <v>9.6999999999999993</v>
      </c>
      <c r="F22" s="99"/>
      <c r="G22" s="101">
        <f>Table112[5]*Table112[6]</f>
        <v>0</v>
      </c>
    </row>
    <row r="23" spans="1:7" ht="60" x14ac:dyDescent="0.25">
      <c r="A23" s="96">
        <v>15</v>
      </c>
      <c r="B23" s="96" t="s">
        <v>188</v>
      </c>
      <c r="C23" s="97" t="s">
        <v>189</v>
      </c>
      <c r="D23" s="96" t="s">
        <v>117</v>
      </c>
      <c r="E23" s="98">
        <v>9.9</v>
      </c>
      <c r="F23" s="99"/>
      <c r="G23" s="101">
        <f>Table112[5]*Table112[6]</f>
        <v>0</v>
      </c>
    </row>
    <row r="24" spans="1:7" ht="45" x14ac:dyDescent="0.25">
      <c r="A24" s="96">
        <v>16</v>
      </c>
      <c r="B24" s="96" t="s">
        <v>190</v>
      </c>
      <c r="C24" s="97" t="s">
        <v>191</v>
      </c>
      <c r="D24" s="96" t="s">
        <v>117</v>
      </c>
      <c r="E24" s="98">
        <v>9.9</v>
      </c>
      <c r="F24" s="99"/>
      <c r="G24" s="101">
        <f>Table112[5]*Table112[6]</f>
        <v>0</v>
      </c>
    </row>
    <row r="25" spans="1:7" ht="30" x14ac:dyDescent="0.25">
      <c r="A25" s="96">
        <v>17</v>
      </c>
      <c r="B25" s="96" t="s">
        <v>192</v>
      </c>
      <c r="C25" s="97" t="s">
        <v>193</v>
      </c>
      <c r="D25" s="96" t="s">
        <v>117</v>
      </c>
      <c r="E25" s="98">
        <v>1.25</v>
      </c>
      <c r="F25" s="99"/>
      <c r="G25" s="101">
        <f>Table112[5]*Table112[6]</f>
        <v>0</v>
      </c>
    </row>
    <row r="26" spans="1:7" ht="60" x14ac:dyDescent="0.25">
      <c r="A26" s="96">
        <v>18</v>
      </c>
      <c r="B26" s="96" t="s">
        <v>188</v>
      </c>
      <c r="C26" s="97" t="s">
        <v>189</v>
      </c>
      <c r="D26" s="96" t="s">
        <v>117</v>
      </c>
      <c r="E26" s="98">
        <v>32.799999999999997</v>
      </c>
      <c r="F26" s="99"/>
      <c r="G26" s="101">
        <f>Table112[5]*Table112[6]</f>
        <v>0</v>
      </c>
    </row>
    <row r="27" spans="1:7" ht="45" x14ac:dyDescent="0.25">
      <c r="A27" s="96">
        <v>19</v>
      </c>
      <c r="B27" s="96" t="s">
        <v>190</v>
      </c>
      <c r="C27" s="97" t="s">
        <v>191</v>
      </c>
      <c r="D27" s="96" t="s">
        <v>117</v>
      </c>
      <c r="E27" s="98">
        <v>32.799999999999997</v>
      </c>
      <c r="F27" s="99"/>
      <c r="G27" s="101">
        <f>Table112[5]*Table112[6]</f>
        <v>0</v>
      </c>
    </row>
    <row r="28" spans="1:7" ht="75" x14ac:dyDescent="0.25">
      <c r="A28" s="96">
        <v>20</v>
      </c>
      <c r="B28" s="96" t="s">
        <v>186</v>
      </c>
      <c r="C28" s="97" t="s">
        <v>194</v>
      </c>
      <c r="D28" s="96" t="s">
        <v>117</v>
      </c>
      <c r="E28" s="98">
        <v>17.100000000000001</v>
      </c>
      <c r="F28" s="99"/>
      <c r="G28" s="101">
        <f>Table112[5]*Table112[6]</f>
        <v>0</v>
      </c>
    </row>
    <row r="29" spans="1:7" ht="60" x14ac:dyDescent="0.25">
      <c r="A29" s="96">
        <v>21</v>
      </c>
      <c r="B29" s="96" t="s">
        <v>188</v>
      </c>
      <c r="C29" s="97" t="s">
        <v>189</v>
      </c>
      <c r="D29" s="96" t="s">
        <v>117</v>
      </c>
      <c r="E29" s="98">
        <v>17.43</v>
      </c>
      <c r="F29" s="99"/>
      <c r="G29" s="101">
        <f>Table112[5]*Table112[6]</f>
        <v>0</v>
      </c>
    </row>
    <row r="30" spans="1:7" ht="45" x14ac:dyDescent="0.25">
      <c r="A30" s="96">
        <v>22</v>
      </c>
      <c r="B30" s="96" t="s">
        <v>190</v>
      </c>
      <c r="C30" s="97" t="s">
        <v>191</v>
      </c>
      <c r="D30" s="96" t="s">
        <v>117</v>
      </c>
      <c r="E30" s="98">
        <v>17.43</v>
      </c>
      <c r="F30" s="99"/>
      <c r="G30" s="101">
        <f>Table112[5]*Table112[6]</f>
        <v>0</v>
      </c>
    </row>
    <row r="31" spans="1:7" ht="30" x14ac:dyDescent="0.25">
      <c r="A31" s="96">
        <v>23</v>
      </c>
      <c r="B31" s="96" t="s">
        <v>195</v>
      </c>
      <c r="C31" s="97" t="s">
        <v>196</v>
      </c>
      <c r="D31" s="96" t="s">
        <v>139</v>
      </c>
      <c r="E31" s="98">
        <v>0.23699999999999999</v>
      </c>
      <c r="F31" s="99"/>
      <c r="G31" s="101">
        <f>Table112[5]*Table112[6]</f>
        <v>0</v>
      </c>
    </row>
    <row r="32" spans="1:7" ht="30" x14ac:dyDescent="0.25">
      <c r="A32" s="96">
        <v>24</v>
      </c>
      <c r="B32" s="96" t="s">
        <v>197</v>
      </c>
      <c r="C32" s="97" t="s">
        <v>198</v>
      </c>
      <c r="D32" s="96" t="s">
        <v>165</v>
      </c>
      <c r="E32" s="98">
        <v>5</v>
      </c>
      <c r="F32" s="99"/>
      <c r="G32" s="101">
        <f>Table112[5]*Table112[6]</f>
        <v>0</v>
      </c>
    </row>
    <row r="33" spans="1:7" ht="30" x14ac:dyDescent="0.25">
      <c r="A33" s="96">
        <v>25</v>
      </c>
      <c r="B33" s="96" t="s">
        <v>197</v>
      </c>
      <c r="C33" s="97" t="s">
        <v>199</v>
      </c>
      <c r="D33" s="96" t="s">
        <v>165</v>
      </c>
      <c r="E33" s="98">
        <v>17</v>
      </c>
      <c r="F33" s="99"/>
      <c r="G33" s="101">
        <f>Table112[5]*Table112[6]</f>
        <v>0</v>
      </c>
    </row>
    <row r="34" spans="1:7" ht="30" x14ac:dyDescent="0.25">
      <c r="A34" s="96">
        <v>26</v>
      </c>
      <c r="B34" s="96" t="s">
        <v>197</v>
      </c>
      <c r="C34" s="97" t="s">
        <v>200</v>
      </c>
      <c r="D34" s="96" t="s">
        <v>165</v>
      </c>
      <c r="E34" s="98">
        <v>12</v>
      </c>
      <c r="F34" s="99"/>
      <c r="G34" s="101">
        <f>Table112[5]*Table112[6]</f>
        <v>0</v>
      </c>
    </row>
    <row r="35" spans="1:7" ht="30" x14ac:dyDescent="0.25">
      <c r="A35" s="96">
        <v>27</v>
      </c>
      <c r="B35" s="96" t="s">
        <v>197</v>
      </c>
      <c r="C35" s="97" t="s">
        <v>201</v>
      </c>
      <c r="D35" s="96" t="s">
        <v>165</v>
      </c>
      <c r="E35" s="98">
        <v>2</v>
      </c>
      <c r="F35" s="99"/>
      <c r="G35" s="101">
        <f>Table112[5]*Table112[6]</f>
        <v>0</v>
      </c>
    </row>
    <row r="36" spans="1:7" ht="30" x14ac:dyDescent="0.25">
      <c r="A36" s="96">
        <v>28</v>
      </c>
      <c r="B36" s="96" t="s">
        <v>197</v>
      </c>
      <c r="C36" s="97" t="s">
        <v>202</v>
      </c>
      <c r="D36" s="96" t="s">
        <v>165</v>
      </c>
      <c r="E36" s="98">
        <v>8</v>
      </c>
      <c r="F36" s="99"/>
      <c r="G36" s="101">
        <f>Table112[5]*Table112[6]</f>
        <v>0</v>
      </c>
    </row>
    <row r="37" spans="1:7" ht="45" x14ac:dyDescent="0.25">
      <c r="A37" s="96">
        <v>29</v>
      </c>
      <c r="B37" s="96" t="s">
        <v>203</v>
      </c>
      <c r="C37" s="97" t="s">
        <v>204</v>
      </c>
      <c r="D37" s="96" t="s">
        <v>165</v>
      </c>
      <c r="E37" s="98">
        <v>2</v>
      </c>
      <c r="F37" s="99"/>
      <c r="G37" s="101">
        <f>Table112[5]*Table112[6]</f>
        <v>0</v>
      </c>
    </row>
    <row r="38" spans="1:7" ht="45" x14ac:dyDescent="0.25">
      <c r="A38" s="96">
        <v>30</v>
      </c>
      <c r="B38" s="96" t="s">
        <v>203</v>
      </c>
      <c r="C38" s="97" t="s">
        <v>205</v>
      </c>
      <c r="D38" s="96" t="s">
        <v>165</v>
      </c>
      <c r="E38" s="98">
        <v>18</v>
      </c>
      <c r="F38" s="99"/>
      <c r="G38" s="101">
        <f>Table112[5]*Table112[6]</f>
        <v>0</v>
      </c>
    </row>
    <row r="39" spans="1:7" ht="45" x14ac:dyDescent="0.25">
      <c r="A39" s="96">
        <v>31</v>
      </c>
      <c r="B39" s="96" t="s">
        <v>206</v>
      </c>
      <c r="C39" s="97" t="s">
        <v>207</v>
      </c>
      <c r="D39" s="96" t="s">
        <v>165</v>
      </c>
      <c r="E39" s="98">
        <v>4</v>
      </c>
      <c r="F39" s="99"/>
      <c r="G39" s="101">
        <f>Table112[5]*Table112[6]</f>
        <v>0</v>
      </c>
    </row>
    <row r="40" spans="1:7" ht="45" x14ac:dyDescent="0.25">
      <c r="A40" s="96">
        <v>32</v>
      </c>
      <c r="B40" s="96" t="s">
        <v>208</v>
      </c>
      <c r="C40" s="97" t="s">
        <v>209</v>
      </c>
      <c r="D40" s="96" t="s">
        <v>165</v>
      </c>
      <c r="E40" s="98">
        <v>4</v>
      </c>
      <c r="F40" s="99"/>
      <c r="G40" s="101">
        <f>Table112[5]*Table112[6]</f>
        <v>0</v>
      </c>
    </row>
    <row r="41" spans="1:7" ht="45" x14ac:dyDescent="0.25">
      <c r="A41" s="96">
        <v>33</v>
      </c>
      <c r="B41" s="96" t="s">
        <v>208</v>
      </c>
      <c r="C41" s="97" t="s">
        <v>210</v>
      </c>
      <c r="D41" s="96" t="s">
        <v>165</v>
      </c>
      <c r="E41" s="98">
        <v>11</v>
      </c>
      <c r="F41" s="99"/>
      <c r="G41" s="101">
        <f>Table112[5]*Table112[6]</f>
        <v>0</v>
      </c>
    </row>
    <row r="42" spans="1:7" ht="45" x14ac:dyDescent="0.25">
      <c r="A42" s="96">
        <v>34</v>
      </c>
      <c r="B42" s="96" t="s">
        <v>203</v>
      </c>
      <c r="C42" s="97" t="s">
        <v>211</v>
      </c>
      <c r="D42" s="96" t="s">
        <v>165</v>
      </c>
      <c r="E42" s="98">
        <v>4</v>
      </c>
      <c r="F42" s="99"/>
      <c r="G42" s="101">
        <f>Table112[5]*Table112[6]</f>
        <v>0</v>
      </c>
    </row>
    <row r="43" spans="1:7" ht="45" x14ac:dyDescent="0.25">
      <c r="A43" s="96">
        <v>35</v>
      </c>
      <c r="B43" s="96" t="s">
        <v>206</v>
      </c>
      <c r="C43" s="97" t="s">
        <v>212</v>
      </c>
      <c r="D43" s="96" t="s">
        <v>165</v>
      </c>
      <c r="E43" s="98">
        <v>2</v>
      </c>
      <c r="F43" s="99"/>
      <c r="G43" s="101">
        <f>Table112[5]*Table112[6]</f>
        <v>0</v>
      </c>
    </row>
    <row r="44" spans="1:7" ht="45" x14ac:dyDescent="0.25">
      <c r="A44" s="96">
        <v>36</v>
      </c>
      <c r="B44" s="96" t="s">
        <v>208</v>
      </c>
      <c r="C44" s="97" t="s">
        <v>213</v>
      </c>
      <c r="D44" s="96" t="s">
        <v>165</v>
      </c>
      <c r="E44" s="98">
        <v>2</v>
      </c>
      <c r="F44" s="99"/>
      <c r="G44" s="101">
        <f>Table112[5]*Table112[6]</f>
        <v>0</v>
      </c>
    </row>
    <row r="45" spans="1:7" ht="45" x14ac:dyDescent="0.25">
      <c r="A45" s="96">
        <v>37</v>
      </c>
      <c r="B45" s="96" t="s">
        <v>206</v>
      </c>
      <c r="C45" s="97" t="s">
        <v>214</v>
      </c>
      <c r="D45" s="96" t="s">
        <v>165</v>
      </c>
      <c r="E45" s="98">
        <v>1</v>
      </c>
      <c r="F45" s="99"/>
      <c r="G45" s="101">
        <f>Table112[5]*Table112[6]</f>
        <v>0</v>
      </c>
    </row>
    <row r="46" spans="1:7" ht="45" x14ac:dyDescent="0.25">
      <c r="A46" s="96">
        <v>38</v>
      </c>
      <c r="B46" s="96" t="s">
        <v>208</v>
      </c>
      <c r="C46" s="97" t="s">
        <v>215</v>
      </c>
      <c r="D46" s="96" t="s">
        <v>165</v>
      </c>
      <c r="E46" s="98">
        <v>4</v>
      </c>
      <c r="F46" s="99"/>
      <c r="G46" s="101">
        <f>Table112[5]*Table112[6]</f>
        <v>0</v>
      </c>
    </row>
    <row r="47" spans="1:7" ht="45" x14ac:dyDescent="0.25">
      <c r="A47" s="96">
        <v>39</v>
      </c>
      <c r="B47" s="96" t="s">
        <v>208</v>
      </c>
      <c r="C47" s="97" t="s">
        <v>216</v>
      </c>
      <c r="D47" s="96" t="s">
        <v>165</v>
      </c>
      <c r="E47" s="98">
        <v>2</v>
      </c>
      <c r="F47" s="99"/>
      <c r="G47" s="101">
        <f>Table112[5]*Table112[6]</f>
        <v>0</v>
      </c>
    </row>
    <row r="48" spans="1:7" ht="60" x14ac:dyDescent="0.25">
      <c r="A48" s="96">
        <v>40</v>
      </c>
      <c r="B48" s="96" t="s">
        <v>217</v>
      </c>
      <c r="C48" s="97" t="s">
        <v>218</v>
      </c>
      <c r="D48" s="96" t="s">
        <v>165</v>
      </c>
      <c r="E48" s="98">
        <v>2</v>
      </c>
      <c r="F48" s="99"/>
      <c r="G48" s="101">
        <f>Table112[5]*Table112[6]</f>
        <v>0</v>
      </c>
    </row>
    <row r="49" spans="1:7" ht="45" x14ac:dyDescent="0.25">
      <c r="A49" s="96">
        <v>41</v>
      </c>
      <c r="B49" s="96" t="s">
        <v>217</v>
      </c>
      <c r="C49" s="97" t="s">
        <v>219</v>
      </c>
      <c r="D49" s="96" t="s">
        <v>165</v>
      </c>
      <c r="E49" s="98">
        <v>2</v>
      </c>
      <c r="F49" s="99"/>
      <c r="G49" s="101">
        <f>Table112[5]*Table112[6]</f>
        <v>0</v>
      </c>
    </row>
    <row r="50" spans="1:7" ht="60" x14ac:dyDescent="0.25">
      <c r="A50" s="96">
        <v>42</v>
      </c>
      <c r="B50" s="96" t="s">
        <v>220</v>
      </c>
      <c r="C50" s="97" t="s">
        <v>221</v>
      </c>
      <c r="D50" s="96" t="s">
        <v>119</v>
      </c>
      <c r="E50" s="98">
        <v>48</v>
      </c>
      <c r="F50" s="99"/>
      <c r="G50" s="101">
        <f>Table112[5]*Table112[6]</f>
        <v>0</v>
      </c>
    </row>
    <row r="51" spans="1:7" ht="60" x14ac:dyDescent="0.25">
      <c r="A51" s="96">
        <v>43</v>
      </c>
      <c r="B51" s="96" t="s">
        <v>222</v>
      </c>
      <c r="C51" s="97" t="s">
        <v>223</v>
      </c>
      <c r="D51" s="96" t="s">
        <v>119</v>
      </c>
      <c r="E51" s="98">
        <v>10</v>
      </c>
      <c r="F51" s="99"/>
      <c r="G51" s="101">
        <f>Table112[5]*Table112[6]</f>
        <v>0</v>
      </c>
    </row>
    <row r="52" spans="1:7" ht="45" x14ac:dyDescent="0.25">
      <c r="A52" s="96">
        <v>44</v>
      </c>
      <c r="B52" s="96" t="s">
        <v>224</v>
      </c>
      <c r="C52" s="97" t="s">
        <v>225</v>
      </c>
      <c r="D52" s="96" t="s">
        <v>119</v>
      </c>
      <c r="E52" s="98">
        <v>13</v>
      </c>
      <c r="F52" s="99"/>
      <c r="G52" s="101">
        <f>Table112[5]*Table112[6]</f>
        <v>0</v>
      </c>
    </row>
    <row r="53" spans="1:7" ht="45" x14ac:dyDescent="0.25">
      <c r="A53" s="96">
        <v>45</v>
      </c>
      <c r="B53" s="96" t="s">
        <v>226</v>
      </c>
      <c r="C53" s="97" t="s">
        <v>227</v>
      </c>
      <c r="D53" s="96" t="s">
        <v>119</v>
      </c>
      <c r="E53" s="98">
        <v>6</v>
      </c>
      <c r="F53" s="99"/>
      <c r="G53" s="101">
        <f>Table112[5]*Table112[6]</f>
        <v>0</v>
      </c>
    </row>
    <row r="54" spans="1:7" ht="45" x14ac:dyDescent="0.25">
      <c r="A54" s="96">
        <v>46</v>
      </c>
      <c r="B54" s="96" t="s">
        <v>226</v>
      </c>
      <c r="C54" s="97" t="s">
        <v>228</v>
      </c>
      <c r="D54" s="96" t="s">
        <v>119</v>
      </c>
      <c r="E54" s="98">
        <v>15</v>
      </c>
      <c r="F54" s="99"/>
      <c r="G54" s="101">
        <f>Table112[5]*Table112[6]</f>
        <v>0</v>
      </c>
    </row>
    <row r="55" spans="1:7" ht="45" x14ac:dyDescent="0.25">
      <c r="A55" s="96">
        <v>47</v>
      </c>
      <c r="B55" s="96" t="s">
        <v>229</v>
      </c>
      <c r="C55" s="97" t="s">
        <v>230</v>
      </c>
      <c r="D55" s="96" t="s">
        <v>119</v>
      </c>
      <c r="E55" s="98">
        <v>31</v>
      </c>
      <c r="F55" s="99"/>
      <c r="G55" s="101">
        <f>Table112[5]*Table112[6]</f>
        <v>0</v>
      </c>
    </row>
    <row r="56" spans="1:7" ht="45" x14ac:dyDescent="0.25">
      <c r="A56" s="96">
        <v>48</v>
      </c>
      <c r="B56" s="96" t="s">
        <v>231</v>
      </c>
      <c r="C56" s="97" t="s">
        <v>232</v>
      </c>
      <c r="D56" s="96" t="s">
        <v>119</v>
      </c>
      <c r="E56" s="98">
        <v>1</v>
      </c>
      <c r="F56" s="99"/>
      <c r="G56" s="101">
        <f>Table112[5]*Table112[6]</f>
        <v>0</v>
      </c>
    </row>
    <row r="57" spans="1:7" ht="45" x14ac:dyDescent="0.25">
      <c r="A57" s="96" t="s">
        <v>774</v>
      </c>
      <c r="B57" s="96" t="s">
        <v>775</v>
      </c>
      <c r="C57" s="97" t="s">
        <v>776</v>
      </c>
      <c r="D57" s="96" t="s">
        <v>95</v>
      </c>
      <c r="E57" s="98">
        <v>1</v>
      </c>
      <c r="F57" s="99"/>
      <c r="G57" s="101">
        <f>Table112[5]*Table112[6]</f>
        <v>0</v>
      </c>
    </row>
    <row r="58" spans="1:7" ht="45" x14ac:dyDescent="0.25">
      <c r="A58" s="96">
        <v>49</v>
      </c>
      <c r="B58" s="96" t="s">
        <v>233</v>
      </c>
      <c r="C58" s="97" t="s">
        <v>234</v>
      </c>
      <c r="D58" s="96" t="s">
        <v>119</v>
      </c>
      <c r="E58" s="98">
        <v>58</v>
      </c>
      <c r="F58" s="99"/>
      <c r="G58" s="101">
        <f>Table112[5]*Table112[6]</f>
        <v>0</v>
      </c>
    </row>
    <row r="59" spans="1:7" ht="45" x14ac:dyDescent="0.25">
      <c r="A59" s="96">
        <v>50</v>
      </c>
      <c r="B59" s="96" t="s">
        <v>235</v>
      </c>
      <c r="C59" s="97" t="s">
        <v>236</v>
      </c>
      <c r="D59" s="96" t="s">
        <v>119</v>
      </c>
      <c r="E59" s="98">
        <v>34</v>
      </c>
      <c r="F59" s="99"/>
      <c r="G59" s="101">
        <f>Table112[5]*Table112[6]</f>
        <v>0</v>
      </c>
    </row>
    <row r="60" spans="1:7" ht="45" x14ac:dyDescent="0.25">
      <c r="A60" s="96">
        <v>51</v>
      </c>
      <c r="B60" s="96" t="s">
        <v>237</v>
      </c>
      <c r="C60" s="97" t="s">
        <v>238</v>
      </c>
      <c r="D60" s="96" t="s">
        <v>119</v>
      </c>
      <c r="E60" s="98">
        <v>32</v>
      </c>
      <c r="F60" s="99"/>
      <c r="G60" s="101">
        <f>Table112[5]*Table112[6]</f>
        <v>0</v>
      </c>
    </row>
    <row r="61" spans="1:7" ht="45" x14ac:dyDescent="0.25">
      <c r="A61" s="96">
        <v>52</v>
      </c>
      <c r="B61" s="96" t="s">
        <v>239</v>
      </c>
      <c r="C61" s="97" t="s">
        <v>240</v>
      </c>
      <c r="D61" s="96" t="s">
        <v>119</v>
      </c>
      <c r="E61" s="98">
        <v>58</v>
      </c>
      <c r="F61" s="99"/>
      <c r="G61" s="101">
        <f>Table112[5]*Table112[6]</f>
        <v>0</v>
      </c>
    </row>
    <row r="62" spans="1:7" ht="45" x14ac:dyDescent="0.25">
      <c r="A62" s="96">
        <v>53</v>
      </c>
      <c r="B62" s="96" t="s">
        <v>241</v>
      </c>
      <c r="C62" s="97" t="s">
        <v>242</v>
      </c>
      <c r="D62" s="96" t="s">
        <v>119</v>
      </c>
      <c r="E62" s="98">
        <v>34</v>
      </c>
      <c r="F62" s="99"/>
      <c r="G62" s="101">
        <f>Table112[5]*Table112[6]</f>
        <v>0</v>
      </c>
    </row>
    <row r="63" spans="1:7" ht="45" x14ac:dyDescent="0.25">
      <c r="A63" s="96">
        <v>54</v>
      </c>
      <c r="B63" s="96" t="s">
        <v>243</v>
      </c>
      <c r="C63" s="97" t="s">
        <v>244</v>
      </c>
      <c r="D63" s="96" t="s">
        <v>119</v>
      </c>
      <c r="E63" s="98">
        <v>32</v>
      </c>
      <c r="F63" s="99"/>
      <c r="G63" s="101">
        <f>Table112[5]*Table112[6]</f>
        <v>0</v>
      </c>
    </row>
    <row r="64" spans="1:7" ht="30" x14ac:dyDescent="0.25">
      <c r="A64" s="96">
        <v>55</v>
      </c>
      <c r="B64" s="96" t="s">
        <v>245</v>
      </c>
      <c r="C64" s="97" t="s">
        <v>246</v>
      </c>
      <c r="D64" s="96" t="s">
        <v>136</v>
      </c>
      <c r="E64" s="98">
        <v>183.86</v>
      </c>
      <c r="F64" s="99"/>
      <c r="G64" s="101">
        <f>Table112[5]*Table112[6]</f>
        <v>0</v>
      </c>
    </row>
    <row r="65" spans="1:7" ht="30" x14ac:dyDescent="0.25">
      <c r="A65" s="96">
        <v>56</v>
      </c>
      <c r="B65" s="96" t="s">
        <v>247</v>
      </c>
      <c r="C65" s="97" t="s">
        <v>248</v>
      </c>
      <c r="D65" s="96" t="s">
        <v>119</v>
      </c>
      <c r="E65" s="98">
        <v>11</v>
      </c>
      <c r="F65" s="99"/>
      <c r="G65" s="101">
        <f>Table112[5]*Table112[6]</f>
        <v>0</v>
      </c>
    </row>
    <row r="66" spans="1:7" ht="45" x14ac:dyDescent="0.25">
      <c r="A66" s="96">
        <v>57</v>
      </c>
      <c r="B66" s="96"/>
      <c r="C66" s="102" t="s">
        <v>787</v>
      </c>
      <c r="D66" s="96"/>
      <c r="E66" s="98"/>
      <c r="F66" s="99"/>
      <c r="G66" s="101">
        <f>Table112[5]*Table112[6]</f>
        <v>0</v>
      </c>
    </row>
    <row r="67" spans="1:7" x14ac:dyDescent="0.25">
      <c r="A67" s="96">
        <v>58</v>
      </c>
      <c r="B67" s="96"/>
      <c r="C67" s="97" t="s">
        <v>249</v>
      </c>
      <c r="D67" s="96" t="s">
        <v>165</v>
      </c>
      <c r="E67" s="98">
        <v>1</v>
      </c>
      <c r="F67" s="99"/>
      <c r="G67" s="101">
        <f>Table112[5]*Table112[6]</f>
        <v>0</v>
      </c>
    </row>
    <row r="68" spans="1:7" x14ac:dyDescent="0.25">
      <c r="A68" s="96">
        <v>59</v>
      </c>
      <c r="B68" s="96"/>
      <c r="C68" s="97" t="s">
        <v>250</v>
      </c>
      <c r="D68" s="96" t="s">
        <v>165</v>
      </c>
      <c r="E68" s="98">
        <v>5</v>
      </c>
      <c r="F68" s="99"/>
      <c r="G68" s="101">
        <f>Table112[5]*Table112[6]</f>
        <v>0</v>
      </c>
    </row>
    <row r="69" spans="1:7" x14ac:dyDescent="0.25">
      <c r="A69" s="96">
        <v>60</v>
      </c>
      <c r="B69" s="96"/>
      <c r="C69" s="97" t="s">
        <v>251</v>
      </c>
      <c r="D69" s="96" t="s">
        <v>165</v>
      </c>
      <c r="E69" s="98">
        <v>10</v>
      </c>
      <c r="F69" s="99"/>
      <c r="G69" s="101">
        <f>Table112[5]*Table112[6]</f>
        <v>0</v>
      </c>
    </row>
    <row r="70" spans="1:7" x14ac:dyDescent="0.25">
      <c r="A70" s="96">
        <v>61</v>
      </c>
      <c r="B70" s="96"/>
      <c r="C70" s="97" t="s">
        <v>252</v>
      </c>
      <c r="D70" s="96" t="s">
        <v>165</v>
      </c>
      <c r="E70" s="98">
        <v>1</v>
      </c>
      <c r="F70" s="99"/>
      <c r="G70" s="101">
        <f>Table112[5]*Table112[6]</f>
        <v>0</v>
      </c>
    </row>
    <row r="71" spans="1:7" x14ac:dyDescent="0.25">
      <c r="A71" s="96">
        <v>62</v>
      </c>
      <c r="B71" s="96"/>
      <c r="C71" s="97" t="s">
        <v>253</v>
      </c>
      <c r="D71" s="96" t="s">
        <v>165</v>
      </c>
      <c r="E71" s="98">
        <v>1</v>
      </c>
      <c r="F71" s="99"/>
      <c r="G71" s="101">
        <f>Table112[5]*Table112[6]</f>
        <v>0</v>
      </c>
    </row>
    <row r="72" spans="1:7" x14ac:dyDescent="0.25">
      <c r="A72" s="96">
        <v>63</v>
      </c>
      <c r="B72" s="96"/>
      <c r="C72" s="97" t="s">
        <v>254</v>
      </c>
      <c r="D72" s="96" t="s">
        <v>165</v>
      </c>
      <c r="E72" s="98">
        <v>1</v>
      </c>
      <c r="F72" s="99"/>
      <c r="G72" s="101">
        <f>Table112[5]*Table112[6]</f>
        <v>0</v>
      </c>
    </row>
    <row r="73" spans="1:7" x14ac:dyDescent="0.25">
      <c r="A73" s="96"/>
      <c r="B73" s="96"/>
      <c r="C73" s="97" t="s">
        <v>255</v>
      </c>
      <c r="D73" s="96"/>
      <c r="E73" s="98"/>
      <c r="F73" s="99"/>
      <c r="G73" s="101">
        <f>Table112[5]*Table112[6]</f>
        <v>0</v>
      </c>
    </row>
    <row r="74" spans="1:7" ht="60" x14ac:dyDescent="0.25">
      <c r="A74" s="96">
        <v>64</v>
      </c>
      <c r="B74" s="96"/>
      <c r="C74" s="97" t="s">
        <v>767</v>
      </c>
      <c r="D74" s="96" t="s">
        <v>165</v>
      </c>
      <c r="E74" s="98">
        <v>2</v>
      </c>
      <c r="F74" s="99"/>
      <c r="G74" s="101">
        <f>Table112[5]*Table112[6]</f>
        <v>0</v>
      </c>
    </row>
    <row r="75" spans="1:7" ht="60" x14ac:dyDescent="0.25">
      <c r="A75" s="96">
        <v>65</v>
      </c>
      <c r="B75" s="96"/>
      <c r="C75" s="97" t="s">
        <v>256</v>
      </c>
      <c r="D75" s="96" t="s">
        <v>165</v>
      </c>
      <c r="E75" s="98">
        <v>2</v>
      </c>
      <c r="F75" s="99"/>
      <c r="G75" s="101">
        <f>Table112[5]*Table112[6]</f>
        <v>0</v>
      </c>
    </row>
    <row r="76" spans="1:7" ht="45" x14ac:dyDescent="0.25">
      <c r="A76" s="96">
        <v>66</v>
      </c>
      <c r="B76" s="96"/>
      <c r="C76" s="97" t="s">
        <v>257</v>
      </c>
      <c r="D76" s="96" t="s">
        <v>165</v>
      </c>
      <c r="E76" s="98">
        <v>2</v>
      </c>
      <c r="F76" s="99"/>
      <c r="G76" s="101">
        <f>Table112[5]*Table112[6]</f>
        <v>0</v>
      </c>
    </row>
    <row r="77" spans="1:7" x14ac:dyDescent="0.25">
      <c r="A77" s="96">
        <v>67</v>
      </c>
      <c r="B77" s="96"/>
      <c r="C77" s="97" t="s">
        <v>258</v>
      </c>
      <c r="D77" s="96" t="s">
        <v>165</v>
      </c>
      <c r="E77" s="98">
        <v>1</v>
      </c>
      <c r="F77" s="99"/>
      <c r="G77" s="101">
        <f>Table112[5]*Table112[6]</f>
        <v>0</v>
      </c>
    </row>
    <row r="78" spans="1:7" ht="45" x14ac:dyDescent="0.25">
      <c r="A78" s="96">
        <v>68</v>
      </c>
      <c r="B78" s="96"/>
      <c r="C78" s="97" t="s">
        <v>259</v>
      </c>
      <c r="D78" s="96" t="s">
        <v>165</v>
      </c>
      <c r="E78" s="98">
        <v>1</v>
      </c>
      <c r="F78" s="99"/>
      <c r="G78" s="101">
        <f>Table112[5]*Table112[6]</f>
        <v>0</v>
      </c>
    </row>
    <row r="79" spans="1:7" ht="45" x14ac:dyDescent="0.25">
      <c r="A79" s="96">
        <v>69</v>
      </c>
      <c r="B79" s="96"/>
      <c r="C79" s="97" t="s">
        <v>260</v>
      </c>
      <c r="D79" s="96" t="s">
        <v>165</v>
      </c>
      <c r="E79" s="98">
        <v>2</v>
      </c>
      <c r="F79" s="99"/>
      <c r="G79" s="101">
        <f>Table112[5]*Table112[6]</f>
        <v>0</v>
      </c>
    </row>
    <row r="80" spans="1:7" ht="30" x14ac:dyDescent="0.25">
      <c r="A80" s="96">
        <v>70</v>
      </c>
      <c r="B80" s="96"/>
      <c r="C80" s="97" t="s">
        <v>261</v>
      </c>
      <c r="D80" s="96" t="s">
        <v>165</v>
      </c>
      <c r="E80" s="98">
        <v>1</v>
      </c>
      <c r="F80" s="99"/>
      <c r="G80" s="101">
        <f>Table112[5]*Table112[6]</f>
        <v>0</v>
      </c>
    </row>
    <row r="81" spans="1:7" ht="45" x14ac:dyDescent="0.25">
      <c r="A81" s="96">
        <v>71</v>
      </c>
      <c r="B81" s="96"/>
      <c r="C81" s="97" t="s">
        <v>262</v>
      </c>
      <c r="D81" s="96" t="s">
        <v>165</v>
      </c>
      <c r="E81" s="98">
        <v>2</v>
      </c>
      <c r="F81" s="99"/>
      <c r="G81" s="101">
        <f>Table112[5]*Table112[6]</f>
        <v>0</v>
      </c>
    </row>
    <row r="82" spans="1:7" x14ac:dyDescent="0.25">
      <c r="A82" s="96">
        <v>72</v>
      </c>
      <c r="B82" s="96"/>
      <c r="C82" s="97" t="s">
        <v>263</v>
      </c>
      <c r="D82" s="96" t="s">
        <v>165</v>
      </c>
      <c r="E82" s="98">
        <v>1</v>
      </c>
      <c r="F82" s="99"/>
      <c r="G82" s="101">
        <f>Table112[5]*Table112[6]</f>
        <v>0</v>
      </c>
    </row>
    <row r="83" spans="1:7" ht="45" x14ac:dyDescent="0.25">
      <c r="A83" s="96">
        <v>73</v>
      </c>
      <c r="B83" s="96"/>
      <c r="C83" s="97" t="s">
        <v>264</v>
      </c>
      <c r="D83" s="96" t="s">
        <v>165</v>
      </c>
      <c r="E83" s="98">
        <v>2</v>
      </c>
      <c r="F83" s="99"/>
      <c r="G83" s="101">
        <f>Table112[5]*Table112[6]</f>
        <v>0</v>
      </c>
    </row>
    <row r="84" spans="1:7" x14ac:dyDescent="0.25">
      <c r="A84" s="96">
        <v>74</v>
      </c>
      <c r="B84" s="96"/>
      <c r="C84" s="97" t="s">
        <v>265</v>
      </c>
      <c r="D84" s="96" t="s">
        <v>165</v>
      </c>
      <c r="E84" s="98">
        <v>1</v>
      </c>
      <c r="F84" s="99"/>
      <c r="G84" s="101">
        <f>Table112[5]*Table112[6]</f>
        <v>0</v>
      </c>
    </row>
    <row r="85" spans="1:7" ht="30" x14ac:dyDescent="0.25">
      <c r="A85" s="96">
        <v>75</v>
      </c>
      <c r="B85" s="96"/>
      <c r="C85" s="97" t="s">
        <v>266</v>
      </c>
      <c r="D85" s="96" t="s">
        <v>165</v>
      </c>
      <c r="E85" s="98">
        <v>1</v>
      </c>
      <c r="F85" s="99"/>
      <c r="G85" s="101">
        <f>Table112[5]*Table112[6]</f>
        <v>0</v>
      </c>
    </row>
    <row r="86" spans="1:7" ht="45" x14ac:dyDescent="0.25">
      <c r="A86" s="96">
        <v>77</v>
      </c>
      <c r="B86" s="96"/>
      <c r="C86" s="97" t="s">
        <v>267</v>
      </c>
      <c r="D86" s="96" t="s">
        <v>165</v>
      </c>
      <c r="E86" s="98">
        <v>1</v>
      </c>
      <c r="F86" s="99"/>
      <c r="G86" s="101">
        <f>Table112[5]*Table112[6]</f>
        <v>0</v>
      </c>
    </row>
    <row r="87" spans="1:7" x14ac:dyDescent="0.25">
      <c r="A87" s="96">
        <v>78</v>
      </c>
      <c r="B87" s="96"/>
      <c r="C87" s="97" t="s">
        <v>777</v>
      </c>
      <c r="D87" s="96" t="s">
        <v>165</v>
      </c>
      <c r="E87" s="98">
        <v>1</v>
      </c>
      <c r="F87" s="99"/>
      <c r="G87" s="101">
        <f>Table112[5]*Table112[6]</f>
        <v>0</v>
      </c>
    </row>
    <row r="88" spans="1:7" x14ac:dyDescent="0.25">
      <c r="A88" s="93" t="s">
        <v>83</v>
      </c>
      <c r="B88" s="94"/>
      <c r="C88" s="94"/>
      <c r="D88" s="94"/>
      <c r="E88" s="95"/>
      <c r="F88" s="95"/>
      <c r="G88" s="95">
        <f>SUBTOTAL(9,Table112[7])</f>
        <v>0</v>
      </c>
    </row>
  </sheetData>
  <mergeCells count="2">
    <mergeCell ref="C2:G3"/>
    <mergeCell ref="A4:B4"/>
  </mergeCells>
  <phoneticPr fontId="16" type="noConversion"/>
  <conditionalFormatting sqref="G7:G88">
    <cfRule type="expression" dxfId="245" priority="1">
      <formula>AND($C7="Subtotal",$G7="")</formula>
    </cfRule>
    <cfRule type="expression" dxfId="244" priority="2">
      <formula>AND($C7="Subtotal",_xlfn.FORMULATEXT($G7)="=[5]*[6]")</formula>
    </cfRule>
    <cfRule type="expression" dxfId="243" priority="6">
      <formula>AND($C7&lt;&gt;"Subtotal",_xlfn.FORMULATEXT($G7)&lt;&gt;"=[5]*[6]")</formula>
    </cfRule>
  </conditionalFormatting>
  <conditionalFormatting sqref="E7:G88">
    <cfRule type="notContainsBlanks" priority="8" stopIfTrue="1">
      <formula>LEN(TRIM(E7))&gt;0</formula>
    </cfRule>
    <cfRule type="expression" dxfId="242" priority="9">
      <formula>$E7&lt;&gt;""</formula>
    </cfRule>
  </conditionalFormatting>
  <conditionalFormatting sqref="A7:G88">
    <cfRule type="expression" dxfId="241" priority="3">
      <formula>CELL("PROTECT",A7)=0</formula>
    </cfRule>
    <cfRule type="expression" dxfId="240" priority="4">
      <formula>$C7="Subtotal"</formula>
    </cfRule>
    <cfRule type="expression" priority="5" stopIfTrue="1">
      <formula>OR($C7="Subtotal",$A7="Total TVA Cota 0")</formula>
    </cfRule>
    <cfRule type="expression" dxfId="239" priority="7">
      <formula>$E7=""</formula>
    </cfRule>
  </conditionalFormatting>
  <dataValidations count="1">
    <dataValidation type="decimal" operator="greaterThan" allowBlank="1" showInputMessage="1" showErrorMessage="1" sqref="F7:F87">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90" zoomScaleSheetLayoutView="100" workbookViewId="0">
      <selection activeCell="A7" sqref="A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la Gimnaziul din s.Mosana, r-l Donduseni</v>
      </c>
      <c r="D2" s="129"/>
      <c r="E2" s="129"/>
      <c r="F2" s="129"/>
      <c r="G2" s="129"/>
    </row>
    <row r="3" spans="1:7" s="22" customFormat="1" ht="18.75" x14ac:dyDescent="0.3">
      <c r="A3" s="26" t="str">
        <f>SITE!A3</f>
        <v>Site:</v>
      </c>
      <c r="B3" s="27" t="str">
        <f>IF(SITE!B3=0,"",SITE!B3)</f>
        <v>y</v>
      </c>
      <c r="C3" s="129"/>
      <c r="D3" s="129"/>
      <c r="E3" s="129"/>
      <c r="F3" s="129"/>
      <c r="G3" s="129"/>
    </row>
    <row r="4" spans="1:7" s="22" customFormat="1" ht="18.75" x14ac:dyDescent="0.25">
      <c r="A4" s="132" t="s">
        <v>8</v>
      </c>
      <c r="B4" s="132"/>
      <c r="C4" s="29" t="str">
        <f>SITE!B8</f>
        <v>Sistem de colectoare solare pentru apa calda menajera</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76</v>
      </c>
      <c r="B6" s="9" t="s">
        <v>77</v>
      </c>
      <c r="C6" s="9" t="s">
        <v>78</v>
      </c>
      <c r="D6" s="9" t="s">
        <v>79</v>
      </c>
      <c r="E6" s="9" t="s">
        <v>80</v>
      </c>
      <c r="F6" s="9" t="s">
        <v>81</v>
      </c>
      <c r="G6" s="9" t="s">
        <v>82</v>
      </c>
    </row>
    <row r="7" spans="1:7" x14ac:dyDescent="0.25">
      <c r="A7" s="38"/>
      <c r="B7" s="38"/>
      <c r="C7" s="39"/>
      <c r="D7" s="38"/>
      <c r="E7" s="44"/>
      <c r="F7" s="43"/>
      <c r="G7" s="87">
        <f>Table113[5]*Table113[6]</f>
        <v>0</v>
      </c>
    </row>
    <row r="8" spans="1:7" x14ac:dyDescent="0.25">
      <c r="A8" s="38"/>
      <c r="B8" s="38"/>
      <c r="C8" s="39"/>
      <c r="D8" s="38"/>
      <c r="E8" s="44"/>
      <c r="F8" s="43"/>
      <c r="G8" s="88">
        <f>Table113[5]*Table113[6]</f>
        <v>0</v>
      </c>
    </row>
    <row r="9" spans="1:7" x14ac:dyDescent="0.25">
      <c r="A9" s="40" t="s">
        <v>83</v>
      </c>
      <c r="B9" s="41"/>
      <c r="C9" s="41"/>
      <c r="D9" s="41"/>
      <c r="E9" s="42"/>
      <c r="F9" s="42"/>
      <c r="G9" s="87">
        <f>SUBTOTAL(9,Table113[7])</f>
        <v>0</v>
      </c>
    </row>
  </sheetData>
  <mergeCells count="2">
    <mergeCell ref="C2:G3"/>
    <mergeCell ref="A4:B4"/>
  </mergeCells>
  <conditionalFormatting sqref="G7:G9">
    <cfRule type="expression" dxfId="219" priority="1">
      <formula>AND($C7="Subtotal",$G7="")</formula>
    </cfRule>
    <cfRule type="expression" dxfId="218" priority="2">
      <formula>AND($C7="Subtotal",_xlfn.FORMULATEXT($G7)="=[5]*[6]")</formula>
    </cfRule>
    <cfRule type="expression" dxfId="217" priority="6">
      <formula>AND($C7&lt;&gt;"Subtotal",_xlfn.FORMULATEXT($G7)&lt;&gt;"=[5]*[6]")</formula>
    </cfRule>
  </conditionalFormatting>
  <conditionalFormatting sqref="A7:G9">
    <cfRule type="expression" dxfId="216" priority="3">
      <formula>CELL("PROTECT",A7)=0</formula>
    </cfRule>
    <cfRule type="expression" dxfId="215" priority="4">
      <formula>$C7="Subtotal"</formula>
    </cfRule>
    <cfRule type="expression" priority="5" stopIfTrue="1">
      <formula>OR($C7="Subtotal",$A7="Total TVA Cota 0")</formula>
    </cfRule>
    <cfRule type="expression" dxfId="214" priority="7">
      <formula>$E7=""</formula>
    </cfRule>
  </conditionalFormatting>
  <conditionalFormatting sqref="E7:G9">
    <cfRule type="notContainsBlanks" priority="8" stopIfTrue="1">
      <formula>LEN(TRIM(E7))&gt;0</formula>
    </cfRule>
    <cfRule type="expression" dxfId="213"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2"/>
  <sheetViews>
    <sheetView tabSelected="1" view="pageBreakPreview" topLeftCell="A79" zoomScaleNormal="90" zoomScaleSheetLayoutView="100" workbookViewId="0">
      <selection activeCell="C98" sqref="C98"/>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la Gimnaziul din s.Mosana, r-l Donduseni</v>
      </c>
      <c r="D2" s="129"/>
      <c r="E2" s="129"/>
      <c r="F2" s="129"/>
      <c r="G2" s="129"/>
    </row>
    <row r="3" spans="1:7" s="22" customFormat="1" ht="18.75" x14ac:dyDescent="0.3">
      <c r="A3" s="26" t="str">
        <f>SITE!A3</f>
        <v>Site:</v>
      </c>
      <c r="B3" s="27" t="str">
        <f>IF(SITE!B3=0,"",SITE!B3)</f>
        <v>y</v>
      </c>
      <c r="C3" s="129"/>
      <c r="D3" s="129"/>
      <c r="E3" s="129"/>
      <c r="F3" s="129"/>
      <c r="G3" s="129"/>
    </row>
    <row r="4" spans="1:7" s="22" customFormat="1" ht="18.75" x14ac:dyDescent="0.25">
      <c r="A4" s="132" t="s">
        <v>8</v>
      </c>
      <c r="B4" s="132"/>
      <c r="C4" s="29" t="str">
        <f>SITE!B9</f>
        <v>Incalzire si Ventilare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76</v>
      </c>
      <c r="B6" s="9" t="s">
        <v>77</v>
      </c>
      <c r="C6" s="9" t="s">
        <v>78</v>
      </c>
      <c r="D6" s="9" t="s">
        <v>79</v>
      </c>
      <c r="E6" s="9" t="s">
        <v>80</v>
      </c>
      <c r="F6" s="9" t="s">
        <v>81</v>
      </c>
      <c r="G6" s="9" t="s">
        <v>82</v>
      </c>
    </row>
    <row r="7" spans="1:7" x14ac:dyDescent="0.25">
      <c r="A7" s="38"/>
      <c r="B7" s="38"/>
      <c r="C7" s="39" t="s">
        <v>268</v>
      </c>
      <c r="D7" s="38"/>
      <c r="E7" s="44"/>
      <c r="F7" s="43"/>
      <c r="G7" s="87">
        <f>Table114[5]*Table114[6]</f>
        <v>0</v>
      </c>
    </row>
    <row r="8" spans="1:7" ht="30" x14ac:dyDescent="0.25">
      <c r="A8" s="38">
        <v>1</v>
      </c>
      <c r="B8" s="38" t="s">
        <v>269</v>
      </c>
      <c r="C8" s="97" t="s">
        <v>778</v>
      </c>
      <c r="D8" s="38" t="s">
        <v>165</v>
      </c>
      <c r="E8" s="44">
        <v>1</v>
      </c>
      <c r="F8" s="43"/>
      <c r="G8" s="88">
        <f>Table114[5]*Table114[6]</f>
        <v>0</v>
      </c>
    </row>
    <row r="9" spans="1:7" ht="30" x14ac:dyDescent="0.25">
      <c r="A9" s="96">
        <v>2</v>
      </c>
      <c r="B9" s="96" t="s">
        <v>217</v>
      </c>
      <c r="C9" s="97" t="s">
        <v>270</v>
      </c>
      <c r="D9" s="96" t="s">
        <v>165</v>
      </c>
      <c r="E9" s="98">
        <v>2</v>
      </c>
      <c r="F9" s="99"/>
      <c r="G9" s="100">
        <f>Table114[5]*Table114[6]</f>
        <v>0</v>
      </c>
    </row>
    <row r="10" spans="1:7" ht="45" x14ac:dyDescent="0.25">
      <c r="A10" s="96">
        <v>3</v>
      </c>
      <c r="B10" s="96" t="s">
        <v>217</v>
      </c>
      <c r="C10" s="97" t="s">
        <v>271</v>
      </c>
      <c r="D10" s="96" t="s">
        <v>165</v>
      </c>
      <c r="E10" s="98">
        <v>1</v>
      </c>
      <c r="F10" s="99"/>
      <c r="G10" s="101">
        <f>Table114[5]*Table114[6]</f>
        <v>0</v>
      </c>
    </row>
    <row r="11" spans="1:7" x14ac:dyDescent="0.25">
      <c r="A11" s="96">
        <v>4</v>
      </c>
      <c r="B11" s="96"/>
      <c r="C11" s="97" t="s">
        <v>272</v>
      </c>
      <c r="D11" s="96" t="s">
        <v>165</v>
      </c>
      <c r="E11" s="98">
        <v>1</v>
      </c>
      <c r="F11" s="99"/>
      <c r="G11" s="101">
        <f>Table114[5]*Table114[6]</f>
        <v>0</v>
      </c>
    </row>
    <row r="12" spans="1:7" ht="45" x14ac:dyDescent="0.25">
      <c r="A12" s="96">
        <v>5</v>
      </c>
      <c r="B12" s="96" t="s">
        <v>217</v>
      </c>
      <c r="C12" s="97" t="s">
        <v>273</v>
      </c>
      <c r="D12" s="96" t="s">
        <v>165</v>
      </c>
      <c r="E12" s="98">
        <v>2</v>
      </c>
      <c r="F12" s="99"/>
      <c r="G12" s="101">
        <f>Table114[5]*Table114[6]</f>
        <v>0</v>
      </c>
    </row>
    <row r="13" spans="1:7" ht="45" x14ac:dyDescent="0.25">
      <c r="A13" s="96">
        <v>6</v>
      </c>
      <c r="B13" s="96" t="s">
        <v>208</v>
      </c>
      <c r="C13" s="97" t="s">
        <v>274</v>
      </c>
      <c r="D13" s="96" t="s">
        <v>165</v>
      </c>
      <c r="E13" s="98">
        <v>1</v>
      </c>
      <c r="F13" s="99"/>
      <c r="G13" s="101">
        <f>Table114[5]*Table114[6]</f>
        <v>0</v>
      </c>
    </row>
    <row r="14" spans="1:7" ht="45" x14ac:dyDescent="0.25">
      <c r="A14" s="96">
        <v>7</v>
      </c>
      <c r="B14" s="96" t="s">
        <v>275</v>
      </c>
      <c r="C14" s="97" t="s">
        <v>276</v>
      </c>
      <c r="D14" s="96" t="s">
        <v>119</v>
      </c>
      <c r="E14" s="98">
        <v>20</v>
      </c>
      <c r="F14" s="99"/>
      <c r="G14" s="101">
        <f>Table114[5]*Table114[6]</f>
        <v>0</v>
      </c>
    </row>
    <row r="15" spans="1:7" ht="45" x14ac:dyDescent="0.25">
      <c r="A15" s="96">
        <v>8</v>
      </c>
      <c r="B15" s="96" t="s">
        <v>237</v>
      </c>
      <c r="C15" s="97" t="s">
        <v>238</v>
      </c>
      <c r="D15" s="96" t="s">
        <v>119</v>
      </c>
      <c r="E15" s="98">
        <v>20</v>
      </c>
      <c r="F15" s="99"/>
      <c r="G15" s="101">
        <f>Table114[5]*Table114[6]</f>
        <v>0</v>
      </c>
    </row>
    <row r="16" spans="1:7" ht="45" x14ac:dyDescent="0.25">
      <c r="A16" s="96">
        <v>9</v>
      </c>
      <c r="B16" s="96" t="s">
        <v>243</v>
      </c>
      <c r="C16" s="97" t="s">
        <v>244</v>
      </c>
      <c r="D16" s="96" t="s">
        <v>119</v>
      </c>
      <c r="E16" s="98">
        <v>20</v>
      </c>
      <c r="F16" s="99"/>
      <c r="G16" s="101">
        <f>Table114[5]*Table114[6]</f>
        <v>0</v>
      </c>
    </row>
    <row r="17" spans="1:7" ht="30" x14ac:dyDescent="0.25">
      <c r="A17" s="96">
        <v>10</v>
      </c>
      <c r="B17" s="96" t="s">
        <v>277</v>
      </c>
      <c r="C17" s="97" t="s">
        <v>278</v>
      </c>
      <c r="D17" s="96" t="s">
        <v>117</v>
      </c>
      <c r="E17" s="98">
        <v>2.6</v>
      </c>
      <c r="F17" s="99"/>
      <c r="G17" s="101">
        <f>Table114[5]*Table114[6]</f>
        <v>0</v>
      </c>
    </row>
    <row r="18" spans="1:7" ht="30" x14ac:dyDescent="0.25">
      <c r="A18" s="96">
        <v>11</v>
      </c>
      <c r="B18" s="96" t="s">
        <v>279</v>
      </c>
      <c r="C18" s="97" t="s">
        <v>280</v>
      </c>
      <c r="D18" s="96" t="s">
        <v>281</v>
      </c>
      <c r="E18" s="98">
        <v>2</v>
      </c>
      <c r="F18" s="99"/>
      <c r="G18" s="101">
        <f>Table114[5]*Table114[6]</f>
        <v>0</v>
      </c>
    </row>
    <row r="19" spans="1:7" x14ac:dyDescent="0.25">
      <c r="A19" s="96"/>
      <c r="B19" s="96"/>
      <c r="C19" s="97" t="s">
        <v>282</v>
      </c>
      <c r="D19" s="96"/>
      <c r="E19" s="98"/>
      <c r="F19" s="99"/>
      <c r="G19" s="101">
        <f>Table114[5]*Table114[6]</f>
        <v>0</v>
      </c>
    </row>
    <row r="20" spans="1:7" ht="45" x14ac:dyDescent="0.25">
      <c r="A20" s="96">
        <v>12</v>
      </c>
      <c r="B20" s="96" t="s">
        <v>283</v>
      </c>
      <c r="C20" s="97" t="s">
        <v>284</v>
      </c>
      <c r="D20" s="96" t="s">
        <v>117</v>
      </c>
      <c r="E20" s="98">
        <v>2.75</v>
      </c>
      <c r="F20" s="99"/>
      <c r="G20" s="101">
        <f>Table114[5]*Table114[6]</f>
        <v>0</v>
      </c>
    </row>
    <row r="21" spans="1:7" ht="30" x14ac:dyDescent="0.25">
      <c r="A21" s="96">
        <v>13</v>
      </c>
      <c r="B21" s="96" t="s">
        <v>285</v>
      </c>
      <c r="C21" s="97" t="s">
        <v>286</v>
      </c>
      <c r="D21" s="96" t="s">
        <v>165</v>
      </c>
      <c r="E21" s="98">
        <v>1</v>
      </c>
      <c r="F21" s="99"/>
      <c r="G21" s="101">
        <f>Table114[5]*Table114[6]</f>
        <v>0</v>
      </c>
    </row>
    <row r="22" spans="1:7" ht="45" x14ac:dyDescent="0.25">
      <c r="A22" s="96">
        <v>14</v>
      </c>
      <c r="B22" s="96" t="s">
        <v>287</v>
      </c>
      <c r="C22" s="97" t="s">
        <v>288</v>
      </c>
      <c r="D22" s="96" t="s">
        <v>117</v>
      </c>
      <c r="E22" s="98">
        <v>0.2</v>
      </c>
      <c r="F22" s="99"/>
      <c r="G22" s="101">
        <f>Table114[5]*Table114[6]</f>
        <v>0</v>
      </c>
    </row>
    <row r="23" spans="1:7" ht="75" x14ac:dyDescent="0.25">
      <c r="A23" s="96">
        <v>15</v>
      </c>
      <c r="B23" s="96" t="s">
        <v>186</v>
      </c>
      <c r="C23" s="97" t="s">
        <v>289</v>
      </c>
      <c r="D23" s="96" t="s">
        <v>117</v>
      </c>
      <c r="E23" s="98">
        <v>4</v>
      </c>
      <c r="F23" s="99"/>
      <c r="G23" s="101">
        <f>Table114[5]*Table114[6]</f>
        <v>0</v>
      </c>
    </row>
    <row r="24" spans="1:7" x14ac:dyDescent="0.25">
      <c r="A24" s="96">
        <v>16</v>
      </c>
      <c r="B24" s="96"/>
      <c r="C24" s="97" t="s">
        <v>290</v>
      </c>
      <c r="D24" s="96" t="s">
        <v>119</v>
      </c>
      <c r="E24" s="98">
        <v>10</v>
      </c>
      <c r="F24" s="99"/>
      <c r="G24" s="101">
        <f>Table114[5]*Table114[6]</f>
        <v>0</v>
      </c>
    </row>
    <row r="25" spans="1:7" ht="45" x14ac:dyDescent="0.25">
      <c r="A25" s="96">
        <v>17</v>
      </c>
      <c r="B25" s="96" t="s">
        <v>291</v>
      </c>
      <c r="C25" s="97" t="s">
        <v>292</v>
      </c>
      <c r="D25" s="96" t="s">
        <v>165</v>
      </c>
      <c r="E25" s="98">
        <v>1</v>
      </c>
      <c r="F25" s="99"/>
      <c r="G25" s="101">
        <f>Table114[5]*Table114[6]</f>
        <v>0</v>
      </c>
    </row>
    <row r="26" spans="1:7" x14ac:dyDescent="0.25">
      <c r="A26" s="96"/>
      <c r="B26" s="96"/>
      <c r="C26" s="97" t="s">
        <v>293</v>
      </c>
      <c r="D26" s="96"/>
      <c r="E26" s="98"/>
      <c r="F26" s="99"/>
      <c r="G26" s="101">
        <f>Table114[5]*Table114[6]</f>
        <v>0</v>
      </c>
    </row>
    <row r="27" spans="1:7" ht="45" x14ac:dyDescent="0.25">
      <c r="A27" s="96">
        <v>18</v>
      </c>
      <c r="B27" s="96" t="s">
        <v>294</v>
      </c>
      <c r="C27" s="97" t="s">
        <v>295</v>
      </c>
      <c r="D27" s="96" t="s">
        <v>161</v>
      </c>
      <c r="E27" s="98">
        <v>0.3</v>
      </c>
      <c r="F27" s="99"/>
      <c r="G27" s="101">
        <f>Table114[5]*Table114[6]</f>
        <v>0</v>
      </c>
    </row>
    <row r="28" spans="1:7" ht="30" x14ac:dyDescent="0.25">
      <c r="A28" s="96">
        <v>19</v>
      </c>
      <c r="B28" s="96" t="s">
        <v>296</v>
      </c>
      <c r="C28" s="97" t="s">
        <v>297</v>
      </c>
      <c r="D28" s="96" t="s">
        <v>113</v>
      </c>
      <c r="E28" s="98">
        <v>1</v>
      </c>
      <c r="F28" s="99"/>
      <c r="G28" s="101">
        <f>Table114[5]*Table114[6]</f>
        <v>0</v>
      </c>
    </row>
    <row r="29" spans="1:7" ht="45" x14ac:dyDescent="0.25">
      <c r="A29" s="96">
        <v>20</v>
      </c>
      <c r="B29" s="96" t="s">
        <v>298</v>
      </c>
      <c r="C29" s="97" t="s">
        <v>299</v>
      </c>
      <c r="D29" s="96" t="s">
        <v>161</v>
      </c>
      <c r="E29" s="98">
        <v>0.17</v>
      </c>
      <c r="F29" s="99"/>
      <c r="G29" s="101">
        <f>Table114[5]*Table114[6]</f>
        <v>0</v>
      </c>
    </row>
    <row r="30" spans="1:7" ht="45" x14ac:dyDescent="0.25">
      <c r="A30" s="96">
        <v>21</v>
      </c>
      <c r="B30" s="96" t="s">
        <v>300</v>
      </c>
      <c r="C30" s="97" t="s">
        <v>301</v>
      </c>
      <c r="D30" s="96" t="s">
        <v>161</v>
      </c>
      <c r="E30" s="98">
        <v>0.17</v>
      </c>
      <c r="F30" s="99"/>
      <c r="G30" s="101">
        <f>Table114[5]*Table114[6]</f>
        <v>0</v>
      </c>
    </row>
    <row r="31" spans="1:7" ht="45" x14ac:dyDescent="0.25">
      <c r="A31" s="96">
        <v>22</v>
      </c>
      <c r="B31" s="96" t="s">
        <v>130</v>
      </c>
      <c r="C31" s="97" t="s">
        <v>131</v>
      </c>
      <c r="D31" s="96" t="s">
        <v>113</v>
      </c>
      <c r="E31" s="98">
        <v>4.2</v>
      </c>
      <c r="F31" s="99"/>
      <c r="G31" s="101">
        <f>Table114[5]*Table114[6]</f>
        <v>0</v>
      </c>
    </row>
    <row r="32" spans="1:7" ht="45" x14ac:dyDescent="0.25">
      <c r="A32" s="96">
        <v>23</v>
      </c>
      <c r="B32" s="96" t="s">
        <v>132</v>
      </c>
      <c r="C32" s="97" t="s">
        <v>133</v>
      </c>
      <c r="D32" s="96" t="s">
        <v>113</v>
      </c>
      <c r="E32" s="98">
        <v>4.2</v>
      </c>
      <c r="F32" s="99"/>
      <c r="G32" s="101">
        <f>Table114[5]*Table114[6]</f>
        <v>0</v>
      </c>
    </row>
    <row r="33" spans="1:7" x14ac:dyDescent="0.25">
      <c r="A33" s="96">
        <v>24</v>
      </c>
      <c r="B33" s="96"/>
      <c r="C33" s="97" t="s">
        <v>302</v>
      </c>
      <c r="D33" s="96"/>
      <c r="E33" s="98"/>
      <c r="F33" s="99"/>
      <c r="G33" s="101">
        <f>Table114[5]*Table114[6]</f>
        <v>0</v>
      </c>
    </row>
    <row r="34" spans="1:7" ht="60" x14ac:dyDescent="0.25">
      <c r="A34" s="96">
        <v>25</v>
      </c>
      <c r="B34" s="96" t="s">
        <v>303</v>
      </c>
      <c r="C34" s="97" t="s">
        <v>304</v>
      </c>
      <c r="D34" s="96" t="s">
        <v>119</v>
      </c>
      <c r="E34" s="98">
        <v>22</v>
      </c>
      <c r="F34" s="99"/>
      <c r="G34" s="101">
        <f>Table114[5]*Table114[6]</f>
        <v>0</v>
      </c>
    </row>
    <row r="35" spans="1:7" ht="60" x14ac:dyDescent="0.25">
      <c r="A35" s="96">
        <v>26</v>
      </c>
      <c r="B35" s="96" t="s">
        <v>305</v>
      </c>
      <c r="C35" s="97" t="s">
        <v>306</v>
      </c>
      <c r="D35" s="96" t="s">
        <v>119</v>
      </c>
      <c r="E35" s="98">
        <v>26</v>
      </c>
      <c r="F35" s="99"/>
      <c r="G35" s="101">
        <f>Table114[5]*Table114[6]</f>
        <v>0</v>
      </c>
    </row>
    <row r="36" spans="1:7" ht="60" x14ac:dyDescent="0.25">
      <c r="A36" s="96">
        <v>27</v>
      </c>
      <c r="B36" s="96" t="s">
        <v>307</v>
      </c>
      <c r="C36" s="97" t="s">
        <v>308</v>
      </c>
      <c r="D36" s="96" t="s">
        <v>165</v>
      </c>
      <c r="E36" s="98">
        <v>4</v>
      </c>
      <c r="F36" s="99"/>
      <c r="G36" s="101">
        <f>Table114[5]*Table114[6]</f>
        <v>0</v>
      </c>
    </row>
    <row r="37" spans="1:7" ht="45" x14ac:dyDescent="0.25">
      <c r="A37" s="96">
        <v>28</v>
      </c>
      <c r="B37" s="96" t="s">
        <v>309</v>
      </c>
      <c r="C37" s="97" t="s">
        <v>310</v>
      </c>
      <c r="D37" s="96" t="s">
        <v>165</v>
      </c>
      <c r="E37" s="98">
        <v>2</v>
      </c>
      <c r="F37" s="99"/>
      <c r="G37" s="101">
        <f>Table114[5]*Table114[6]</f>
        <v>0</v>
      </c>
    </row>
    <row r="38" spans="1:7" ht="45" x14ac:dyDescent="0.25">
      <c r="A38" s="96">
        <v>29</v>
      </c>
      <c r="B38" s="96" t="s">
        <v>311</v>
      </c>
      <c r="C38" s="97" t="s">
        <v>312</v>
      </c>
      <c r="D38" s="96" t="s">
        <v>165</v>
      </c>
      <c r="E38" s="98">
        <v>4</v>
      </c>
      <c r="F38" s="99"/>
      <c r="G38" s="101">
        <f>Table114[5]*Table114[6]</f>
        <v>0</v>
      </c>
    </row>
    <row r="39" spans="1:7" ht="30" x14ac:dyDescent="0.25">
      <c r="A39" s="96">
        <v>30</v>
      </c>
      <c r="B39" s="96" t="s">
        <v>148</v>
      </c>
      <c r="C39" s="97" t="s">
        <v>149</v>
      </c>
      <c r="D39" s="96" t="s">
        <v>136</v>
      </c>
      <c r="E39" s="98">
        <v>17.8</v>
      </c>
      <c r="F39" s="99"/>
      <c r="G39" s="101">
        <f>Table114[5]*Table114[6]</f>
        <v>0</v>
      </c>
    </row>
    <row r="40" spans="1:7" x14ac:dyDescent="0.25">
      <c r="A40" s="96">
        <v>31</v>
      </c>
      <c r="B40" s="96"/>
      <c r="C40" s="97" t="s">
        <v>313</v>
      </c>
      <c r="D40" s="96"/>
      <c r="E40" s="98"/>
      <c r="F40" s="99"/>
      <c r="G40" s="101">
        <f>Table114[5]*Table114[6]</f>
        <v>0</v>
      </c>
    </row>
    <row r="41" spans="1:7" ht="30" x14ac:dyDescent="0.25">
      <c r="A41" s="96">
        <v>32</v>
      </c>
      <c r="B41" s="96" t="s">
        <v>314</v>
      </c>
      <c r="C41" s="97" t="s">
        <v>315</v>
      </c>
      <c r="D41" s="96" t="s">
        <v>165</v>
      </c>
      <c r="E41" s="98">
        <v>1</v>
      </c>
      <c r="F41" s="99"/>
      <c r="G41" s="101">
        <f>Table114[5]*Table114[6]</f>
        <v>0</v>
      </c>
    </row>
    <row r="42" spans="1:7" ht="30" x14ac:dyDescent="0.25">
      <c r="A42" s="96">
        <v>33</v>
      </c>
      <c r="B42" s="96" t="s">
        <v>316</v>
      </c>
      <c r="C42" s="97" t="s">
        <v>317</v>
      </c>
      <c r="D42" s="96" t="s">
        <v>165</v>
      </c>
      <c r="E42" s="98">
        <v>1</v>
      </c>
      <c r="F42" s="99"/>
      <c r="G42" s="101">
        <f>Table114[5]*Table114[6]</f>
        <v>0</v>
      </c>
    </row>
    <row r="43" spans="1:7" ht="60" x14ac:dyDescent="0.25">
      <c r="A43" s="96">
        <v>34</v>
      </c>
      <c r="B43" s="96" t="s">
        <v>318</v>
      </c>
      <c r="C43" s="97" t="s">
        <v>319</v>
      </c>
      <c r="D43" s="96" t="s">
        <v>165</v>
      </c>
      <c r="E43" s="98">
        <v>4</v>
      </c>
      <c r="F43" s="99"/>
      <c r="G43" s="101">
        <f>Table114[5]*Table114[6]</f>
        <v>0</v>
      </c>
    </row>
    <row r="44" spans="1:7" x14ac:dyDescent="0.25">
      <c r="A44" s="96">
        <v>35</v>
      </c>
      <c r="B44" s="96"/>
      <c r="C44" s="97" t="s">
        <v>320</v>
      </c>
      <c r="D44" s="96"/>
      <c r="E44" s="98"/>
      <c r="F44" s="99"/>
      <c r="G44" s="101">
        <f>Table114[5]*Table114[6]</f>
        <v>0</v>
      </c>
    </row>
    <row r="45" spans="1:7" x14ac:dyDescent="0.25">
      <c r="A45" s="96">
        <v>36</v>
      </c>
      <c r="B45" s="96"/>
      <c r="C45" s="97" t="s">
        <v>321</v>
      </c>
      <c r="D45" s="96"/>
      <c r="E45" s="98"/>
      <c r="F45" s="99"/>
      <c r="G45" s="101">
        <f>Table114[5]*Table114[6]</f>
        <v>0</v>
      </c>
    </row>
    <row r="46" spans="1:7" ht="45" x14ac:dyDescent="0.25">
      <c r="A46" s="96">
        <v>37</v>
      </c>
      <c r="B46" s="96" t="s">
        <v>322</v>
      </c>
      <c r="C46" s="97" t="s">
        <v>323</v>
      </c>
      <c r="D46" s="96" t="s">
        <v>165</v>
      </c>
      <c r="E46" s="98">
        <v>30</v>
      </c>
      <c r="F46" s="99"/>
      <c r="G46" s="101">
        <f>Table114[5]*Table114[6]</f>
        <v>0</v>
      </c>
    </row>
    <row r="47" spans="1:7" ht="45" x14ac:dyDescent="0.25">
      <c r="A47" s="96">
        <v>38</v>
      </c>
      <c r="B47" s="96" t="s">
        <v>316</v>
      </c>
      <c r="C47" s="97" t="s">
        <v>324</v>
      </c>
      <c r="D47" s="96" t="s">
        <v>165</v>
      </c>
      <c r="E47" s="98">
        <v>1</v>
      </c>
      <c r="F47" s="99"/>
      <c r="G47" s="101">
        <f>Table114[5]*Table114[6]</f>
        <v>0</v>
      </c>
    </row>
    <row r="48" spans="1:7" ht="45" x14ac:dyDescent="0.25">
      <c r="A48" s="96">
        <v>39</v>
      </c>
      <c r="B48" s="96" t="s">
        <v>122</v>
      </c>
      <c r="C48" s="97" t="s">
        <v>325</v>
      </c>
      <c r="D48" s="96" t="s">
        <v>113</v>
      </c>
      <c r="E48" s="98">
        <v>0.76800000000000002</v>
      </c>
      <c r="F48" s="99"/>
      <c r="G48" s="101">
        <f>Table114[5]*Table114[6]</f>
        <v>0</v>
      </c>
    </row>
    <row r="49" spans="1:7" ht="45" x14ac:dyDescent="0.25">
      <c r="A49" s="96">
        <v>40</v>
      </c>
      <c r="B49" s="96" t="s">
        <v>326</v>
      </c>
      <c r="C49" s="97" t="s">
        <v>327</v>
      </c>
      <c r="D49" s="96" t="s">
        <v>165</v>
      </c>
      <c r="E49" s="98">
        <v>2</v>
      </c>
      <c r="F49" s="99"/>
      <c r="G49" s="101">
        <f>Table114[5]*Table114[6]</f>
        <v>0</v>
      </c>
    </row>
    <row r="50" spans="1:7" ht="30" x14ac:dyDescent="0.25">
      <c r="A50" s="96">
        <v>41</v>
      </c>
      <c r="B50" s="96" t="s">
        <v>316</v>
      </c>
      <c r="C50" s="97" t="s">
        <v>328</v>
      </c>
      <c r="D50" s="96" t="s">
        <v>165</v>
      </c>
      <c r="E50" s="98">
        <v>2</v>
      </c>
      <c r="F50" s="99"/>
      <c r="G50" s="101">
        <f>Table114[5]*Table114[6]</f>
        <v>0</v>
      </c>
    </row>
    <row r="51" spans="1:7" ht="30" x14ac:dyDescent="0.25">
      <c r="A51" s="96">
        <v>42</v>
      </c>
      <c r="B51" s="96" t="s">
        <v>316</v>
      </c>
      <c r="C51" s="97" t="s">
        <v>329</v>
      </c>
      <c r="D51" s="96" t="s">
        <v>165</v>
      </c>
      <c r="E51" s="98">
        <v>2</v>
      </c>
      <c r="F51" s="99"/>
      <c r="G51" s="101">
        <f>Table114[5]*Table114[6]</f>
        <v>0</v>
      </c>
    </row>
    <row r="52" spans="1:7" ht="75" x14ac:dyDescent="0.25">
      <c r="A52" s="96">
        <v>43</v>
      </c>
      <c r="B52" s="96" t="s">
        <v>330</v>
      </c>
      <c r="C52" s="97" t="s">
        <v>331</v>
      </c>
      <c r="D52" s="96" t="s">
        <v>139</v>
      </c>
      <c r="E52" s="98">
        <v>0.05</v>
      </c>
      <c r="F52" s="99"/>
      <c r="G52" s="101">
        <f>Table114[5]*Table114[6]</f>
        <v>0</v>
      </c>
    </row>
    <row r="53" spans="1:7" ht="30" x14ac:dyDescent="0.25">
      <c r="A53" s="96">
        <v>44</v>
      </c>
      <c r="B53" s="96" t="s">
        <v>137</v>
      </c>
      <c r="C53" s="97" t="s">
        <v>150</v>
      </c>
      <c r="D53" s="96" t="s">
        <v>139</v>
      </c>
      <c r="E53" s="98">
        <v>0.05</v>
      </c>
      <c r="F53" s="99"/>
      <c r="G53" s="101">
        <f>Table114[5]*Table114[6]</f>
        <v>0</v>
      </c>
    </row>
    <row r="54" spans="1:7" ht="45" x14ac:dyDescent="0.25">
      <c r="A54" s="96">
        <v>45</v>
      </c>
      <c r="B54" s="96" t="s">
        <v>140</v>
      </c>
      <c r="C54" s="97" t="s">
        <v>151</v>
      </c>
      <c r="D54" s="96" t="s">
        <v>139</v>
      </c>
      <c r="E54" s="98">
        <v>0.05</v>
      </c>
      <c r="F54" s="99"/>
      <c r="G54" s="101">
        <f>Table114[5]*Table114[6]</f>
        <v>0</v>
      </c>
    </row>
    <row r="55" spans="1:7" ht="60" x14ac:dyDescent="0.25">
      <c r="A55" s="96">
        <v>46</v>
      </c>
      <c r="B55" s="96" t="s">
        <v>332</v>
      </c>
      <c r="C55" s="97" t="s">
        <v>333</v>
      </c>
      <c r="D55" s="96" t="s">
        <v>113</v>
      </c>
      <c r="E55" s="98">
        <v>2.8</v>
      </c>
      <c r="F55" s="99"/>
      <c r="G55" s="101">
        <f>Table114[5]*Table114[6]</f>
        <v>0</v>
      </c>
    </row>
    <row r="56" spans="1:7" x14ac:dyDescent="0.25">
      <c r="A56" s="96">
        <v>47</v>
      </c>
      <c r="B56" s="96"/>
      <c r="C56" s="97" t="s">
        <v>334</v>
      </c>
      <c r="D56" s="96"/>
      <c r="E56" s="98"/>
      <c r="F56" s="99"/>
      <c r="G56" s="101">
        <f>Table114[5]*Table114[6]</f>
        <v>0</v>
      </c>
    </row>
    <row r="57" spans="1:7" ht="45" x14ac:dyDescent="0.25">
      <c r="A57" s="96">
        <v>48</v>
      </c>
      <c r="B57" s="96" t="s">
        <v>335</v>
      </c>
      <c r="C57" s="97" t="s">
        <v>336</v>
      </c>
      <c r="D57" s="96" t="s">
        <v>113</v>
      </c>
      <c r="E57" s="98">
        <v>0.8</v>
      </c>
      <c r="F57" s="99"/>
      <c r="G57" s="101">
        <f>Table114[5]*Table114[6]</f>
        <v>0</v>
      </c>
    </row>
    <row r="58" spans="1:7" ht="45" x14ac:dyDescent="0.25">
      <c r="A58" s="96">
        <v>49</v>
      </c>
      <c r="B58" s="96" t="s">
        <v>337</v>
      </c>
      <c r="C58" s="97" t="s">
        <v>338</v>
      </c>
      <c r="D58" s="96" t="s">
        <v>165</v>
      </c>
      <c r="E58" s="98">
        <v>1</v>
      </c>
      <c r="F58" s="99"/>
      <c r="G58" s="101">
        <f>Table114[5]*Table114[6]</f>
        <v>0</v>
      </c>
    </row>
    <row r="59" spans="1:7" ht="30" x14ac:dyDescent="0.25">
      <c r="A59" s="96">
        <v>50</v>
      </c>
      <c r="B59" s="96" t="s">
        <v>137</v>
      </c>
      <c r="C59" s="97" t="s">
        <v>150</v>
      </c>
      <c r="D59" s="96" t="s">
        <v>139</v>
      </c>
      <c r="E59" s="98">
        <v>0.03</v>
      </c>
      <c r="F59" s="99"/>
      <c r="G59" s="101">
        <f>Table114[5]*Table114[6]</f>
        <v>0</v>
      </c>
    </row>
    <row r="60" spans="1:7" ht="45" x14ac:dyDescent="0.25">
      <c r="A60" s="96">
        <v>51</v>
      </c>
      <c r="B60" s="96" t="s">
        <v>140</v>
      </c>
      <c r="C60" s="97" t="s">
        <v>151</v>
      </c>
      <c r="D60" s="96" t="s">
        <v>139</v>
      </c>
      <c r="E60" s="98">
        <v>0.03</v>
      </c>
      <c r="F60" s="99"/>
      <c r="G60" s="101">
        <f>Table114[5]*Table114[6]</f>
        <v>0</v>
      </c>
    </row>
    <row r="61" spans="1:7" ht="45" x14ac:dyDescent="0.25">
      <c r="A61" s="96">
        <v>52</v>
      </c>
      <c r="B61" s="96" t="s">
        <v>339</v>
      </c>
      <c r="C61" s="97" t="s">
        <v>340</v>
      </c>
      <c r="D61" s="96" t="s">
        <v>113</v>
      </c>
      <c r="E61" s="98">
        <v>0.45</v>
      </c>
      <c r="F61" s="99"/>
      <c r="G61" s="101">
        <f>Table114[5]*Table114[6]</f>
        <v>0</v>
      </c>
    </row>
    <row r="62" spans="1:7" ht="60" x14ac:dyDescent="0.25">
      <c r="A62" s="96">
        <v>53</v>
      </c>
      <c r="B62" s="96" t="s">
        <v>341</v>
      </c>
      <c r="C62" s="97" t="s">
        <v>342</v>
      </c>
      <c r="D62" s="96" t="s">
        <v>165</v>
      </c>
      <c r="E62" s="98">
        <v>1</v>
      </c>
      <c r="F62" s="99"/>
      <c r="G62" s="101">
        <f>Table114[5]*Table114[6]</f>
        <v>0</v>
      </c>
    </row>
    <row r="63" spans="1:7" ht="30" x14ac:dyDescent="0.25">
      <c r="A63" s="96">
        <v>54</v>
      </c>
      <c r="B63" s="96" t="s">
        <v>343</v>
      </c>
      <c r="C63" s="97" t="s">
        <v>344</v>
      </c>
      <c r="D63" s="96" t="s">
        <v>119</v>
      </c>
      <c r="E63" s="98">
        <v>4</v>
      </c>
      <c r="F63" s="99"/>
      <c r="G63" s="101">
        <f>Table114[5]*Table114[6]</f>
        <v>0</v>
      </c>
    </row>
    <row r="64" spans="1:7" ht="30" x14ac:dyDescent="0.25">
      <c r="A64" s="96">
        <v>55</v>
      </c>
      <c r="B64" s="96" t="s">
        <v>192</v>
      </c>
      <c r="C64" s="97" t="s">
        <v>193</v>
      </c>
      <c r="D64" s="96" t="s">
        <v>113</v>
      </c>
      <c r="E64" s="98">
        <v>0.33</v>
      </c>
      <c r="F64" s="99"/>
      <c r="G64" s="101">
        <f>Table114[5]*Table114[6]</f>
        <v>0</v>
      </c>
    </row>
    <row r="65" spans="1:7" ht="45" x14ac:dyDescent="0.25">
      <c r="A65" s="96">
        <v>56</v>
      </c>
      <c r="B65" s="96" t="s">
        <v>345</v>
      </c>
      <c r="C65" s="97" t="s">
        <v>346</v>
      </c>
      <c r="D65" s="96" t="s">
        <v>117</v>
      </c>
      <c r="E65" s="98">
        <v>11.5</v>
      </c>
      <c r="F65" s="99"/>
      <c r="G65" s="101">
        <f>Table114[5]*Table114[6]</f>
        <v>0</v>
      </c>
    </row>
    <row r="66" spans="1:7" ht="75" x14ac:dyDescent="0.25">
      <c r="A66" s="96">
        <v>57</v>
      </c>
      <c r="B66" s="96" t="s">
        <v>347</v>
      </c>
      <c r="C66" s="97" t="s">
        <v>348</v>
      </c>
      <c r="D66" s="96" t="s">
        <v>117</v>
      </c>
      <c r="E66" s="98">
        <v>8</v>
      </c>
      <c r="F66" s="99"/>
      <c r="G66" s="101">
        <f>Table114[5]*Table114[6]</f>
        <v>0</v>
      </c>
    </row>
    <row r="67" spans="1:7" ht="45" x14ac:dyDescent="0.25">
      <c r="A67" s="96">
        <v>58</v>
      </c>
      <c r="B67" s="96" t="s">
        <v>349</v>
      </c>
      <c r="C67" s="97" t="s">
        <v>350</v>
      </c>
      <c r="D67" s="96" t="s">
        <v>165</v>
      </c>
      <c r="E67" s="98">
        <v>1</v>
      </c>
      <c r="F67" s="99"/>
      <c r="G67" s="101">
        <f>Table114[5]*Table114[6]</f>
        <v>0</v>
      </c>
    </row>
    <row r="68" spans="1:7" x14ac:dyDescent="0.25">
      <c r="A68" s="96">
        <v>59</v>
      </c>
      <c r="B68" s="96"/>
      <c r="C68" s="97" t="s">
        <v>351</v>
      </c>
      <c r="D68" s="96"/>
      <c r="E68" s="98"/>
      <c r="F68" s="99"/>
      <c r="G68" s="101">
        <f>Table114[5]*Table114[6]</f>
        <v>0</v>
      </c>
    </row>
    <row r="69" spans="1:7" ht="45" x14ac:dyDescent="0.25">
      <c r="A69" s="96">
        <v>60</v>
      </c>
      <c r="B69" s="96" t="s">
        <v>122</v>
      </c>
      <c r="C69" s="97" t="s">
        <v>352</v>
      </c>
      <c r="D69" s="96" t="s">
        <v>113</v>
      </c>
      <c r="E69" s="98">
        <v>2.6</v>
      </c>
      <c r="F69" s="99"/>
      <c r="G69" s="101">
        <f>Table114[5]*Table114[6]</f>
        <v>0</v>
      </c>
    </row>
    <row r="70" spans="1:7" ht="45" x14ac:dyDescent="0.25">
      <c r="A70" s="96">
        <v>61</v>
      </c>
      <c r="B70" s="96" t="s">
        <v>122</v>
      </c>
      <c r="C70" s="97" t="s">
        <v>325</v>
      </c>
      <c r="D70" s="96" t="s">
        <v>113</v>
      </c>
      <c r="E70" s="98">
        <v>0.3</v>
      </c>
      <c r="F70" s="99"/>
      <c r="G70" s="101">
        <f>Table114[5]*Table114[6]</f>
        <v>0</v>
      </c>
    </row>
    <row r="71" spans="1:7" ht="30" x14ac:dyDescent="0.25">
      <c r="A71" s="96">
        <v>62</v>
      </c>
      <c r="B71" s="96" t="s">
        <v>148</v>
      </c>
      <c r="C71" s="97" t="s">
        <v>149</v>
      </c>
      <c r="D71" s="96" t="s">
        <v>136</v>
      </c>
      <c r="E71" s="98">
        <v>39.380000000000003</v>
      </c>
      <c r="F71" s="99"/>
      <c r="G71" s="101">
        <f>Table114[5]*Table114[6]</f>
        <v>0</v>
      </c>
    </row>
    <row r="72" spans="1:7" ht="30" x14ac:dyDescent="0.25">
      <c r="A72" s="96">
        <v>63</v>
      </c>
      <c r="B72" s="96" t="s">
        <v>148</v>
      </c>
      <c r="C72" s="97" t="s">
        <v>149</v>
      </c>
      <c r="D72" s="96" t="s">
        <v>136</v>
      </c>
      <c r="E72" s="98">
        <v>119.2</v>
      </c>
      <c r="F72" s="99"/>
      <c r="G72" s="101">
        <f>Table114[5]*Table114[6]</f>
        <v>0</v>
      </c>
    </row>
    <row r="73" spans="1:7" ht="30" x14ac:dyDescent="0.25">
      <c r="A73" s="96">
        <v>64</v>
      </c>
      <c r="B73" s="96" t="s">
        <v>353</v>
      </c>
      <c r="C73" s="97" t="s">
        <v>354</v>
      </c>
      <c r="D73" s="96" t="s">
        <v>117</v>
      </c>
      <c r="E73" s="98">
        <v>3.04</v>
      </c>
      <c r="F73" s="99"/>
      <c r="G73" s="101">
        <f>Table114[5]*Table114[6]</f>
        <v>0</v>
      </c>
    </row>
    <row r="74" spans="1:7" ht="75" x14ac:dyDescent="0.25">
      <c r="A74" s="96">
        <v>65</v>
      </c>
      <c r="B74" s="96" t="s">
        <v>355</v>
      </c>
      <c r="C74" s="97" t="s">
        <v>356</v>
      </c>
      <c r="D74" s="96" t="s">
        <v>117</v>
      </c>
      <c r="E74" s="98">
        <v>3.04</v>
      </c>
      <c r="F74" s="99"/>
      <c r="G74" s="101">
        <f>Table114[5]*Table114[6]</f>
        <v>0</v>
      </c>
    </row>
    <row r="75" spans="1:7" ht="45" x14ac:dyDescent="0.25">
      <c r="A75" s="96">
        <v>66</v>
      </c>
      <c r="B75" s="96" t="s">
        <v>357</v>
      </c>
      <c r="C75" s="97" t="s">
        <v>358</v>
      </c>
      <c r="D75" s="96" t="s">
        <v>136</v>
      </c>
      <c r="E75" s="98">
        <v>3.4</v>
      </c>
      <c r="F75" s="99"/>
      <c r="G75" s="101">
        <f>Table114[5]*Table114[6]</f>
        <v>0</v>
      </c>
    </row>
    <row r="76" spans="1:7" ht="45" x14ac:dyDescent="0.25">
      <c r="A76" s="96">
        <v>67</v>
      </c>
      <c r="B76" s="96" t="s">
        <v>359</v>
      </c>
      <c r="C76" s="97" t="s">
        <v>360</v>
      </c>
      <c r="D76" s="96" t="s">
        <v>136</v>
      </c>
      <c r="E76" s="98">
        <v>10.56</v>
      </c>
      <c r="F76" s="99"/>
      <c r="G76" s="101">
        <f>Table114[5]*Table114[6]</f>
        <v>0</v>
      </c>
    </row>
    <row r="77" spans="1:7" x14ac:dyDescent="0.25">
      <c r="A77" s="96">
        <v>68</v>
      </c>
      <c r="B77" s="96"/>
      <c r="C77" s="97" t="s">
        <v>361</v>
      </c>
      <c r="D77" s="96"/>
      <c r="E77" s="98"/>
      <c r="F77" s="99"/>
      <c r="G77" s="101">
        <f>Table114[5]*Table114[6]</f>
        <v>0</v>
      </c>
    </row>
    <row r="78" spans="1:7" ht="30" x14ac:dyDescent="0.25">
      <c r="A78" s="96">
        <v>69</v>
      </c>
      <c r="B78" s="96" t="s">
        <v>148</v>
      </c>
      <c r="C78" s="97" t="s">
        <v>149</v>
      </c>
      <c r="D78" s="96" t="s">
        <v>136</v>
      </c>
      <c r="E78" s="98">
        <v>4.8</v>
      </c>
      <c r="F78" s="99"/>
      <c r="G78" s="101">
        <f>Table114[5]*Table114[6]</f>
        <v>0</v>
      </c>
    </row>
    <row r="79" spans="1:7" ht="60" x14ac:dyDescent="0.25">
      <c r="A79" s="96">
        <v>70</v>
      </c>
      <c r="B79" s="96" t="s">
        <v>362</v>
      </c>
      <c r="C79" s="97" t="s">
        <v>363</v>
      </c>
      <c r="D79" s="96" t="s">
        <v>117</v>
      </c>
      <c r="E79" s="98">
        <v>1.4</v>
      </c>
      <c r="F79" s="99"/>
      <c r="G79" s="101">
        <f>Table114[5]*Table114[6]</f>
        <v>0</v>
      </c>
    </row>
    <row r="80" spans="1:7" ht="75" x14ac:dyDescent="0.25">
      <c r="A80" s="96">
        <v>71</v>
      </c>
      <c r="B80" s="96" t="s">
        <v>355</v>
      </c>
      <c r="C80" s="97" t="s">
        <v>356</v>
      </c>
      <c r="D80" s="96" t="s">
        <v>117</v>
      </c>
      <c r="E80" s="98">
        <v>0.36</v>
      </c>
      <c r="F80" s="99"/>
      <c r="G80" s="101">
        <f>Table114[5]*Table114[6]</f>
        <v>0</v>
      </c>
    </row>
    <row r="81" spans="1:7" x14ac:dyDescent="0.25">
      <c r="A81" s="96">
        <v>72</v>
      </c>
      <c r="B81" s="96"/>
      <c r="C81" s="97" t="s">
        <v>364</v>
      </c>
      <c r="D81" s="96"/>
      <c r="E81" s="98"/>
      <c r="F81" s="99"/>
      <c r="G81" s="101">
        <f>Table114[5]*Table114[6]</f>
        <v>0</v>
      </c>
    </row>
    <row r="82" spans="1:7" ht="60" x14ac:dyDescent="0.25">
      <c r="A82" s="96">
        <v>73</v>
      </c>
      <c r="B82" s="96" t="s">
        <v>365</v>
      </c>
      <c r="C82" s="97" t="s">
        <v>366</v>
      </c>
      <c r="D82" s="96" t="s">
        <v>119</v>
      </c>
      <c r="E82" s="98">
        <v>10</v>
      </c>
      <c r="F82" s="99"/>
      <c r="G82" s="101">
        <f>Table114[5]*Table114[6]</f>
        <v>0</v>
      </c>
    </row>
    <row r="83" spans="1:7" ht="30" x14ac:dyDescent="0.25">
      <c r="A83" s="96">
        <v>74</v>
      </c>
      <c r="B83" s="96" t="s">
        <v>367</v>
      </c>
      <c r="C83" s="97" t="s">
        <v>368</v>
      </c>
      <c r="D83" s="96" t="s">
        <v>165</v>
      </c>
      <c r="E83" s="98">
        <v>2</v>
      </c>
      <c r="F83" s="99"/>
      <c r="G83" s="101">
        <f>Table114[5]*Table114[6]</f>
        <v>0</v>
      </c>
    </row>
    <row r="84" spans="1:7" x14ac:dyDescent="0.25">
      <c r="A84" s="96">
        <v>75</v>
      </c>
      <c r="B84" s="96"/>
      <c r="C84" s="97" t="s">
        <v>369</v>
      </c>
      <c r="D84" s="96"/>
      <c r="E84" s="98"/>
      <c r="F84" s="99"/>
      <c r="G84" s="101">
        <f>Table114[5]*Table114[6]</f>
        <v>0</v>
      </c>
    </row>
    <row r="85" spans="1:7" ht="60" x14ac:dyDescent="0.25">
      <c r="A85" s="96">
        <v>76</v>
      </c>
      <c r="B85" s="96" t="s">
        <v>370</v>
      </c>
      <c r="C85" s="97" t="s">
        <v>371</v>
      </c>
      <c r="D85" s="96" t="s">
        <v>119</v>
      </c>
      <c r="E85" s="98">
        <v>25</v>
      </c>
      <c r="F85" s="99"/>
      <c r="G85" s="101">
        <f>Table114[5]*Table114[6]</f>
        <v>0</v>
      </c>
    </row>
    <row r="86" spans="1:7" ht="45" x14ac:dyDescent="0.25">
      <c r="A86" s="96">
        <v>77</v>
      </c>
      <c r="B86" s="96" t="s">
        <v>233</v>
      </c>
      <c r="C86" s="97" t="s">
        <v>234</v>
      </c>
      <c r="D86" s="96" t="s">
        <v>119</v>
      </c>
      <c r="E86" s="98">
        <v>25</v>
      </c>
      <c r="F86" s="99"/>
      <c r="G86" s="101">
        <f>Table114[5]*Table114[6]</f>
        <v>0</v>
      </c>
    </row>
    <row r="87" spans="1:7" ht="45" x14ac:dyDescent="0.25">
      <c r="A87" s="96">
        <v>78</v>
      </c>
      <c r="B87" s="96" t="s">
        <v>239</v>
      </c>
      <c r="C87" s="97" t="s">
        <v>240</v>
      </c>
      <c r="D87" s="96" t="s">
        <v>119</v>
      </c>
      <c r="E87" s="98">
        <v>25</v>
      </c>
      <c r="F87" s="99"/>
      <c r="G87" s="101">
        <f>Table114[5]*Table114[6]</f>
        <v>0</v>
      </c>
    </row>
    <row r="88" spans="1:7" ht="60" x14ac:dyDescent="0.25">
      <c r="A88" s="96">
        <v>79</v>
      </c>
      <c r="B88" s="96" t="s">
        <v>307</v>
      </c>
      <c r="C88" s="97" t="s">
        <v>308</v>
      </c>
      <c r="D88" s="96" t="s">
        <v>165</v>
      </c>
      <c r="E88" s="98">
        <v>6</v>
      </c>
      <c r="F88" s="99"/>
      <c r="G88" s="101">
        <f>Table114[5]*Table114[6]</f>
        <v>0</v>
      </c>
    </row>
    <row r="89" spans="1:7" ht="30" x14ac:dyDescent="0.25">
      <c r="A89" s="96">
        <v>81</v>
      </c>
      <c r="B89" s="96" t="s">
        <v>203</v>
      </c>
      <c r="C89" s="97" t="s">
        <v>372</v>
      </c>
      <c r="D89" s="96" t="s">
        <v>165</v>
      </c>
      <c r="E89" s="98">
        <v>2</v>
      </c>
      <c r="F89" s="99"/>
      <c r="G89" s="101">
        <f>Table114[5]*Table114[6]</f>
        <v>0</v>
      </c>
    </row>
    <row r="90" spans="1:7" ht="30" x14ac:dyDescent="0.25">
      <c r="A90" s="96">
        <v>82</v>
      </c>
      <c r="B90" s="96" t="s">
        <v>208</v>
      </c>
      <c r="C90" s="97" t="s">
        <v>373</v>
      </c>
      <c r="D90" s="96" t="s">
        <v>165</v>
      </c>
      <c r="E90" s="98">
        <v>2</v>
      </c>
      <c r="F90" s="99"/>
      <c r="G90" s="101">
        <f>Table114[5]*Table114[6]</f>
        <v>0</v>
      </c>
    </row>
    <row r="91" spans="1:7" ht="30" x14ac:dyDescent="0.25">
      <c r="A91" s="96">
        <v>83</v>
      </c>
      <c r="B91" s="96" t="s">
        <v>279</v>
      </c>
      <c r="C91" s="97" t="s">
        <v>374</v>
      </c>
      <c r="D91" s="96" t="s">
        <v>281</v>
      </c>
      <c r="E91" s="98">
        <v>2</v>
      </c>
      <c r="F91" s="99"/>
      <c r="G91" s="101">
        <f>Table114[5]*Table114[6]</f>
        <v>0</v>
      </c>
    </row>
    <row r="92" spans="1:7" ht="30" x14ac:dyDescent="0.25">
      <c r="A92" s="96">
        <v>84</v>
      </c>
      <c r="B92" s="96" t="s">
        <v>192</v>
      </c>
      <c r="C92" s="97" t="s">
        <v>193</v>
      </c>
      <c r="D92" s="96" t="s">
        <v>119</v>
      </c>
      <c r="E92" s="98">
        <v>4</v>
      </c>
      <c r="F92" s="99"/>
      <c r="G92" s="101">
        <f>Table114[5]*Table114[6]</f>
        <v>0</v>
      </c>
    </row>
    <row r="93" spans="1:7" ht="60" x14ac:dyDescent="0.25">
      <c r="A93" s="96">
        <v>85</v>
      </c>
      <c r="B93" s="96" t="s">
        <v>188</v>
      </c>
      <c r="C93" s="97" t="s">
        <v>189</v>
      </c>
      <c r="D93" s="96" t="s">
        <v>117</v>
      </c>
      <c r="E93" s="98">
        <v>13</v>
      </c>
      <c r="F93" s="99"/>
      <c r="G93" s="101">
        <f>Table114[5]*Table114[6]</f>
        <v>0</v>
      </c>
    </row>
    <row r="94" spans="1:7" ht="45" x14ac:dyDescent="0.25">
      <c r="A94" s="96">
        <v>86</v>
      </c>
      <c r="B94" s="96" t="s">
        <v>190</v>
      </c>
      <c r="C94" s="97" t="s">
        <v>191</v>
      </c>
      <c r="D94" s="96" t="s">
        <v>117</v>
      </c>
      <c r="E94" s="98">
        <v>13</v>
      </c>
      <c r="F94" s="99"/>
      <c r="G94" s="101">
        <f>Table114[5]*Table114[6]</f>
        <v>0</v>
      </c>
    </row>
    <row r="95" spans="1:7" ht="30" x14ac:dyDescent="0.25">
      <c r="A95" s="96">
        <v>87</v>
      </c>
      <c r="B95" s="96" t="s">
        <v>245</v>
      </c>
      <c r="C95" s="97" t="s">
        <v>246</v>
      </c>
      <c r="D95" s="96" t="s">
        <v>136</v>
      </c>
      <c r="E95" s="98">
        <v>7</v>
      </c>
      <c r="F95" s="99"/>
      <c r="G95" s="101">
        <f>Table114[5]*Table114[6]</f>
        <v>0</v>
      </c>
    </row>
    <row r="96" spans="1:7" x14ac:dyDescent="0.25">
      <c r="A96" s="96">
        <v>88</v>
      </c>
      <c r="B96" s="96"/>
      <c r="C96" s="97" t="s">
        <v>375</v>
      </c>
      <c r="D96" s="96"/>
      <c r="E96" s="98"/>
      <c r="F96" s="99"/>
      <c r="G96" s="101">
        <f>Table114[5]*Table114[6]</f>
        <v>0</v>
      </c>
    </row>
    <row r="97" spans="1:7" ht="30" x14ac:dyDescent="0.25">
      <c r="A97" s="96">
        <v>89</v>
      </c>
      <c r="B97" s="96" t="s">
        <v>376</v>
      </c>
      <c r="C97" s="97" t="s">
        <v>377</v>
      </c>
      <c r="D97" s="96" t="s">
        <v>117</v>
      </c>
      <c r="E97" s="98">
        <v>6</v>
      </c>
      <c r="F97" s="99"/>
      <c r="G97" s="101">
        <f>Table114[5]*Table114[6]</f>
        <v>0</v>
      </c>
    </row>
    <row r="98" spans="1:7" ht="30" x14ac:dyDescent="0.25">
      <c r="A98" s="96">
        <v>90</v>
      </c>
      <c r="B98" s="96" t="s">
        <v>378</v>
      </c>
      <c r="C98" s="97" t="s">
        <v>379</v>
      </c>
      <c r="D98" s="96" t="s">
        <v>117</v>
      </c>
      <c r="E98" s="98">
        <v>6</v>
      </c>
      <c r="F98" s="99"/>
      <c r="G98" s="101">
        <f>Table114[5]*Table114[6]</f>
        <v>0</v>
      </c>
    </row>
    <row r="99" spans="1:7" x14ac:dyDescent="0.25">
      <c r="A99" s="96"/>
      <c r="B99" s="96" t="s">
        <v>380</v>
      </c>
      <c r="C99" s="97" t="s">
        <v>381</v>
      </c>
      <c r="D99" s="96" t="s">
        <v>113</v>
      </c>
      <c r="E99" s="98">
        <v>0.9</v>
      </c>
      <c r="F99" s="99"/>
      <c r="G99" s="101">
        <f>Table114[5]*Table114[6]</f>
        <v>0</v>
      </c>
    </row>
    <row r="100" spans="1:7" x14ac:dyDescent="0.25">
      <c r="A100" s="96">
        <v>91</v>
      </c>
      <c r="B100" s="96" t="s">
        <v>142</v>
      </c>
      <c r="C100" s="97" t="s">
        <v>143</v>
      </c>
      <c r="D100" s="96" t="s">
        <v>113</v>
      </c>
      <c r="E100" s="98">
        <v>0.9</v>
      </c>
      <c r="F100" s="99"/>
      <c r="G100" s="101">
        <f>Table114[5]*Table114[6]</f>
        <v>0</v>
      </c>
    </row>
    <row r="101" spans="1:7" ht="30" x14ac:dyDescent="0.25">
      <c r="A101" s="96">
        <v>92</v>
      </c>
      <c r="B101" s="96" t="s">
        <v>382</v>
      </c>
      <c r="C101" s="97" t="s">
        <v>779</v>
      </c>
      <c r="D101" s="96" t="s">
        <v>117</v>
      </c>
      <c r="E101" s="98">
        <v>6</v>
      </c>
      <c r="F101" s="99"/>
      <c r="G101" s="101">
        <f>Table114[5]*Table114[6]</f>
        <v>0</v>
      </c>
    </row>
    <row r="102" spans="1:7" x14ac:dyDescent="0.25">
      <c r="A102" s="93" t="s">
        <v>83</v>
      </c>
      <c r="B102" s="94"/>
      <c r="C102" s="94"/>
      <c r="D102" s="94"/>
      <c r="E102" s="95"/>
      <c r="F102" s="95"/>
      <c r="G102" s="95">
        <f>SUBTOTAL(9,Table114[7])</f>
        <v>0</v>
      </c>
    </row>
  </sheetData>
  <mergeCells count="2">
    <mergeCell ref="C2:G3"/>
    <mergeCell ref="A4:B4"/>
  </mergeCells>
  <phoneticPr fontId="16" type="noConversion"/>
  <conditionalFormatting sqref="G7:G102">
    <cfRule type="expression" dxfId="193" priority="1">
      <formula>AND($C7="Subtotal",$G7="")</formula>
    </cfRule>
    <cfRule type="expression" dxfId="192" priority="2">
      <formula>AND($C7="Subtotal",_xlfn.FORMULATEXT($G7)="=[5]*[6]")</formula>
    </cfRule>
    <cfRule type="expression" dxfId="191" priority="6">
      <formula>AND($C7&lt;&gt;"Subtotal",_xlfn.FORMULATEXT($G7)&lt;&gt;"=[5]*[6]")</formula>
    </cfRule>
  </conditionalFormatting>
  <conditionalFormatting sqref="A7:G102">
    <cfRule type="expression" dxfId="190" priority="3">
      <formula>CELL("PROTECT",A7)=0</formula>
    </cfRule>
    <cfRule type="expression" dxfId="189" priority="4">
      <formula>$C7="Subtotal"</formula>
    </cfRule>
    <cfRule type="expression" priority="5" stopIfTrue="1">
      <formula>OR($C7="Subtotal",$A7="Total TVA Cota 0")</formula>
    </cfRule>
    <cfRule type="expression" dxfId="188" priority="7">
      <formula>$E7=""</formula>
    </cfRule>
  </conditionalFormatting>
  <conditionalFormatting sqref="E7:G102">
    <cfRule type="notContainsBlanks" priority="8" stopIfTrue="1">
      <formula>LEN(TRIM(E7))&gt;0</formula>
    </cfRule>
    <cfRule type="expression" dxfId="187" priority="9">
      <formula>$E7&lt;&gt;""</formula>
    </cfRule>
  </conditionalFormatting>
  <dataValidations count="1">
    <dataValidation type="decimal" operator="greaterThan" allowBlank="1" showInputMessage="1" showErrorMessage="1" sqref="F7:F101">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5"/>
  <sheetViews>
    <sheetView view="pageBreakPreview" topLeftCell="A127" zoomScaleNormal="90" zoomScaleSheetLayoutView="100" workbookViewId="0">
      <selection activeCell="C125" sqref="C125"/>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la Gimnaziul din s.Mosana, r-l Donduseni</v>
      </c>
      <c r="D2" s="129"/>
      <c r="E2" s="129"/>
      <c r="F2" s="129"/>
      <c r="G2" s="129"/>
    </row>
    <row r="3" spans="1:7" s="22" customFormat="1" ht="18.75" x14ac:dyDescent="0.3">
      <c r="A3" s="26" t="str">
        <f>SITE!A3</f>
        <v>Site:</v>
      </c>
      <c r="B3" s="27" t="str">
        <f>IF(SITE!B3=0,"",SITE!B3)</f>
        <v>y</v>
      </c>
      <c r="C3" s="129"/>
      <c r="D3" s="129"/>
      <c r="E3" s="129"/>
      <c r="F3" s="129"/>
      <c r="G3" s="129"/>
    </row>
    <row r="4" spans="1:7" s="22" customFormat="1" ht="18.75" customHeight="1" x14ac:dyDescent="0.25">
      <c r="A4" s="132" t="s">
        <v>8</v>
      </c>
      <c r="B4" s="132"/>
      <c r="C4" s="29" t="str">
        <f>SITE!B10</f>
        <v>Lucrari Generale de Constructie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76</v>
      </c>
      <c r="B6" s="9" t="s">
        <v>77</v>
      </c>
      <c r="C6" s="9" t="s">
        <v>78</v>
      </c>
      <c r="D6" s="9" t="s">
        <v>79</v>
      </c>
      <c r="E6" s="9" t="s">
        <v>80</v>
      </c>
      <c r="F6" s="9" t="s">
        <v>81</v>
      </c>
      <c r="G6" s="9" t="s">
        <v>82</v>
      </c>
    </row>
    <row r="7" spans="1:7" x14ac:dyDescent="0.25">
      <c r="A7" s="38"/>
      <c r="B7" s="38"/>
      <c r="C7" s="39" t="s">
        <v>383</v>
      </c>
      <c r="D7" s="38"/>
      <c r="E7" s="44"/>
      <c r="F7" s="43"/>
      <c r="G7" s="87">
        <f>Table115[5]*Table115[6]</f>
        <v>0</v>
      </c>
    </row>
    <row r="8" spans="1:7" ht="45" x14ac:dyDescent="0.25">
      <c r="A8" s="38">
        <v>1</v>
      </c>
      <c r="B8" s="38" t="s">
        <v>294</v>
      </c>
      <c r="C8" s="39" t="s">
        <v>295</v>
      </c>
      <c r="D8" s="38" t="s">
        <v>161</v>
      </c>
      <c r="E8" s="44">
        <v>0.24</v>
      </c>
      <c r="F8" s="43"/>
      <c r="G8" s="89">
        <f>Table115[5]*Table115[6]</f>
        <v>0</v>
      </c>
    </row>
    <row r="9" spans="1:7" ht="30" x14ac:dyDescent="0.25">
      <c r="A9" s="96">
        <v>2</v>
      </c>
      <c r="B9" s="96" t="s">
        <v>296</v>
      </c>
      <c r="C9" s="97" t="s">
        <v>297</v>
      </c>
      <c r="D9" s="96" t="s">
        <v>113</v>
      </c>
      <c r="E9" s="98">
        <v>0.73</v>
      </c>
      <c r="F9" s="99"/>
      <c r="G9" s="100">
        <f>Table115[5]*Table115[6]</f>
        <v>0</v>
      </c>
    </row>
    <row r="10" spans="1:7" ht="45" x14ac:dyDescent="0.25">
      <c r="A10" s="96">
        <v>3</v>
      </c>
      <c r="B10" s="96" t="s">
        <v>298</v>
      </c>
      <c r="C10" s="97" t="s">
        <v>299</v>
      </c>
      <c r="D10" s="96" t="s">
        <v>161</v>
      </c>
      <c r="E10" s="98">
        <v>0.09</v>
      </c>
      <c r="F10" s="99"/>
      <c r="G10" s="101">
        <f>Table115[5]*Table115[6]</f>
        <v>0</v>
      </c>
    </row>
    <row r="11" spans="1:7" ht="45" x14ac:dyDescent="0.25">
      <c r="A11" s="96">
        <v>4</v>
      </c>
      <c r="B11" s="96" t="s">
        <v>130</v>
      </c>
      <c r="C11" s="97" t="s">
        <v>131</v>
      </c>
      <c r="D11" s="96" t="s">
        <v>113</v>
      </c>
      <c r="E11" s="98">
        <v>2.34</v>
      </c>
      <c r="F11" s="99"/>
      <c r="G11" s="101">
        <f>Table115[5]*Table115[6]</f>
        <v>0</v>
      </c>
    </row>
    <row r="12" spans="1:7" ht="45" x14ac:dyDescent="0.25">
      <c r="A12" s="96">
        <v>5</v>
      </c>
      <c r="B12" s="96" t="s">
        <v>132</v>
      </c>
      <c r="C12" s="97" t="s">
        <v>133</v>
      </c>
      <c r="D12" s="96" t="s">
        <v>113</v>
      </c>
      <c r="E12" s="98">
        <v>11.72</v>
      </c>
      <c r="F12" s="99"/>
      <c r="G12" s="101">
        <f>Table115[5]*Table115[6]</f>
        <v>0</v>
      </c>
    </row>
    <row r="13" spans="1:7" x14ac:dyDescent="0.25">
      <c r="A13" s="96"/>
      <c r="B13" s="96"/>
      <c r="C13" s="97" t="s">
        <v>384</v>
      </c>
      <c r="D13" s="96"/>
      <c r="E13" s="98"/>
      <c r="F13" s="99"/>
      <c r="G13" s="101">
        <f>Table115[5]*Table115[6]</f>
        <v>0</v>
      </c>
    </row>
    <row r="14" spans="1:7" x14ac:dyDescent="0.25">
      <c r="A14" s="96">
        <v>6</v>
      </c>
      <c r="B14" s="96" t="s">
        <v>142</v>
      </c>
      <c r="C14" s="97" t="s">
        <v>143</v>
      </c>
      <c r="D14" s="96" t="s">
        <v>113</v>
      </c>
      <c r="E14" s="98">
        <v>1.46</v>
      </c>
      <c r="F14" s="99"/>
      <c r="G14" s="101">
        <f>Table115[5]*Table115[6]</f>
        <v>0</v>
      </c>
    </row>
    <row r="15" spans="1:7" ht="45" x14ac:dyDescent="0.25">
      <c r="A15" s="96">
        <v>7</v>
      </c>
      <c r="B15" s="96" t="s">
        <v>122</v>
      </c>
      <c r="C15" s="97" t="s">
        <v>385</v>
      </c>
      <c r="D15" s="96" t="s">
        <v>113</v>
      </c>
      <c r="E15" s="98">
        <v>14.55</v>
      </c>
      <c r="F15" s="99"/>
      <c r="G15" s="101">
        <f>Table115[5]*Table115[6]</f>
        <v>0</v>
      </c>
    </row>
    <row r="16" spans="1:7" ht="45" x14ac:dyDescent="0.25">
      <c r="A16" s="96">
        <v>8</v>
      </c>
      <c r="B16" s="96" t="s">
        <v>144</v>
      </c>
      <c r="C16" s="97" t="s">
        <v>145</v>
      </c>
      <c r="D16" s="96" t="s">
        <v>117</v>
      </c>
      <c r="E16" s="98">
        <v>71.739999999999995</v>
      </c>
      <c r="F16" s="99"/>
      <c r="G16" s="101">
        <f>Table115[5]*Table115[6]</f>
        <v>0</v>
      </c>
    </row>
    <row r="17" spans="1:7" ht="30" x14ac:dyDescent="0.25">
      <c r="A17" s="96">
        <v>9</v>
      </c>
      <c r="B17" s="96" t="s">
        <v>386</v>
      </c>
      <c r="C17" s="97" t="s">
        <v>387</v>
      </c>
      <c r="D17" s="96" t="s">
        <v>117</v>
      </c>
      <c r="E17" s="98">
        <v>9.76</v>
      </c>
      <c r="F17" s="99"/>
      <c r="G17" s="101">
        <f>Table115[5]*Table115[6]</f>
        <v>0</v>
      </c>
    </row>
    <row r="18" spans="1:7" x14ac:dyDescent="0.25">
      <c r="A18" s="96"/>
      <c r="B18" s="96"/>
      <c r="C18" s="97" t="s">
        <v>388</v>
      </c>
      <c r="D18" s="96"/>
      <c r="E18" s="98"/>
      <c r="F18" s="99"/>
      <c r="G18" s="101">
        <f>Table115[5]*Table115[6]</f>
        <v>0</v>
      </c>
    </row>
    <row r="19" spans="1:7" ht="30" x14ac:dyDescent="0.25">
      <c r="A19" s="96">
        <v>10</v>
      </c>
      <c r="B19" s="96" t="s">
        <v>389</v>
      </c>
      <c r="C19" s="97" t="s">
        <v>390</v>
      </c>
      <c r="D19" s="96" t="s">
        <v>113</v>
      </c>
      <c r="E19" s="98">
        <v>27.45</v>
      </c>
      <c r="F19" s="99"/>
      <c r="G19" s="101">
        <f>Table115[5]*Table115[6]</f>
        <v>0</v>
      </c>
    </row>
    <row r="20" spans="1:7" ht="30" x14ac:dyDescent="0.25">
      <c r="A20" s="96">
        <v>11</v>
      </c>
      <c r="B20" s="96" t="s">
        <v>391</v>
      </c>
      <c r="C20" s="97" t="s">
        <v>392</v>
      </c>
      <c r="D20" s="96" t="s">
        <v>136</v>
      </c>
      <c r="E20" s="98">
        <v>54</v>
      </c>
      <c r="F20" s="99"/>
      <c r="G20" s="101">
        <f>Table115[5]*Table115[6]</f>
        <v>0</v>
      </c>
    </row>
    <row r="21" spans="1:7" ht="30" x14ac:dyDescent="0.25">
      <c r="A21" s="96">
        <v>12</v>
      </c>
      <c r="B21" s="96" t="s">
        <v>393</v>
      </c>
      <c r="C21" s="97" t="s">
        <v>394</v>
      </c>
      <c r="D21" s="96" t="s">
        <v>165</v>
      </c>
      <c r="E21" s="98">
        <v>3</v>
      </c>
      <c r="F21" s="99"/>
      <c r="G21" s="101">
        <f>Table115[5]*Table115[6]</f>
        <v>0</v>
      </c>
    </row>
    <row r="22" spans="1:7" x14ac:dyDescent="0.25">
      <c r="A22" s="96">
        <v>13</v>
      </c>
      <c r="B22" s="96"/>
      <c r="C22" s="102" t="s">
        <v>784</v>
      </c>
      <c r="D22" s="96"/>
      <c r="E22" s="98"/>
      <c r="F22" s="99"/>
      <c r="G22" s="101">
        <f>Table115[5]*Table115[6]</f>
        <v>0</v>
      </c>
    </row>
    <row r="23" spans="1:7" ht="30" x14ac:dyDescent="0.25">
      <c r="A23" s="96">
        <v>14</v>
      </c>
      <c r="B23" s="96" t="s">
        <v>395</v>
      </c>
      <c r="C23" s="97" t="s">
        <v>396</v>
      </c>
      <c r="D23" s="96" t="s">
        <v>113</v>
      </c>
      <c r="E23" s="98">
        <v>0.4</v>
      </c>
      <c r="F23" s="99"/>
      <c r="G23" s="101">
        <f>Table115[5]*Table115[6]</f>
        <v>0</v>
      </c>
    </row>
    <row r="24" spans="1:7" ht="45" x14ac:dyDescent="0.25">
      <c r="A24" s="96">
        <v>15</v>
      </c>
      <c r="B24" s="96" t="s">
        <v>397</v>
      </c>
      <c r="C24" s="97" t="s">
        <v>398</v>
      </c>
      <c r="D24" s="96" t="s">
        <v>136</v>
      </c>
      <c r="E24" s="98">
        <v>9.1999999999999993</v>
      </c>
      <c r="F24" s="99"/>
      <c r="G24" s="101">
        <f>Table115[5]*Table115[6]</f>
        <v>0</v>
      </c>
    </row>
    <row r="25" spans="1:7" ht="45" x14ac:dyDescent="0.25">
      <c r="A25" s="96">
        <v>16</v>
      </c>
      <c r="B25" s="96" t="s">
        <v>399</v>
      </c>
      <c r="C25" s="97" t="s">
        <v>400</v>
      </c>
      <c r="D25" s="96" t="s">
        <v>136</v>
      </c>
      <c r="E25" s="98">
        <v>17.399999999999999</v>
      </c>
      <c r="F25" s="99"/>
      <c r="G25" s="101">
        <f>Table115[5]*Table115[6]</f>
        <v>0</v>
      </c>
    </row>
    <row r="26" spans="1:7" ht="45" x14ac:dyDescent="0.25">
      <c r="A26" s="96">
        <v>17</v>
      </c>
      <c r="B26" s="96" t="s">
        <v>401</v>
      </c>
      <c r="C26" s="97" t="s">
        <v>402</v>
      </c>
      <c r="D26" s="96" t="s">
        <v>117</v>
      </c>
      <c r="E26" s="98">
        <v>3.35</v>
      </c>
      <c r="F26" s="99"/>
      <c r="G26" s="101">
        <f>Table115[5]*Table115[6]</f>
        <v>0</v>
      </c>
    </row>
    <row r="27" spans="1:7" x14ac:dyDescent="0.25">
      <c r="A27" s="96"/>
      <c r="B27" s="96"/>
      <c r="C27" s="97" t="s">
        <v>403</v>
      </c>
      <c r="D27" s="96"/>
      <c r="E27" s="98"/>
      <c r="F27" s="99"/>
      <c r="G27" s="101">
        <f>Table115[5]*Table115[6]</f>
        <v>0</v>
      </c>
    </row>
    <row r="28" spans="1:7" ht="60" x14ac:dyDescent="0.25">
      <c r="A28" s="96">
        <v>18</v>
      </c>
      <c r="B28" s="96" t="s">
        <v>404</v>
      </c>
      <c r="C28" s="97" t="s">
        <v>405</v>
      </c>
      <c r="D28" s="96" t="s">
        <v>165</v>
      </c>
      <c r="E28" s="98">
        <v>2</v>
      </c>
      <c r="F28" s="99"/>
      <c r="G28" s="101">
        <f>Table115[5]*Table115[6]</f>
        <v>0</v>
      </c>
    </row>
    <row r="29" spans="1:7" ht="60" x14ac:dyDescent="0.25">
      <c r="A29" s="96">
        <v>19</v>
      </c>
      <c r="B29" s="96" t="s">
        <v>404</v>
      </c>
      <c r="C29" s="97" t="s">
        <v>406</v>
      </c>
      <c r="D29" s="96" t="s">
        <v>165</v>
      </c>
      <c r="E29" s="98">
        <v>4</v>
      </c>
      <c r="F29" s="99"/>
      <c r="G29" s="101">
        <f>Table115[5]*Table115[6]</f>
        <v>0</v>
      </c>
    </row>
    <row r="30" spans="1:7" x14ac:dyDescent="0.25">
      <c r="A30" s="96">
        <v>20</v>
      </c>
      <c r="B30" s="96"/>
      <c r="C30" s="102" t="s">
        <v>785</v>
      </c>
      <c r="D30" s="96"/>
      <c r="E30" s="98"/>
      <c r="F30" s="99"/>
      <c r="G30" s="101">
        <f>Table115[5]*Table115[6]</f>
        <v>0</v>
      </c>
    </row>
    <row r="31" spans="1:7" ht="30" x14ac:dyDescent="0.25">
      <c r="A31" s="96">
        <v>21</v>
      </c>
      <c r="B31" s="96" t="s">
        <v>395</v>
      </c>
      <c r="C31" s="97" t="s">
        <v>396</v>
      </c>
      <c r="D31" s="96" t="s">
        <v>113</v>
      </c>
      <c r="E31" s="98">
        <v>1.8</v>
      </c>
      <c r="F31" s="99"/>
      <c r="G31" s="101">
        <f>Table115[5]*Table115[6]</f>
        <v>0</v>
      </c>
    </row>
    <row r="32" spans="1:7" ht="45" x14ac:dyDescent="0.25">
      <c r="A32" s="96">
        <v>22</v>
      </c>
      <c r="B32" s="96" t="s">
        <v>397</v>
      </c>
      <c r="C32" s="97" t="s">
        <v>398</v>
      </c>
      <c r="D32" s="96" t="s">
        <v>136</v>
      </c>
      <c r="E32" s="98">
        <v>30.7</v>
      </c>
      <c r="F32" s="99"/>
      <c r="G32" s="101">
        <f>Table115[5]*Table115[6]</f>
        <v>0</v>
      </c>
    </row>
    <row r="33" spans="1:7" ht="45" x14ac:dyDescent="0.25">
      <c r="A33" s="96">
        <v>23</v>
      </c>
      <c r="B33" s="96" t="s">
        <v>399</v>
      </c>
      <c r="C33" s="97" t="s">
        <v>400</v>
      </c>
      <c r="D33" s="96" t="s">
        <v>136</v>
      </c>
      <c r="E33" s="98">
        <v>162.4</v>
      </c>
      <c r="F33" s="99"/>
      <c r="G33" s="101">
        <f>Table115[5]*Table115[6]</f>
        <v>0</v>
      </c>
    </row>
    <row r="34" spans="1:7" ht="45" x14ac:dyDescent="0.25">
      <c r="A34" s="96">
        <v>24</v>
      </c>
      <c r="B34" s="96" t="s">
        <v>407</v>
      </c>
      <c r="C34" s="97" t="s">
        <v>408</v>
      </c>
      <c r="D34" s="96" t="s">
        <v>117</v>
      </c>
      <c r="E34" s="98">
        <v>11.25</v>
      </c>
      <c r="F34" s="99"/>
      <c r="G34" s="101">
        <f>Table115[5]*Table115[6]</f>
        <v>0</v>
      </c>
    </row>
    <row r="35" spans="1:7" ht="30" x14ac:dyDescent="0.25">
      <c r="A35" s="96">
        <v>25</v>
      </c>
      <c r="B35" s="96" t="s">
        <v>409</v>
      </c>
      <c r="C35" s="97" t="s">
        <v>410</v>
      </c>
      <c r="D35" s="96" t="s">
        <v>165</v>
      </c>
      <c r="E35" s="98">
        <v>1</v>
      </c>
      <c r="F35" s="99"/>
      <c r="G35" s="101">
        <f>Table115[5]*Table115[6]</f>
        <v>0</v>
      </c>
    </row>
    <row r="36" spans="1:7" x14ac:dyDescent="0.25">
      <c r="A36" s="96"/>
      <c r="B36" s="96"/>
      <c r="C36" s="97" t="s">
        <v>411</v>
      </c>
      <c r="D36" s="96"/>
      <c r="E36" s="98"/>
      <c r="F36" s="99"/>
      <c r="G36" s="101">
        <f>Table115[5]*Table115[6]</f>
        <v>0</v>
      </c>
    </row>
    <row r="37" spans="1:7" ht="30" x14ac:dyDescent="0.25">
      <c r="A37" s="96">
        <v>26</v>
      </c>
      <c r="B37" s="96" t="s">
        <v>412</v>
      </c>
      <c r="C37" s="97" t="s">
        <v>413</v>
      </c>
      <c r="D37" s="96" t="s">
        <v>119</v>
      </c>
      <c r="E37" s="98">
        <v>1.2</v>
      </c>
      <c r="F37" s="99"/>
      <c r="G37" s="101">
        <f>Table115[5]*Table115[6]</f>
        <v>0</v>
      </c>
    </row>
    <row r="38" spans="1:7" ht="30" x14ac:dyDescent="0.25">
      <c r="A38" s="96">
        <v>27</v>
      </c>
      <c r="B38" s="96" t="s">
        <v>395</v>
      </c>
      <c r="C38" s="97" t="s">
        <v>414</v>
      </c>
      <c r="D38" s="96" t="s">
        <v>113</v>
      </c>
      <c r="E38" s="98">
        <v>0.1</v>
      </c>
      <c r="F38" s="99"/>
      <c r="G38" s="101">
        <f>Table115[5]*Table115[6]</f>
        <v>0</v>
      </c>
    </row>
    <row r="39" spans="1:7" ht="45" x14ac:dyDescent="0.25">
      <c r="A39" s="96">
        <v>28</v>
      </c>
      <c r="B39" s="96" t="s">
        <v>407</v>
      </c>
      <c r="C39" s="97" t="s">
        <v>408</v>
      </c>
      <c r="D39" s="96" t="s">
        <v>117</v>
      </c>
      <c r="E39" s="98">
        <v>0.96</v>
      </c>
      <c r="F39" s="99"/>
      <c r="G39" s="101">
        <f>Table115[5]*Table115[6]</f>
        <v>0</v>
      </c>
    </row>
    <row r="40" spans="1:7" ht="30" x14ac:dyDescent="0.25">
      <c r="A40" s="96">
        <v>29</v>
      </c>
      <c r="B40" s="96" t="s">
        <v>415</v>
      </c>
      <c r="C40" s="97" t="s">
        <v>416</v>
      </c>
      <c r="D40" s="96" t="s">
        <v>136</v>
      </c>
      <c r="E40" s="98">
        <v>3.18</v>
      </c>
      <c r="F40" s="99"/>
      <c r="G40" s="101">
        <f>Table115[5]*Table115[6]</f>
        <v>0</v>
      </c>
    </row>
    <row r="41" spans="1:7" ht="30" x14ac:dyDescent="0.25">
      <c r="A41" s="96">
        <v>30</v>
      </c>
      <c r="B41" s="96" t="s">
        <v>417</v>
      </c>
      <c r="C41" s="97" t="s">
        <v>418</v>
      </c>
      <c r="D41" s="96" t="s">
        <v>117</v>
      </c>
      <c r="E41" s="98">
        <v>32</v>
      </c>
      <c r="F41" s="99"/>
      <c r="G41" s="101">
        <f>Table115[5]*Table115[6]</f>
        <v>0</v>
      </c>
    </row>
    <row r="42" spans="1:7" ht="60" x14ac:dyDescent="0.25">
      <c r="A42" s="96">
        <v>31</v>
      </c>
      <c r="B42" s="96" t="s">
        <v>419</v>
      </c>
      <c r="C42" s="97" t="s">
        <v>420</v>
      </c>
      <c r="D42" s="96" t="s">
        <v>117</v>
      </c>
      <c r="E42" s="98">
        <v>32</v>
      </c>
      <c r="F42" s="99"/>
      <c r="G42" s="101">
        <f>Table115[5]*Table115[6]</f>
        <v>0</v>
      </c>
    </row>
    <row r="43" spans="1:7" ht="30" x14ac:dyDescent="0.25">
      <c r="A43" s="96">
        <v>32</v>
      </c>
      <c r="B43" s="96" t="s">
        <v>417</v>
      </c>
      <c r="C43" s="97" t="s">
        <v>421</v>
      </c>
      <c r="D43" s="96" t="s">
        <v>117</v>
      </c>
      <c r="E43" s="98">
        <v>32</v>
      </c>
      <c r="F43" s="99"/>
      <c r="G43" s="101">
        <f>Table115[5]*Table115[6]</f>
        <v>0</v>
      </c>
    </row>
    <row r="44" spans="1:7" ht="60" x14ac:dyDescent="0.25">
      <c r="A44" s="96">
        <v>33</v>
      </c>
      <c r="B44" s="96" t="s">
        <v>422</v>
      </c>
      <c r="C44" s="97" t="s">
        <v>423</v>
      </c>
      <c r="D44" s="96" t="s">
        <v>117</v>
      </c>
      <c r="E44" s="98">
        <v>32</v>
      </c>
      <c r="F44" s="99"/>
      <c r="G44" s="101">
        <f>Table115[5]*Table115[6]</f>
        <v>0</v>
      </c>
    </row>
    <row r="45" spans="1:7" x14ac:dyDescent="0.25">
      <c r="A45" s="96">
        <v>34</v>
      </c>
      <c r="B45" s="96" t="s">
        <v>424</v>
      </c>
      <c r="C45" s="97" t="s">
        <v>425</v>
      </c>
      <c r="D45" s="96" t="s">
        <v>113</v>
      </c>
      <c r="E45" s="98">
        <v>1.22</v>
      </c>
      <c r="F45" s="99"/>
      <c r="G45" s="101">
        <f>Table115[5]*Table115[6]</f>
        <v>0</v>
      </c>
    </row>
    <row r="46" spans="1:7" x14ac:dyDescent="0.25">
      <c r="A46" s="96">
        <v>35</v>
      </c>
      <c r="B46" s="96" t="s">
        <v>426</v>
      </c>
      <c r="C46" s="97" t="s">
        <v>427</v>
      </c>
      <c r="D46" s="96" t="s">
        <v>113</v>
      </c>
      <c r="E46" s="98">
        <v>1.22</v>
      </c>
      <c r="F46" s="99"/>
      <c r="G46" s="101">
        <f>Table115[5]*Table115[6]</f>
        <v>0</v>
      </c>
    </row>
    <row r="47" spans="1:7" ht="30" x14ac:dyDescent="0.25">
      <c r="A47" s="96">
        <v>36</v>
      </c>
      <c r="B47" s="96" t="s">
        <v>417</v>
      </c>
      <c r="C47" s="97" t="s">
        <v>428</v>
      </c>
      <c r="D47" s="96" t="s">
        <v>117</v>
      </c>
      <c r="E47" s="98">
        <v>60.8</v>
      </c>
      <c r="F47" s="99"/>
      <c r="G47" s="101">
        <f>Table115[5]*Table115[6]</f>
        <v>0</v>
      </c>
    </row>
    <row r="48" spans="1:7" ht="45" x14ac:dyDescent="0.25">
      <c r="A48" s="96">
        <v>37</v>
      </c>
      <c r="B48" s="96" t="s">
        <v>429</v>
      </c>
      <c r="C48" s="97" t="s">
        <v>430</v>
      </c>
      <c r="D48" s="96" t="s">
        <v>117</v>
      </c>
      <c r="E48" s="98">
        <v>61</v>
      </c>
      <c r="F48" s="99"/>
      <c r="G48" s="101">
        <f>Table115[5]*Table115[6]</f>
        <v>0</v>
      </c>
    </row>
    <row r="49" spans="1:7" ht="30" x14ac:dyDescent="0.25">
      <c r="A49" s="96">
        <v>38</v>
      </c>
      <c r="B49" s="96" t="s">
        <v>431</v>
      </c>
      <c r="C49" s="97" t="s">
        <v>432</v>
      </c>
      <c r="D49" s="96" t="s">
        <v>433</v>
      </c>
      <c r="E49" s="98">
        <v>0.26400000000000001</v>
      </c>
      <c r="F49" s="99"/>
      <c r="G49" s="101">
        <f>Table115[5]*Table115[6]</f>
        <v>0</v>
      </c>
    </row>
    <row r="50" spans="1:7" ht="30" x14ac:dyDescent="0.25">
      <c r="A50" s="96">
        <v>39</v>
      </c>
      <c r="B50" s="96" t="s">
        <v>434</v>
      </c>
      <c r="C50" s="97" t="s">
        <v>435</v>
      </c>
      <c r="D50" s="96" t="s">
        <v>433</v>
      </c>
      <c r="E50" s="98">
        <v>0.26400000000000001</v>
      </c>
      <c r="F50" s="99"/>
      <c r="G50" s="101">
        <f>Table115[5]*Table115[6]</f>
        <v>0</v>
      </c>
    </row>
    <row r="51" spans="1:7" x14ac:dyDescent="0.25">
      <c r="A51" s="96">
        <v>40</v>
      </c>
      <c r="B51" s="96" t="s">
        <v>436</v>
      </c>
      <c r="C51" s="97" t="s">
        <v>437</v>
      </c>
      <c r="D51" s="96" t="s">
        <v>113</v>
      </c>
      <c r="E51" s="98">
        <v>0.08</v>
      </c>
      <c r="F51" s="99"/>
      <c r="G51" s="101">
        <f>Table115[5]*Table115[6]</f>
        <v>0</v>
      </c>
    </row>
    <row r="52" spans="1:7" x14ac:dyDescent="0.25">
      <c r="A52" s="96">
        <v>41</v>
      </c>
      <c r="B52" s="96" t="s">
        <v>426</v>
      </c>
      <c r="C52" s="97" t="s">
        <v>427</v>
      </c>
      <c r="D52" s="96" t="s">
        <v>113</v>
      </c>
      <c r="E52" s="98">
        <v>0.08</v>
      </c>
      <c r="F52" s="99"/>
      <c r="G52" s="101">
        <f>Table115[5]*Table115[6]</f>
        <v>0</v>
      </c>
    </row>
    <row r="53" spans="1:7" ht="30" x14ac:dyDescent="0.25">
      <c r="A53" s="96">
        <v>42</v>
      </c>
      <c r="B53" s="96" t="s">
        <v>438</v>
      </c>
      <c r="C53" s="97" t="s">
        <v>439</v>
      </c>
      <c r="D53" s="96" t="s">
        <v>117</v>
      </c>
      <c r="E53" s="98">
        <v>14.5</v>
      </c>
      <c r="F53" s="99"/>
      <c r="G53" s="101">
        <f>Table115[5]*Table115[6]</f>
        <v>0</v>
      </c>
    </row>
    <row r="54" spans="1:7" x14ac:dyDescent="0.25">
      <c r="A54" s="96">
        <v>43</v>
      </c>
      <c r="B54" s="96" t="s">
        <v>426</v>
      </c>
      <c r="C54" s="97" t="s">
        <v>427</v>
      </c>
      <c r="D54" s="96" t="s">
        <v>113</v>
      </c>
      <c r="E54" s="98">
        <v>0.36</v>
      </c>
      <c r="F54" s="99"/>
      <c r="G54" s="101">
        <f>Table115[5]*Table115[6]</f>
        <v>0</v>
      </c>
    </row>
    <row r="55" spans="1:7" ht="30" x14ac:dyDescent="0.25">
      <c r="A55" s="96">
        <v>44</v>
      </c>
      <c r="B55" s="96" t="s">
        <v>440</v>
      </c>
      <c r="C55" s="97" t="s">
        <v>441</v>
      </c>
      <c r="D55" s="96" t="s">
        <v>113</v>
      </c>
      <c r="E55" s="98">
        <v>0.36</v>
      </c>
      <c r="F55" s="99"/>
      <c r="G55" s="101">
        <f>Table115[5]*Table115[6]</f>
        <v>0</v>
      </c>
    </row>
    <row r="56" spans="1:7" ht="30" x14ac:dyDescent="0.25">
      <c r="A56" s="96">
        <v>45</v>
      </c>
      <c r="B56" s="96" t="s">
        <v>442</v>
      </c>
      <c r="C56" s="97" t="s">
        <v>443</v>
      </c>
      <c r="D56" s="96" t="s">
        <v>117</v>
      </c>
      <c r="E56" s="98">
        <v>14.5</v>
      </c>
      <c r="F56" s="99"/>
      <c r="G56" s="101">
        <f>Table115[5]*Table115[6]</f>
        <v>0</v>
      </c>
    </row>
    <row r="57" spans="1:7" ht="75" x14ac:dyDescent="0.25">
      <c r="A57" s="96">
        <v>46</v>
      </c>
      <c r="B57" s="96" t="s">
        <v>444</v>
      </c>
      <c r="C57" s="97" t="s">
        <v>445</v>
      </c>
      <c r="D57" s="96" t="s">
        <v>117</v>
      </c>
      <c r="E57" s="98">
        <v>61</v>
      </c>
      <c r="F57" s="99"/>
      <c r="G57" s="101">
        <f>Table115[5]*Table115[6]</f>
        <v>0</v>
      </c>
    </row>
    <row r="58" spans="1:7" x14ac:dyDescent="0.25">
      <c r="A58" s="96">
        <v>47</v>
      </c>
      <c r="B58" s="96" t="s">
        <v>446</v>
      </c>
      <c r="C58" s="97" t="s">
        <v>447</v>
      </c>
      <c r="D58" s="96" t="s">
        <v>119</v>
      </c>
      <c r="E58" s="98">
        <v>15.2</v>
      </c>
      <c r="F58" s="99"/>
      <c r="G58" s="101">
        <f>Table115[5]*Table115[6]</f>
        <v>0</v>
      </c>
    </row>
    <row r="59" spans="1:7" x14ac:dyDescent="0.25">
      <c r="A59" s="96">
        <v>48</v>
      </c>
      <c r="B59" s="96" t="s">
        <v>448</v>
      </c>
      <c r="C59" s="97" t="s">
        <v>449</v>
      </c>
      <c r="D59" s="96" t="s">
        <v>119</v>
      </c>
      <c r="E59" s="98">
        <v>13</v>
      </c>
      <c r="F59" s="99"/>
      <c r="G59" s="101">
        <f>Table115[5]*Table115[6]</f>
        <v>0</v>
      </c>
    </row>
    <row r="60" spans="1:7" ht="75" x14ac:dyDescent="0.25">
      <c r="A60" s="96">
        <v>49</v>
      </c>
      <c r="B60" s="96" t="s">
        <v>450</v>
      </c>
      <c r="C60" s="97" t="s">
        <v>451</v>
      </c>
      <c r="D60" s="96" t="s">
        <v>117</v>
      </c>
      <c r="E60" s="98">
        <v>15</v>
      </c>
      <c r="F60" s="99"/>
      <c r="G60" s="101">
        <f>Table115[5]*Table115[6]</f>
        <v>0</v>
      </c>
    </row>
    <row r="61" spans="1:7" ht="30" x14ac:dyDescent="0.25">
      <c r="A61" s="96">
        <v>50</v>
      </c>
      <c r="B61" s="96" t="s">
        <v>452</v>
      </c>
      <c r="C61" s="97" t="s">
        <v>453</v>
      </c>
      <c r="D61" s="96" t="s">
        <v>117</v>
      </c>
      <c r="E61" s="98">
        <v>15</v>
      </c>
      <c r="F61" s="99"/>
      <c r="G61" s="101">
        <f>Table115[5]*Table115[6]</f>
        <v>0</v>
      </c>
    </row>
    <row r="62" spans="1:7" ht="30" x14ac:dyDescent="0.25">
      <c r="A62" s="96">
        <v>51</v>
      </c>
      <c r="B62" s="96" t="s">
        <v>148</v>
      </c>
      <c r="C62" s="97" t="s">
        <v>149</v>
      </c>
      <c r="D62" s="96" t="s">
        <v>136</v>
      </c>
      <c r="E62" s="98">
        <v>6.3</v>
      </c>
      <c r="F62" s="99"/>
      <c r="G62" s="101">
        <f>Table115[5]*Table115[6]</f>
        <v>0</v>
      </c>
    </row>
    <row r="63" spans="1:7" ht="30" x14ac:dyDescent="0.25">
      <c r="A63" s="96">
        <v>52</v>
      </c>
      <c r="B63" s="96" t="s">
        <v>291</v>
      </c>
      <c r="C63" s="97" t="s">
        <v>454</v>
      </c>
      <c r="D63" s="96" t="s">
        <v>165</v>
      </c>
      <c r="E63" s="98">
        <v>1</v>
      </c>
      <c r="F63" s="99"/>
      <c r="G63" s="101">
        <f>Table115[5]*Table115[6]</f>
        <v>0</v>
      </c>
    </row>
    <row r="64" spans="1:7" x14ac:dyDescent="0.25">
      <c r="A64" s="96">
        <v>53</v>
      </c>
      <c r="B64" s="96"/>
      <c r="C64" s="97" t="s">
        <v>455</v>
      </c>
      <c r="D64" s="96"/>
      <c r="E64" s="98"/>
      <c r="F64" s="99"/>
      <c r="G64" s="101">
        <f>Table115[5]*Table115[6]</f>
        <v>0</v>
      </c>
    </row>
    <row r="65" spans="1:7" ht="30" x14ac:dyDescent="0.25">
      <c r="A65" s="96">
        <v>54</v>
      </c>
      <c r="B65" s="96" t="s">
        <v>148</v>
      </c>
      <c r="C65" s="97" t="s">
        <v>149</v>
      </c>
      <c r="D65" s="96" t="s">
        <v>136</v>
      </c>
      <c r="E65" s="98">
        <v>25.44</v>
      </c>
      <c r="F65" s="99"/>
      <c r="G65" s="101">
        <f>Table115[5]*Table115[6]</f>
        <v>0</v>
      </c>
    </row>
    <row r="66" spans="1:7" ht="30" x14ac:dyDescent="0.25">
      <c r="A66" s="96">
        <v>55</v>
      </c>
      <c r="B66" s="96" t="s">
        <v>137</v>
      </c>
      <c r="C66" s="97" t="s">
        <v>150</v>
      </c>
      <c r="D66" s="96" t="s">
        <v>139</v>
      </c>
      <c r="E66" s="98">
        <v>0.03</v>
      </c>
      <c r="F66" s="99"/>
      <c r="G66" s="101">
        <f>Table115[5]*Table115[6]</f>
        <v>0</v>
      </c>
    </row>
    <row r="67" spans="1:7" ht="45" x14ac:dyDescent="0.25">
      <c r="A67" s="96">
        <v>56</v>
      </c>
      <c r="B67" s="96" t="s">
        <v>140</v>
      </c>
      <c r="C67" s="97" t="s">
        <v>151</v>
      </c>
      <c r="D67" s="96" t="s">
        <v>139</v>
      </c>
      <c r="E67" s="98">
        <v>0.03</v>
      </c>
      <c r="F67" s="99"/>
      <c r="G67" s="101">
        <f>Table115[5]*Table115[6]</f>
        <v>0</v>
      </c>
    </row>
    <row r="68" spans="1:7" ht="30" x14ac:dyDescent="0.25">
      <c r="A68" s="96">
        <v>57</v>
      </c>
      <c r="B68" s="96" t="s">
        <v>415</v>
      </c>
      <c r="C68" s="97" t="s">
        <v>416</v>
      </c>
      <c r="D68" s="96" t="s">
        <v>136</v>
      </c>
      <c r="E68" s="98">
        <v>8.84</v>
      </c>
      <c r="F68" s="99"/>
      <c r="G68" s="101">
        <f>Table115[5]*Table115[6]</f>
        <v>0</v>
      </c>
    </row>
    <row r="69" spans="1:7" ht="75" x14ac:dyDescent="0.25">
      <c r="A69" s="96">
        <v>58</v>
      </c>
      <c r="B69" s="96" t="s">
        <v>444</v>
      </c>
      <c r="C69" s="97" t="s">
        <v>445</v>
      </c>
      <c r="D69" s="96" t="s">
        <v>117</v>
      </c>
      <c r="E69" s="98">
        <v>2.8</v>
      </c>
      <c r="F69" s="99"/>
      <c r="G69" s="101">
        <f>Table115[5]*Table115[6]</f>
        <v>0</v>
      </c>
    </row>
    <row r="70" spans="1:7" ht="60" x14ac:dyDescent="0.25">
      <c r="A70" s="96">
        <v>59</v>
      </c>
      <c r="B70" s="96" t="s">
        <v>450</v>
      </c>
      <c r="C70" s="97" t="s">
        <v>456</v>
      </c>
      <c r="D70" s="96" t="s">
        <v>117</v>
      </c>
      <c r="E70" s="98">
        <v>0.7</v>
      </c>
      <c r="F70" s="99"/>
      <c r="G70" s="101">
        <f>Table115[5]*Table115[6]</f>
        <v>0</v>
      </c>
    </row>
    <row r="71" spans="1:7" ht="60" x14ac:dyDescent="0.25">
      <c r="A71" s="96">
        <v>60</v>
      </c>
      <c r="B71" s="96" t="s">
        <v>457</v>
      </c>
      <c r="C71" s="97" t="s">
        <v>458</v>
      </c>
      <c r="D71" s="96" t="s">
        <v>113</v>
      </c>
      <c r="E71" s="98">
        <v>0.14000000000000001</v>
      </c>
      <c r="F71" s="99"/>
      <c r="G71" s="101">
        <f>Table115[5]*Table115[6]</f>
        <v>0</v>
      </c>
    </row>
    <row r="72" spans="1:7" x14ac:dyDescent="0.25">
      <c r="A72" s="96"/>
      <c r="B72" s="96"/>
      <c r="C72" s="97" t="s">
        <v>459</v>
      </c>
      <c r="D72" s="96"/>
      <c r="E72" s="98"/>
      <c r="F72" s="99"/>
      <c r="G72" s="101">
        <f>Table115[5]*Table115[6]</f>
        <v>0</v>
      </c>
    </row>
    <row r="73" spans="1:7" ht="30" x14ac:dyDescent="0.25">
      <c r="A73" s="96">
        <v>61</v>
      </c>
      <c r="B73" s="96" t="s">
        <v>460</v>
      </c>
      <c r="C73" s="97" t="s">
        <v>461</v>
      </c>
      <c r="D73" s="96" t="s">
        <v>117</v>
      </c>
      <c r="E73" s="98">
        <v>2.98</v>
      </c>
      <c r="F73" s="99"/>
      <c r="G73" s="101">
        <f>Table115[5]*Table115[6]</f>
        <v>0</v>
      </c>
    </row>
    <row r="74" spans="1:7" ht="30" x14ac:dyDescent="0.25">
      <c r="A74" s="96">
        <v>62</v>
      </c>
      <c r="B74" s="96" t="s">
        <v>462</v>
      </c>
      <c r="C74" s="97" t="s">
        <v>463</v>
      </c>
      <c r="D74" s="96" t="s">
        <v>119</v>
      </c>
      <c r="E74" s="98">
        <v>1</v>
      </c>
      <c r="F74" s="99"/>
      <c r="G74" s="101">
        <f>Table115[5]*Table115[6]</f>
        <v>0</v>
      </c>
    </row>
    <row r="75" spans="1:7" x14ac:dyDescent="0.25">
      <c r="A75" s="96">
        <v>63</v>
      </c>
      <c r="B75" s="96" t="s">
        <v>464</v>
      </c>
      <c r="C75" s="97" t="s">
        <v>465</v>
      </c>
      <c r="D75" s="96" t="s">
        <v>119</v>
      </c>
      <c r="E75" s="98">
        <v>2</v>
      </c>
      <c r="F75" s="99"/>
      <c r="G75" s="101">
        <f>Table115[5]*Table115[6]</f>
        <v>0</v>
      </c>
    </row>
    <row r="76" spans="1:7" ht="60" x14ac:dyDescent="0.25">
      <c r="A76" s="96">
        <v>64</v>
      </c>
      <c r="B76" s="96" t="s">
        <v>466</v>
      </c>
      <c r="C76" s="97" t="s">
        <v>467</v>
      </c>
      <c r="D76" s="96" t="s">
        <v>117</v>
      </c>
      <c r="E76" s="98">
        <v>2.1</v>
      </c>
      <c r="F76" s="99"/>
      <c r="G76" s="101">
        <f>Table115[5]*Table115[6]</f>
        <v>0</v>
      </c>
    </row>
    <row r="77" spans="1:7" ht="30" x14ac:dyDescent="0.25">
      <c r="A77" s="96">
        <v>65</v>
      </c>
      <c r="B77" s="96" t="s">
        <v>468</v>
      </c>
      <c r="C77" s="97" t="s">
        <v>469</v>
      </c>
      <c r="D77" s="96" t="s">
        <v>117</v>
      </c>
      <c r="E77" s="98">
        <v>4.62</v>
      </c>
      <c r="F77" s="99"/>
      <c r="G77" s="101">
        <f>Table115[5]*Table115[6]</f>
        <v>0</v>
      </c>
    </row>
    <row r="78" spans="1:7" ht="60" x14ac:dyDescent="0.25">
      <c r="A78" s="96">
        <v>66</v>
      </c>
      <c r="B78" s="96" t="s">
        <v>470</v>
      </c>
      <c r="C78" s="97" t="s">
        <v>471</v>
      </c>
      <c r="D78" s="96" t="s">
        <v>117</v>
      </c>
      <c r="E78" s="98">
        <v>0.92</v>
      </c>
      <c r="F78" s="99"/>
      <c r="G78" s="101">
        <f>Table115[5]*Table115[6]</f>
        <v>0</v>
      </c>
    </row>
    <row r="79" spans="1:7" x14ac:dyDescent="0.25">
      <c r="A79" s="96"/>
      <c r="B79" s="96"/>
      <c r="C79" s="97" t="s">
        <v>472</v>
      </c>
      <c r="D79" s="96"/>
      <c r="E79" s="98"/>
      <c r="F79" s="99"/>
      <c r="G79" s="101">
        <f>Table115[5]*Table115[6]</f>
        <v>0</v>
      </c>
    </row>
    <row r="80" spans="1:7" x14ac:dyDescent="0.25">
      <c r="A80" s="96">
        <v>67</v>
      </c>
      <c r="B80" s="96" t="s">
        <v>473</v>
      </c>
      <c r="C80" s="97" t="s">
        <v>474</v>
      </c>
      <c r="D80" s="96" t="s">
        <v>433</v>
      </c>
      <c r="E80" s="98">
        <v>0.32</v>
      </c>
      <c r="F80" s="99"/>
      <c r="G80" s="101">
        <f>Table115[5]*Table115[6]</f>
        <v>0</v>
      </c>
    </row>
    <row r="81" spans="1:7" ht="45" x14ac:dyDescent="0.25">
      <c r="A81" s="96">
        <v>68</v>
      </c>
      <c r="B81" s="96" t="s">
        <v>116</v>
      </c>
      <c r="C81" s="97" t="s">
        <v>475</v>
      </c>
      <c r="D81" s="96" t="s">
        <v>117</v>
      </c>
      <c r="E81" s="98">
        <v>32</v>
      </c>
      <c r="F81" s="99"/>
      <c r="G81" s="101">
        <f>Table115[5]*Table115[6]</f>
        <v>0</v>
      </c>
    </row>
    <row r="82" spans="1:7" ht="30" x14ac:dyDescent="0.25">
      <c r="A82" s="96">
        <v>69</v>
      </c>
      <c r="B82" s="96" t="s">
        <v>476</v>
      </c>
      <c r="C82" s="97" t="s">
        <v>477</v>
      </c>
      <c r="D82" s="96" t="s">
        <v>136</v>
      </c>
      <c r="E82" s="98">
        <v>59.2</v>
      </c>
      <c r="F82" s="99"/>
      <c r="G82" s="101">
        <f>Table115[5]*Table115[6]</f>
        <v>0</v>
      </c>
    </row>
    <row r="83" spans="1:7" ht="45" x14ac:dyDescent="0.25">
      <c r="A83" s="96">
        <v>70</v>
      </c>
      <c r="B83" s="96" t="s">
        <v>478</v>
      </c>
      <c r="C83" s="97" t="s">
        <v>479</v>
      </c>
      <c r="D83" s="96" t="s">
        <v>117</v>
      </c>
      <c r="E83" s="98">
        <v>32</v>
      </c>
      <c r="F83" s="99"/>
      <c r="G83" s="101">
        <f>Table115[5]*Table115[6]</f>
        <v>0</v>
      </c>
    </row>
    <row r="84" spans="1:7" ht="30" x14ac:dyDescent="0.25">
      <c r="A84" s="96">
        <v>71</v>
      </c>
      <c r="B84" s="96" t="s">
        <v>480</v>
      </c>
      <c r="C84" s="97" t="s">
        <v>481</v>
      </c>
      <c r="D84" s="96" t="s">
        <v>117</v>
      </c>
      <c r="E84" s="98">
        <v>32</v>
      </c>
      <c r="F84" s="99"/>
      <c r="G84" s="101">
        <f>Table115[5]*Table115[6]</f>
        <v>0</v>
      </c>
    </row>
    <row r="85" spans="1:7" ht="30" x14ac:dyDescent="0.25">
      <c r="A85" s="96">
        <v>72</v>
      </c>
      <c r="B85" s="96" t="s">
        <v>482</v>
      </c>
      <c r="C85" s="97" t="s">
        <v>483</v>
      </c>
      <c r="D85" s="96" t="s">
        <v>117</v>
      </c>
      <c r="E85" s="98">
        <v>32</v>
      </c>
      <c r="F85" s="99"/>
      <c r="G85" s="101">
        <f>Table115[5]*Table115[6]</f>
        <v>0</v>
      </c>
    </row>
    <row r="86" spans="1:7" x14ac:dyDescent="0.25">
      <c r="A86" s="96">
        <v>73</v>
      </c>
      <c r="B86" s="96" t="s">
        <v>484</v>
      </c>
      <c r="C86" s="97" t="s">
        <v>485</v>
      </c>
      <c r="D86" s="96" t="s">
        <v>119</v>
      </c>
      <c r="E86" s="98">
        <v>21.85</v>
      </c>
      <c r="F86" s="99"/>
      <c r="G86" s="101">
        <f>Table115[5]*Table115[6]</f>
        <v>0</v>
      </c>
    </row>
    <row r="87" spans="1:7" x14ac:dyDescent="0.25">
      <c r="A87" s="96"/>
      <c r="B87" s="96"/>
      <c r="C87" s="97" t="s">
        <v>486</v>
      </c>
      <c r="D87" s="96"/>
      <c r="E87" s="98"/>
      <c r="F87" s="99"/>
      <c r="G87" s="101">
        <f>Table115[5]*Table115[6]</f>
        <v>0</v>
      </c>
    </row>
    <row r="88" spans="1:7" ht="30" x14ac:dyDescent="0.25">
      <c r="A88" s="96">
        <v>74</v>
      </c>
      <c r="B88" s="96" t="s">
        <v>487</v>
      </c>
      <c r="C88" s="97" t="s">
        <v>488</v>
      </c>
      <c r="D88" s="96" t="s">
        <v>117</v>
      </c>
      <c r="E88" s="98">
        <v>32</v>
      </c>
      <c r="F88" s="99"/>
      <c r="G88" s="101">
        <f>Table115[5]*Table115[6]</f>
        <v>0</v>
      </c>
    </row>
    <row r="89" spans="1:7" x14ac:dyDescent="0.25">
      <c r="A89" s="96">
        <v>75</v>
      </c>
      <c r="B89" s="96" t="s">
        <v>489</v>
      </c>
      <c r="C89" s="97" t="s">
        <v>490</v>
      </c>
      <c r="D89" s="96" t="s">
        <v>117</v>
      </c>
      <c r="E89" s="98">
        <v>32</v>
      </c>
      <c r="F89" s="99"/>
      <c r="G89" s="101">
        <f>Table115[5]*Table115[6]</f>
        <v>0</v>
      </c>
    </row>
    <row r="90" spans="1:7" ht="30" x14ac:dyDescent="0.25">
      <c r="A90" s="96">
        <v>76</v>
      </c>
      <c r="B90" s="96" t="s">
        <v>491</v>
      </c>
      <c r="C90" s="97" t="s">
        <v>492</v>
      </c>
      <c r="D90" s="96" t="s">
        <v>117</v>
      </c>
      <c r="E90" s="98">
        <v>32</v>
      </c>
      <c r="F90" s="99"/>
      <c r="G90" s="101">
        <f>Table115[5]*Table115[6]</f>
        <v>0</v>
      </c>
    </row>
    <row r="91" spans="1:7" ht="45" x14ac:dyDescent="0.25">
      <c r="A91" s="96">
        <v>77</v>
      </c>
      <c r="B91" s="96" t="s">
        <v>493</v>
      </c>
      <c r="C91" s="97" t="s">
        <v>494</v>
      </c>
      <c r="D91" s="96" t="s">
        <v>117</v>
      </c>
      <c r="E91" s="98">
        <v>75.2</v>
      </c>
      <c r="F91" s="99"/>
      <c r="G91" s="101">
        <f>Table115[5]*Table115[6]</f>
        <v>0</v>
      </c>
    </row>
    <row r="92" spans="1:7" x14ac:dyDescent="0.25">
      <c r="A92" s="96">
        <v>78</v>
      </c>
      <c r="B92" s="96" t="s">
        <v>489</v>
      </c>
      <c r="C92" s="97" t="s">
        <v>490</v>
      </c>
      <c r="D92" s="96" t="s">
        <v>117</v>
      </c>
      <c r="E92" s="98">
        <v>75.2</v>
      </c>
      <c r="F92" s="99"/>
      <c r="G92" s="101">
        <f>Table115[5]*Table115[6]</f>
        <v>0</v>
      </c>
    </row>
    <row r="93" spans="1:7" ht="30" x14ac:dyDescent="0.25">
      <c r="A93" s="96">
        <v>79</v>
      </c>
      <c r="B93" s="96" t="s">
        <v>495</v>
      </c>
      <c r="C93" s="97" t="s">
        <v>496</v>
      </c>
      <c r="D93" s="96" t="s">
        <v>117</v>
      </c>
      <c r="E93" s="98">
        <v>75.2</v>
      </c>
      <c r="F93" s="99"/>
      <c r="G93" s="101">
        <f>Table115[5]*Table115[6]</f>
        <v>0</v>
      </c>
    </row>
    <row r="94" spans="1:7" x14ac:dyDescent="0.25">
      <c r="A94" s="96"/>
      <c r="B94" s="96"/>
      <c r="C94" s="97" t="s">
        <v>497</v>
      </c>
      <c r="D94" s="96"/>
      <c r="E94" s="98"/>
      <c r="F94" s="99"/>
      <c r="G94" s="101">
        <f>Table115[5]*Table115[6]</f>
        <v>0</v>
      </c>
    </row>
    <row r="95" spans="1:7" ht="60" x14ac:dyDescent="0.25">
      <c r="A95" s="96">
        <v>81</v>
      </c>
      <c r="B95" s="96" t="s">
        <v>498</v>
      </c>
      <c r="C95" s="97" t="s">
        <v>499</v>
      </c>
      <c r="D95" s="96" t="s">
        <v>117</v>
      </c>
      <c r="E95" s="98">
        <v>8.35</v>
      </c>
      <c r="F95" s="99"/>
      <c r="G95" s="101">
        <f>Table115[5]*Table115[6]</f>
        <v>0</v>
      </c>
    </row>
    <row r="96" spans="1:7" ht="45" x14ac:dyDescent="0.25">
      <c r="A96" s="96">
        <v>82</v>
      </c>
      <c r="B96" s="96" t="s">
        <v>500</v>
      </c>
      <c r="C96" s="97" t="s">
        <v>501</v>
      </c>
      <c r="D96" s="96" t="s">
        <v>117</v>
      </c>
      <c r="E96" s="98">
        <v>84.4</v>
      </c>
      <c r="F96" s="99"/>
      <c r="G96" s="101">
        <f>Table115[5]*Table115[6]</f>
        <v>0</v>
      </c>
    </row>
    <row r="97" spans="1:7" ht="30" x14ac:dyDescent="0.25">
      <c r="A97" s="96">
        <v>83</v>
      </c>
      <c r="B97" s="96" t="s">
        <v>502</v>
      </c>
      <c r="C97" s="97" t="s">
        <v>503</v>
      </c>
      <c r="D97" s="96" t="s">
        <v>117</v>
      </c>
      <c r="E97" s="98">
        <v>84.4</v>
      </c>
      <c r="F97" s="99"/>
      <c r="G97" s="101">
        <f>Table115[5]*Table115[6]</f>
        <v>0</v>
      </c>
    </row>
    <row r="98" spans="1:7" ht="30" x14ac:dyDescent="0.25">
      <c r="A98" s="96">
        <v>84</v>
      </c>
      <c r="B98" s="96" t="s">
        <v>504</v>
      </c>
      <c r="C98" s="97" t="s">
        <v>505</v>
      </c>
      <c r="D98" s="96" t="s">
        <v>117</v>
      </c>
      <c r="E98" s="98">
        <v>84.4</v>
      </c>
      <c r="F98" s="99"/>
      <c r="G98" s="101">
        <f>Table115[5]*Table115[6]</f>
        <v>0</v>
      </c>
    </row>
    <row r="99" spans="1:7" x14ac:dyDescent="0.25">
      <c r="A99" s="96"/>
      <c r="B99" s="96"/>
      <c r="C99" s="97" t="s">
        <v>506</v>
      </c>
      <c r="D99" s="96"/>
      <c r="E99" s="98"/>
      <c r="F99" s="99"/>
      <c r="G99" s="101">
        <f>Table115[5]*Table115[6]</f>
        <v>0</v>
      </c>
    </row>
    <row r="100" spans="1:7" x14ac:dyDescent="0.25">
      <c r="A100" s="96"/>
      <c r="B100" s="96"/>
      <c r="C100" s="97" t="s">
        <v>507</v>
      </c>
      <c r="D100" s="96"/>
      <c r="E100" s="98"/>
      <c r="F100" s="99"/>
      <c r="G100" s="101">
        <f>Table115[5]*Table115[6]</f>
        <v>0</v>
      </c>
    </row>
    <row r="101" spans="1:7" ht="60" x14ac:dyDescent="0.25">
      <c r="A101" s="96">
        <v>85</v>
      </c>
      <c r="B101" s="96" t="s">
        <v>155</v>
      </c>
      <c r="C101" s="97" t="s">
        <v>156</v>
      </c>
      <c r="D101" s="96" t="s">
        <v>113</v>
      </c>
      <c r="E101" s="98">
        <v>2.4500000000000002</v>
      </c>
      <c r="F101" s="99"/>
      <c r="G101" s="101">
        <f>Table115[5]*Table115[6]</f>
        <v>0</v>
      </c>
    </row>
    <row r="102" spans="1:7" ht="45" x14ac:dyDescent="0.25">
      <c r="A102" s="96">
        <v>86</v>
      </c>
      <c r="B102" s="96" t="s">
        <v>130</v>
      </c>
      <c r="C102" s="97" t="s">
        <v>131</v>
      </c>
      <c r="D102" s="96" t="s">
        <v>113</v>
      </c>
      <c r="E102" s="98">
        <v>1.3</v>
      </c>
      <c r="F102" s="99"/>
      <c r="G102" s="101">
        <f>Table115[5]*Table115[6]</f>
        <v>0</v>
      </c>
    </row>
    <row r="103" spans="1:7" ht="45" x14ac:dyDescent="0.25">
      <c r="A103" s="96">
        <v>87</v>
      </c>
      <c r="B103" s="96" t="s">
        <v>132</v>
      </c>
      <c r="C103" s="97" t="s">
        <v>133</v>
      </c>
      <c r="D103" s="96" t="s">
        <v>113</v>
      </c>
      <c r="E103" s="98">
        <v>1.3</v>
      </c>
      <c r="F103" s="99"/>
      <c r="G103" s="101">
        <f>Table115[5]*Table115[6]</f>
        <v>0</v>
      </c>
    </row>
    <row r="104" spans="1:7" x14ac:dyDescent="0.25">
      <c r="A104" s="96">
        <v>88</v>
      </c>
      <c r="B104" s="96" t="s">
        <v>142</v>
      </c>
      <c r="C104" s="97" t="s">
        <v>143</v>
      </c>
      <c r="D104" s="96" t="s">
        <v>113</v>
      </c>
      <c r="E104" s="98">
        <v>0.06</v>
      </c>
      <c r="F104" s="99"/>
      <c r="G104" s="101">
        <f>Table115[5]*Table115[6]</f>
        <v>0</v>
      </c>
    </row>
    <row r="105" spans="1:7" ht="45" x14ac:dyDescent="0.25">
      <c r="A105" s="96">
        <v>89</v>
      </c>
      <c r="B105" s="96" t="s">
        <v>122</v>
      </c>
      <c r="C105" s="97" t="s">
        <v>508</v>
      </c>
      <c r="D105" s="96" t="s">
        <v>113</v>
      </c>
      <c r="E105" s="98">
        <v>1.55</v>
      </c>
      <c r="F105" s="99"/>
      <c r="G105" s="101">
        <f>Table115[5]*Table115[6]</f>
        <v>0</v>
      </c>
    </row>
    <row r="106" spans="1:7" ht="45" x14ac:dyDescent="0.25">
      <c r="A106" s="96">
        <v>90</v>
      </c>
      <c r="B106" s="96" t="s">
        <v>144</v>
      </c>
      <c r="C106" s="97" t="s">
        <v>145</v>
      </c>
      <c r="D106" s="96" t="s">
        <v>117</v>
      </c>
      <c r="E106" s="98">
        <v>9.4499999999999993</v>
      </c>
      <c r="F106" s="99"/>
      <c r="G106" s="101">
        <f>Table115[5]*Table115[6]</f>
        <v>0</v>
      </c>
    </row>
    <row r="107" spans="1:7" ht="45" x14ac:dyDescent="0.25">
      <c r="A107" s="96">
        <v>91</v>
      </c>
      <c r="B107" s="96" t="s">
        <v>509</v>
      </c>
      <c r="C107" s="97" t="s">
        <v>510</v>
      </c>
      <c r="D107" s="96" t="s">
        <v>117</v>
      </c>
      <c r="E107" s="98">
        <v>3.4</v>
      </c>
      <c r="F107" s="99"/>
      <c r="G107" s="101">
        <f>Table115[5]*Table115[6]</f>
        <v>0</v>
      </c>
    </row>
    <row r="108" spans="1:7" x14ac:dyDescent="0.25">
      <c r="A108" s="96"/>
      <c r="B108" s="96"/>
      <c r="C108" s="97" t="s">
        <v>511</v>
      </c>
      <c r="D108" s="96"/>
      <c r="E108" s="98"/>
      <c r="F108" s="99"/>
      <c r="G108" s="101">
        <f>Table115[5]*Table115[6]</f>
        <v>0</v>
      </c>
    </row>
    <row r="109" spans="1:7" x14ac:dyDescent="0.25">
      <c r="A109" s="96">
        <v>92</v>
      </c>
      <c r="B109" s="96" t="s">
        <v>142</v>
      </c>
      <c r="C109" s="97" t="s">
        <v>143</v>
      </c>
      <c r="D109" s="96" t="s">
        <v>113</v>
      </c>
      <c r="E109" s="98">
        <v>0.55000000000000004</v>
      </c>
      <c r="F109" s="99"/>
      <c r="G109" s="101">
        <f>Table115[5]*Table115[6]</f>
        <v>0</v>
      </c>
    </row>
    <row r="110" spans="1:7" ht="45" x14ac:dyDescent="0.25">
      <c r="A110" s="96">
        <v>93</v>
      </c>
      <c r="B110" s="96" t="s">
        <v>332</v>
      </c>
      <c r="C110" s="97" t="s">
        <v>512</v>
      </c>
      <c r="D110" s="96" t="s">
        <v>113</v>
      </c>
      <c r="E110" s="98">
        <v>1.1299999999999999</v>
      </c>
      <c r="F110" s="99"/>
      <c r="G110" s="101">
        <f>Table115[5]*Table115[6]</f>
        <v>0</v>
      </c>
    </row>
    <row r="111" spans="1:7" ht="45" x14ac:dyDescent="0.25">
      <c r="A111" s="96">
        <v>94</v>
      </c>
      <c r="B111" s="96" t="s">
        <v>122</v>
      </c>
      <c r="C111" s="97" t="s">
        <v>513</v>
      </c>
      <c r="D111" s="96" t="s">
        <v>113</v>
      </c>
      <c r="E111" s="98">
        <v>0.32</v>
      </c>
      <c r="F111" s="99"/>
      <c r="G111" s="101">
        <f>Table115[5]*Table115[6]</f>
        <v>0</v>
      </c>
    </row>
    <row r="112" spans="1:7" ht="30" x14ac:dyDescent="0.25">
      <c r="A112" s="96">
        <v>95</v>
      </c>
      <c r="B112" s="96" t="s">
        <v>514</v>
      </c>
      <c r="C112" s="97" t="s">
        <v>515</v>
      </c>
      <c r="D112" s="96" t="s">
        <v>136</v>
      </c>
      <c r="E112" s="98">
        <v>1.2</v>
      </c>
      <c r="F112" s="99"/>
      <c r="G112" s="101">
        <f>Table115[5]*Table115[6]</f>
        <v>0</v>
      </c>
    </row>
    <row r="113" spans="1:7" ht="30" x14ac:dyDescent="0.25">
      <c r="A113" s="96">
        <v>96</v>
      </c>
      <c r="B113" s="96" t="s">
        <v>516</v>
      </c>
      <c r="C113" s="97" t="s">
        <v>517</v>
      </c>
      <c r="D113" s="96" t="s">
        <v>136</v>
      </c>
      <c r="E113" s="98">
        <v>32.799999999999997</v>
      </c>
      <c r="F113" s="99"/>
      <c r="G113" s="101">
        <f>Table115[5]*Table115[6]</f>
        <v>0</v>
      </c>
    </row>
    <row r="114" spans="1:7" ht="30" x14ac:dyDescent="0.25">
      <c r="A114" s="96">
        <v>97</v>
      </c>
      <c r="B114" s="96" t="s">
        <v>415</v>
      </c>
      <c r="C114" s="97" t="s">
        <v>416</v>
      </c>
      <c r="D114" s="96" t="s">
        <v>136</v>
      </c>
      <c r="E114" s="98">
        <v>41.86</v>
      </c>
      <c r="F114" s="99"/>
      <c r="G114" s="101">
        <f>Table115[5]*Table115[6]</f>
        <v>0</v>
      </c>
    </row>
    <row r="115" spans="1:7" ht="45" x14ac:dyDescent="0.25">
      <c r="A115" s="96">
        <v>98</v>
      </c>
      <c r="B115" s="96" t="s">
        <v>144</v>
      </c>
      <c r="C115" s="97" t="s">
        <v>145</v>
      </c>
      <c r="D115" s="96" t="s">
        <v>117</v>
      </c>
      <c r="E115" s="98">
        <v>5.55</v>
      </c>
      <c r="F115" s="99"/>
      <c r="G115" s="101">
        <f>Table115[5]*Table115[6]</f>
        <v>0</v>
      </c>
    </row>
    <row r="116" spans="1:7" x14ac:dyDescent="0.25">
      <c r="A116" s="96"/>
      <c r="B116" s="96"/>
      <c r="C116" s="97" t="s">
        <v>518</v>
      </c>
      <c r="D116" s="96"/>
      <c r="E116" s="98"/>
      <c r="F116" s="99"/>
      <c r="G116" s="101">
        <f>Table115[5]*Table115[6]</f>
        <v>0</v>
      </c>
    </row>
    <row r="117" spans="1:7" ht="30" x14ac:dyDescent="0.25">
      <c r="A117" s="96">
        <v>99</v>
      </c>
      <c r="B117" s="96" t="s">
        <v>415</v>
      </c>
      <c r="C117" s="97" t="s">
        <v>416</v>
      </c>
      <c r="D117" s="96" t="s">
        <v>136</v>
      </c>
      <c r="E117" s="98">
        <v>23.88</v>
      </c>
      <c r="F117" s="99"/>
      <c r="G117" s="101">
        <f>Table115[5]*Table115[6]</f>
        <v>0</v>
      </c>
    </row>
    <row r="118" spans="1:7" ht="30" x14ac:dyDescent="0.25">
      <c r="A118" s="96">
        <v>100</v>
      </c>
      <c r="B118" s="96" t="s">
        <v>137</v>
      </c>
      <c r="C118" s="97" t="s">
        <v>150</v>
      </c>
      <c r="D118" s="96" t="s">
        <v>139</v>
      </c>
      <c r="E118" s="98">
        <v>0.02</v>
      </c>
      <c r="F118" s="99"/>
      <c r="G118" s="101">
        <f>Table115[5]*Table115[6]</f>
        <v>0</v>
      </c>
    </row>
    <row r="119" spans="1:7" ht="45" x14ac:dyDescent="0.25">
      <c r="A119" s="96">
        <v>101</v>
      </c>
      <c r="B119" s="96" t="s">
        <v>140</v>
      </c>
      <c r="C119" s="97" t="s">
        <v>151</v>
      </c>
      <c r="D119" s="96" t="s">
        <v>139</v>
      </c>
      <c r="E119" s="98">
        <v>0.02</v>
      </c>
      <c r="F119" s="99"/>
      <c r="G119" s="101">
        <f>Table115[5]*Table115[6]</f>
        <v>0</v>
      </c>
    </row>
    <row r="120" spans="1:7" x14ac:dyDescent="0.25">
      <c r="A120" s="96"/>
      <c r="B120" s="96"/>
      <c r="C120" s="102" t="s">
        <v>786</v>
      </c>
      <c r="D120" s="96"/>
      <c r="E120" s="98"/>
      <c r="F120" s="99"/>
      <c r="G120" s="101">
        <f>Table115[5]*Table115[6]</f>
        <v>0</v>
      </c>
    </row>
    <row r="121" spans="1:7" ht="30" x14ac:dyDescent="0.25">
      <c r="A121" s="96">
        <v>102</v>
      </c>
      <c r="B121" s="96" t="s">
        <v>148</v>
      </c>
      <c r="C121" s="97" t="s">
        <v>149</v>
      </c>
      <c r="D121" s="96" t="s">
        <v>136</v>
      </c>
      <c r="E121" s="98">
        <v>7.95</v>
      </c>
      <c r="F121" s="99"/>
      <c r="G121" s="101">
        <f>Table115[5]*Table115[6]</f>
        <v>0</v>
      </c>
    </row>
    <row r="122" spans="1:7" ht="30" x14ac:dyDescent="0.25">
      <c r="A122" s="96">
        <v>103</v>
      </c>
      <c r="B122" s="96" t="s">
        <v>137</v>
      </c>
      <c r="C122" s="97" t="s">
        <v>150</v>
      </c>
      <c r="D122" s="96" t="s">
        <v>139</v>
      </c>
      <c r="E122" s="98">
        <v>0.01</v>
      </c>
      <c r="F122" s="99"/>
      <c r="G122" s="101">
        <f>Table115[5]*Table115[6]</f>
        <v>0</v>
      </c>
    </row>
    <row r="123" spans="1:7" ht="45" x14ac:dyDescent="0.25">
      <c r="A123" s="96">
        <v>104</v>
      </c>
      <c r="B123" s="96" t="s">
        <v>140</v>
      </c>
      <c r="C123" s="97" t="s">
        <v>151</v>
      </c>
      <c r="D123" s="96" t="s">
        <v>139</v>
      </c>
      <c r="E123" s="98">
        <v>0.01</v>
      </c>
      <c r="F123" s="99"/>
      <c r="G123" s="101">
        <f>Table115[5]*Table115[6]</f>
        <v>0</v>
      </c>
    </row>
    <row r="124" spans="1:7" x14ac:dyDescent="0.25">
      <c r="A124" s="96"/>
      <c r="B124" s="96"/>
      <c r="C124" s="97" t="s">
        <v>519</v>
      </c>
      <c r="D124" s="96"/>
      <c r="E124" s="98"/>
      <c r="F124" s="99"/>
      <c r="G124" s="101">
        <f>Table115[5]*Table115[6]</f>
        <v>0</v>
      </c>
    </row>
    <row r="125" spans="1:7" ht="75" x14ac:dyDescent="0.25">
      <c r="A125" s="96">
        <v>108</v>
      </c>
      <c r="B125" s="96" t="s">
        <v>330</v>
      </c>
      <c r="C125" s="97" t="s">
        <v>331</v>
      </c>
      <c r="D125" s="96" t="s">
        <v>139</v>
      </c>
      <c r="E125" s="98">
        <v>0.26</v>
      </c>
      <c r="F125" s="99"/>
      <c r="G125" s="101">
        <f>Table115[5]*Table115[6]</f>
        <v>0</v>
      </c>
    </row>
    <row r="126" spans="1:7" ht="30" x14ac:dyDescent="0.25">
      <c r="A126" s="96">
        <v>109</v>
      </c>
      <c r="B126" s="96" t="s">
        <v>137</v>
      </c>
      <c r="C126" s="97" t="s">
        <v>150</v>
      </c>
      <c r="D126" s="96" t="s">
        <v>139</v>
      </c>
      <c r="E126" s="98">
        <v>0.26</v>
      </c>
      <c r="F126" s="99"/>
      <c r="G126" s="101">
        <f>Table115[5]*Table115[6]</f>
        <v>0</v>
      </c>
    </row>
    <row r="127" spans="1:7" ht="45" x14ac:dyDescent="0.25">
      <c r="A127" s="96">
        <v>110</v>
      </c>
      <c r="B127" s="96" t="s">
        <v>140</v>
      </c>
      <c r="C127" s="97" t="s">
        <v>520</v>
      </c>
      <c r="D127" s="96" t="s">
        <v>139</v>
      </c>
      <c r="E127" s="98">
        <v>0.26</v>
      </c>
      <c r="F127" s="99"/>
      <c r="G127" s="101">
        <f>Table115[5]*Table115[6]</f>
        <v>0</v>
      </c>
    </row>
    <row r="128" spans="1:7" x14ac:dyDescent="0.25">
      <c r="A128" s="96"/>
      <c r="B128" s="96"/>
      <c r="C128" s="97" t="s">
        <v>521</v>
      </c>
      <c r="D128" s="96"/>
      <c r="E128" s="98"/>
      <c r="F128" s="99"/>
      <c r="G128" s="101">
        <f>Table115[5]*Table115[6]</f>
        <v>0</v>
      </c>
    </row>
    <row r="129" spans="1:7" ht="60" x14ac:dyDescent="0.25">
      <c r="A129" s="96">
        <v>111</v>
      </c>
      <c r="B129" s="96" t="s">
        <v>155</v>
      </c>
      <c r="C129" s="97" t="s">
        <v>156</v>
      </c>
      <c r="D129" s="96" t="s">
        <v>113</v>
      </c>
      <c r="E129" s="98">
        <v>6.1</v>
      </c>
      <c r="F129" s="99"/>
      <c r="G129" s="101">
        <f>Table115[5]*Table115[6]</f>
        <v>0</v>
      </c>
    </row>
    <row r="130" spans="1:7" ht="45" x14ac:dyDescent="0.25">
      <c r="A130" s="96">
        <v>112</v>
      </c>
      <c r="B130" s="96" t="s">
        <v>130</v>
      </c>
      <c r="C130" s="97" t="s">
        <v>131</v>
      </c>
      <c r="D130" s="96" t="s">
        <v>113</v>
      </c>
      <c r="E130" s="98">
        <v>3.45</v>
      </c>
      <c r="F130" s="99"/>
      <c r="G130" s="101">
        <f>Table115[5]*Table115[6]</f>
        <v>0</v>
      </c>
    </row>
    <row r="131" spans="1:7" ht="45" x14ac:dyDescent="0.25">
      <c r="A131" s="96">
        <v>113</v>
      </c>
      <c r="B131" s="96" t="s">
        <v>132</v>
      </c>
      <c r="C131" s="97" t="s">
        <v>133</v>
      </c>
      <c r="D131" s="96" t="s">
        <v>113</v>
      </c>
      <c r="E131" s="98">
        <v>3.45</v>
      </c>
      <c r="F131" s="99"/>
      <c r="G131" s="101">
        <f>Table115[5]*Table115[6]</f>
        <v>0</v>
      </c>
    </row>
    <row r="132" spans="1:7" ht="45" x14ac:dyDescent="0.25">
      <c r="A132" s="96">
        <v>114</v>
      </c>
      <c r="B132" s="96" t="s">
        <v>339</v>
      </c>
      <c r="C132" s="97" t="s">
        <v>522</v>
      </c>
      <c r="D132" s="96" t="s">
        <v>113</v>
      </c>
      <c r="E132" s="98">
        <v>0.4</v>
      </c>
      <c r="F132" s="99"/>
      <c r="G132" s="101">
        <f>Table115[5]*Table115[6]</f>
        <v>0</v>
      </c>
    </row>
    <row r="133" spans="1:7" ht="45" x14ac:dyDescent="0.25">
      <c r="A133" s="96">
        <v>115</v>
      </c>
      <c r="B133" s="96" t="s">
        <v>332</v>
      </c>
      <c r="C133" s="97" t="s">
        <v>512</v>
      </c>
      <c r="D133" s="96" t="s">
        <v>113</v>
      </c>
      <c r="E133" s="98">
        <v>3.3</v>
      </c>
      <c r="F133" s="99"/>
      <c r="G133" s="101">
        <f>Table115[5]*Table115[6]</f>
        <v>0</v>
      </c>
    </row>
    <row r="134" spans="1:7" ht="30" x14ac:dyDescent="0.25">
      <c r="A134" s="96">
        <v>116</v>
      </c>
      <c r="B134" s="96" t="s">
        <v>514</v>
      </c>
      <c r="C134" s="97" t="s">
        <v>515</v>
      </c>
      <c r="D134" s="96" t="s">
        <v>136</v>
      </c>
      <c r="E134" s="98">
        <v>4.2</v>
      </c>
      <c r="F134" s="99"/>
      <c r="G134" s="101">
        <f>Table115[5]*Table115[6]</f>
        <v>0</v>
      </c>
    </row>
    <row r="135" spans="1:7" ht="30" x14ac:dyDescent="0.25">
      <c r="A135" s="96">
        <v>117</v>
      </c>
      <c r="B135" s="96" t="s">
        <v>516</v>
      </c>
      <c r="C135" s="97" t="s">
        <v>517</v>
      </c>
      <c r="D135" s="96" t="s">
        <v>136</v>
      </c>
      <c r="E135" s="98">
        <v>104.7</v>
      </c>
      <c r="F135" s="99"/>
      <c r="G135" s="101">
        <f>Table115[5]*Table115[6]</f>
        <v>0</v>
      </c>
    </row>
    <row r="136" spans="1:7" ht="45" x14ac:dyDescent="0.25">
      <c r="A136" s="96">
        <v>118</v>
      </c>
      <c r="B136" s="96" t="s">
        <v>144</v>
      </c>
      <c r="C136" s="97" t="s">
        <v>145</v>
      </c>
      <c r="D136" s="96" t="s">
        <v>117</v>
      </c>
      <c r="E136" s="98">
        <v>10.4</v>
      </c>
      <c r="F136" s="99"/>
      <c r="G136" s="101">
        <f>Table115[5]*Table115[6]</f>
        <v>0</v>
      </c>
    </row>
    <row r="137" spans="1:7" ht="30" x14ac:dyDescent="0.25">
      <c r="A137" s="96">
        <v>119</v>
      </c>
      <c r="B137" s="96" t="s">
        <v>480</v>
      </c>
      <c r="C137" s="97" t="s">
        <v>523</v>
      </c>
      <c r="D137" s="96" t="s">
        <v>117</v>
      </c>
      <c r="E137" s="98">
        <v>1.44</v>
      </c>
      <c r="F137" s="99"/>
      <c r="G137" s="101">
        <f>Table115[5]*Table115[6]</f>
        <v>0</v>
      </c>
    </row>
    <row r="138" spans="1:7" ht="45" x14ac:dyDescent="0.25">
      <c r="A138" s="96">
        <v>120</v>
      </c>
      <c r="B138" s="96" t="s">
        <v>524</v>
      </c>
      <c r="C138" s="97" t="s">
        <v>525</v>
      </c>
      <c r="D138" s="96" t="s">
        <v>117</v>
      </c>
      <c r="E138" s="98">
        <v>1.44</v>
      </c>
      <c r="F138" s="99"/>
      <c r="G138" s="101">
        <f>Table115[5]*Table115[6]</f>
        <v>0</v>
      </c>
    </row>
    <row r="139" spans="1:7" ht="30" x14ac:dyDescent="0.25">
      <c r="A139" s="96">
        <v>121</v>
      </c>
      <c r="B139" s="96" t="s">
        <v>148</v>
      </c>
      <c r="C139" s="97" t="s">
        <v>149</v>
      </c>
      <c r="D139" s="96" t="s">
        <v>136</v>
      </c>
      <c r="E139" s="98">
        <v>900</v>
      </c>
      <c r="F139" s="99"/>
      <c r="G139" s="101">
        <f>Table115[5]*Table115[6]</f>
        <v>0</v>
      </c>
    </row>
    <row r="140" spans="1:7" ht="30" x14ac:dyDescent="0.25">
      <c r="A140" s="96">
        <v>122</v>
      </c>
      <c r="B140" s="96" t="s">
        <v>137</v>
      </c>
      <c r="C140" s="97" t="s">
        <v>150</v>
      </c>
      <c r="D140" s="96" t="s">
        <v>139</v>
      </c>
      <c r="E140" s="98">
        <v>0.9</v>
      </c>
      <c r="F140" s="99"/>
      <c r="G140" s="101">
        <f>Table115[5]*Table115[6]</f>
        <v>0</v>
      </c>
    </row>
    <row r="141" spans="1:7" ht="45" x14ac:dyDescent="0.25">
      <c r="A141" s="96">
        <v>123</v>
      </c>
      <c r="B141" s="96" t="s">
        <v>526</v>
      </c>
      <c r="C141" s="97" t="s">
        <v>520</v>
      </c>
      <c r="D141" s="96" t="s">
        <v>139</v>
      </c>
      <c r="E141" s="98">
        <v>0.9</v>
      </c>
      <c r="F141" s="99"/>
      <c r="G141" s="101">
        <f>Table115[5]*Table115[6]</f>
        <v>0</v>
      </c>
    </row>
    <row r="142" spans="1:7" x14ac:dyDescent="0.25">
      <c r="A142" s="96"/>
      <c r="B142" s="96"/>
      <c r="C142" s="97" t="s">
        <v>527</v>
      </c>
      <c r="D142" s="96"/>
      <c r="E142" s="98"/>
      <c r="F142" s="99"/>
      <c r="G142" s="101">
        <f>Table115[5]*Table115[6]</f>
        <v>0</v>
      </c>
    </row>
    <row r="143" spans="1:7" x14ac:dyDescent="0.25">
      <c r="A143" s="96">
        <v>124</v>
      </c>
      <c r="B143" s="96" t="s">
        <v>142</v>
      </c>
      <c r="C143" s="97" t="s">
        <v>143</v>
      </c>
      <c r="D143" s="96" t="s">
        <v>113</v>
      </c>
      <c r="E143" s="98">
        <v>3.66</v>
      </c>
      <c r="F143" s="99"/>
      <c r="G143" s="101">
        <f>Table115[5]*Table115[6]</f>
        <v>0</v>
      </c>
    </row>
    <row r="144" spans="1:7" ht="45" x14ac:dyDescent="0.25">
      <c r="A144" s="96">
        <v>125</v>
      </c>
      <c r="B144" s="96" t="s">
        <v>339</v>
      </c>
      <c r="C144" s="97" t="s">
        <v>528</v>
      </c>
      <c r="D144" s="96" t="s">
        <v>113</v>
      </c>
      <c r="E144" s="98">
        <v>2.56</v>
      </c>
      <c r="F144" s="99"/>
      <c r="G144" s="101">
        <f>Table115[5]*Table115[6]</f>
        <v>0</v>
      </c>
    </row>
    <row r="145" spans="1:7" x14ac:dyDescent="0.25">
      <c r="A145" s="93" t="s">
        <v>83</v>
      </c>
      <c r="B145" s="94"/>
      <c r="C145" s="94"/>
      <c r="D145" s="94"/>
      <c r="E145" s="95"/>
      <c r="F145" s="95"/>
      <c r="G145" s="95">
        <f>SUBTOTAL(9,Table115[7])</f>
        <v>0</v>
      </c>
    </row>
  </sheetData>
  <mergeCells count="2">
    <mergeCell ref="C2:G3"/>
    <mergeCell ref="A4:B4"/>
  </mergeCells>
  <phoneticPr fontId="16" type="noConversion"/>
  <conditionalFormatting sqref="A7:G145">
    <cfRule type="expression" dxfId="167" priority="3">
      <formula>CELL("PROTECT",A7)=0</formula>
    </cfRule>
    <cfRule type="expression" dxfId="166" priority="4">
      <formula>$C7="Subtotal"</formula>
    </cfRule>
    <cfRule type="expression" priority="5" stopIfTrue="1">
      <formula>OR($C7="Subtotal",$A7="Total TVA Cota 0")</formula>
    </cfRule>
    <cfRule type="expression" dxfId="165" priority="7">
      <formula>$E7=""</formula>
    </cfRule>
  </conditionalFormatting>
  <conditionalFormatting sqref="G7:G145">
    <cfRule type="expression" dxfId="164" priority="1">
      <formula>AND($C7="Subtotal",$G7="")</formula>
    </cfRule>
    <cfRule type="expression" dxfId="163" priority="2">
      <formula>AND($C7="Subtotal",_xlfn.FORMULATEXT($G7)="=[5]*[6]")</formula>
    </cfRule>
    <cfRule type="expression" dxfId="162" priority="6">
      <formula>AND($C7&lt;&gt;"Subtotal",_xlfn.FORMULATEXT($G7)&lt;&gt;"=[5]*[6]")</formula>
    </cfRule>
  </conditionalFormatting>
  <conditionalFormatting sqref="E7:G145">
    <cfRule type="notContainsBlanks" priority="8" stopIfTrue="1">
      <formula>LEN(TRIM(E7))&gt;0</formula>
    </cfRule>
    <cfRule type="expression" dxfId="161" priority="9">
      <formula>$E7&lt;&gt;""</formula>
    </cfRule>
  </conditionalFormatting>
  <dataValidations count="1">
    <dataValidation type="decimal" operator="greaterThan" allowBlank="1" showInputMessage="1" showErrorMessage="1" sqref="F7:F144">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1"/>
  <sheetViews>
    <sheetView view="pageBreakPreview" topLeftCell="A46" zoomScaleNormal="90" zoomScaleSheetLayoutView="100" workbookViewId="0">
      <selection activeCell="A8" sqref="A8:XFD8"/>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la Gimnaziul din s.Mosana, r-l Donduseni</v>
      </c>
      <c r="D2" s="129"/>
      <c r="E2" s="129"/>
      <c r="F2" s="129"/>
      <c r="G2" s="129"/>
    </row>
    <row r="3" spans="1:7" s="22" customFormat="1" ht="18.75" x14ac:dyDescent="0.3">
      <c r="A3" s="26" t="str">
        <f>SITE!A3</f>
        <v>Site:</v>
      </c>
      <c r="B3" s="27" t="str">
        <f>IF(SITE!B3=0,"",SITE!B3)</f>
        <v>y</v>
      </c>
      <c r="C3" s="133"/>
      <c r="D3" s="133"/>
      <c r="E3" s="133"/>
      <c r="F3" s="133"/>
      <c r="G3" s="133"/>
    </row>
    <row r="4" spans="1:7" s="22" customFormat="1" ht="18.75" x14ac:dyDescent="0.25">
      <c r="A4" s="134" t="s">
        <v>8</v>
      </c>
      <c r="B4" s="135"/>
      <c r="C4" s="29" t="str">
        <f>SITE!B11</f>
        <v>Electricitate si iluminare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76</v>
      </c>
      <c r="B6" s="9" t="s">
        <v>77</v>
      </c>
      <c r="C6" s="9" t="s">
        <v>78</v>
      </c>
      <c r="D6" s="9" t="s">
        <v>79</v>
      </c>
      <c r="E6" s="9" t="s">
        <v>80</v>
      </c>
      <c r="F6" s="9" t="s">
        <v>81</v>
      </c>
      <c r="G6" s="9" t="s">
        <v>82</v>
      </c>
    </row>
    <row r="7" spans="1:7" x14ac:dyDescent="0.25">
      <c r="A7" s="38"/>
      <c r="B7" s="38"/>
      <c r="C7" s="39" t="s">
        <v>163</v>
      </c>
      <c r="D7" s="38"/>
      <c r="E7" s="44"/>
      <c r="F7" s="43"/>
      <c r="G7" s="87">
        <f>Table116[5]*Table116[6]</f>
        <v>0</v>
      </c>
    </row>
    <row r="8" spans="1:7" x14ac:dyDescent="0.25">
      <c r="A8" s="96">
        <v>1</v>
      </c>
      <c r="B8" s="96" t="s">
        <v>529</v>
      </c>
      <c r="C8" s="97" t="s">
        <v>530</v>
      </c>
      <c r="D8" s="96" t="s">
        <v>165</v>
      </c>
      <c r="E8" s="98">
        <v>1</v>
      </c>
      <c r="F8" s="99"/>
      <c r="G8" s="100">
        <f>Table116[5]*Table116[6]</f>
        <v>0</v>
      </c>
    </row>
    <row r="9" spans="1:7" ht="30" x14ac:dyDescent="0.25">
      <c r="A9" s="96">
        <v>2</v>
      </c>
      <c r="B9" s="96" t="s">
        <v>531</v>
      </c>
      <c r="C9" s="97" t="s">
        <v>532</v>
      </c>
      <c r="D9" s="96" t="s">
        <v>165</v>
      </c>
      <c r="E9" s="98">
        <v>1</v>
      </c>
      <c r="F9" s="99"/>
      <c r="G9" s="101">
        <f>Table116[5]*Table116[6]</f>
        <v>0</v>
      </c>
    </row>
    <row r="10" spans="1:7" x14ac:dyDescent="0.25">
      <c r="A10" s="96">
        <v>3</v>
      </c>
      <c r="B10" s="96" t="s">
        <v>529</v>
      </c>
      <c r="C10" s="97" t="s">
        <v>530</v>
      </c>
      <c r="D10" s="96" t="s">
        <v>165</v>
      </c>
      <c r="E10" s="98">
        <v>2</v>
      </c>
      <c r="F10" s="99"/>
      <c r="G10" s="101">
        <f>Table116[5]*Table116[6]</f>
        <v>0</v>
      </c>
    </row>
    <row r="11" spans="1:7" x14ac:dyDescent="0.25">
      <c r="A11" s="96">
        <v>4</v>
      </c>
      <c r="B11" s="96" t="s">
        <v>533</v>
      </c>
      <c r="C11" s="97" t="s">
        <v>534</v>
      </c>
      <c r="D11" s="96" t="s">
        <v>165</v>
      </c>
      <c r="E11" s="98">
        <v>1</v>
      </c>
      <c r="F11" s="99"/>
      <c r="G11" s="101">
        <f>Table116[5]*Table116[6]</f>
        <v>0</v>
      </c>
    </row>
    <row r="12" spans="1:7" ht="30" x14ac:dyDescent="0.25">
      <c r="A12" s="96">
        <v>5</v>
      </c>
      <c r="B12" s="96" t="s">
        <v>531</v>
      </c>
      <c r="C12" s="97" t="s">
        <v>535</v>
      </c>
      <c r="D12" s="96" t="s">
        <v>165</v>
      </c>
      <c r="E12" s="98">
        <v>1</v>
      </c>
      <c r="F12" s="99"/>
      <c r="G12" s="101">
        <f>Table116[5]*Table116[6]</f>
        <v>0</v>
      </c>
    </row>
    <row r="13" spans="1:7" x14ac:dyDescent="0.25">
      <c r="A13" s="96">
        <v>6</v>
      </c>
      <c r="B13" s="96" t="s">
        <v>529</v>
      </c>
      <c r="C13" s="97" t="s">
        <v>530</v>
      </c>
      <c r="D13" s="96" t="s">
        <v>165</v>
      </c>
      <c r="E13" s="98">
        <v>16</v>
      </c>
      <c r="F13" s="99"/>
      <c r="G13" s="101">
        <f>Table116[5]*Table116[6]</f>
        <v>0</v>
      </c>
    </row>
    <row r="14" spans="1:7" x14ac:dyDescent="0.25">
      <c r="A14" s="96">
        <v>7</v>
      </c>
      <c r="B14" s="96"/>
      <c r="C14" s="97" t="s">
        <v>536</v>
      </c>
      <c r="D14" s="96" t="s">
        <v>165</v>
      </c>
      <c r="E14" s="98">
        <v>2</v>
      </c>
      <c r="F14" s="99"/>
      <c r="G14" s="101">
        <f>Table116[5]*Table116[6]</f>
        <v>0</v>
      </c>
    </row>
    <row r="15" spans="1:7" x14ac:dyDescent="0.25">
      <c r="A15" s="96">
        <v>8</v>
      </c>
      <c r="B15" s="96"/>
      <c r="C15" s="97" t="s">
        <v>537</v>
      </c>
      <c r="D15" s="96" t="s">
        <v>165</v>
      </c>
      <c r="E15" s="98">
        <v>4</v>
      </c>
      <c r="F15" s="99"/>
      <c r="G15" s="101">
        <f>Table116[5]*Table116[6]</f>
        <v>0</v>
      </c>
    </row>
    <row r="16" spans="1:7" ht="30" x14ac:dyDescent="0.25">
      <c r="A16" s="96">
        <v>9</v>
      </c>
      <c r="B16" s="96" t="s">
        <v>531</v>
      </c>
      <c r="C16" s="97" t="s">
        <v>538</v>
      </c>
      <c r="D16" s="96" t="s">
        <v>165</v>
      </c>
      <c r="E16" s="98">
        <v>1</v>
      </c>
      <c r="F16" s="99"/>
      <c r="G16" s="101">
        <f>Table116[5]*Table116[6]</f>
        <v>0</v>
      </c>
    </row>
    <row r="17" spans="1:7" x14ac:dyDescent="0.25">
      <c r="A17" s="96">
        <v>10</v>
      </c>
      <c r="B17" s="96" t="s">
        <v>529</v>
      </c>
      <c r="C17" s="97" t="s">
        <v>530</v>
      </c>
      <c r="D17" s="96" t="s">
        <v>165</v>
      </c>
      <c r="E17" s="98">
        <v>1</v>
      </c>
      <c r="F17" s="99"/>
      <c r="G17" s="101">
        <f>Table116[5]*Table116[6]</f>
        <v>0</v>
      </c>
    </row>
    <row r="18" spans="1:7" x14ac:dyDescent="0.25">
      <c r="A18" s="96">
        <v>11</v>
      </c>
      <c r="B18" s="96"/>
      <c r="C18" s="97" t="s">
        <v>539</v>
      </c>
      <c r="D18" s="96" t="s">
        <v>165</v>
      </c>
      <c r="E18" s="98">
        <v>1</v>
      </c>
      <c r="F18" s="99"/>
      <c r="G18" s="101">
        <f>Table116[5]*Table116[6]</f>
        <v>0</v>
      </c>
    </row>
    <row r="19" spans="1:7" x14ac:dyDescent="0.25">
      <c r="A19" s="96">
        <v>12</v>
      </c>
      <c r="B19" s="96"/>
      <c r="C19" s="97" t="s">
        <v>540</v>
      </c>
      <c r="D19" s="96" t="s">
        <v>119</v>
      </c>
      <c r="E19" s="98">
        <v>10</v>
      </c>
      <c r="F19" s="99"/>
      <c r="G19" s="101">
        <f>Table116[5]*Table116[6]</f>
        <v>0</v>
      </c>
    </row>
    <row r="20" spans="1:7" ht="30" x14ac:dyDescent="0.25">
      <c r="A20" s="96">
        <v>13</v>
      </c>
      <c r="B20" s="96" t="s">
        <v>541</v>
      </c>
      <c r="C20" s="97" t="s">
        <v>542</v>
      </c>
      <c r="D20" s="96" t="s">
        <v>165</v>
      </c>
      <c r="E20" s="98">
        <v>10</v>
      </c>
      <c r="F20" s="99"/>
      <c r="G20" s="101">
        <f>Table116[5]*Table116[6]</f>
        <v>0</v>
      </c>
    </row>
    <row r="21" spans="1:7" x14ac:dyDescent="0.25">
      <c r="A21" s="96">
        <v>14</v>
      </c>
      <c r="B21" s="96" t="s">
        <v>543</v>
      </c>
      <c r="C21" s="97" t="s">
        <v>544</v>
      </c>
      <c r="D21" s="96" t="s">
        <v>165</v>
      </c>
      <c r="E21" s="98">
        <v>1</v>
      </c>
      <c r="F21" s="99"/>
      <c r="G21" s="101">
        <f>Table116[5]*Table116[6]</f>
        <v>0</v>
      </c>
    </row>
    <row r="22" spans="1:7" ht="30" x14ac:dyDescent="0.25">
      <c r="A22" s="96">
        <v>15</v>
      </c>
      <c r="B22" s="96" t="s">
        <v>545</v>
      </c>
      <c r="C22" s="97" t="s">
        <v>546</v>
      </c>
      <c r="D22" s="96" t="s">
        <v>547</v>
      </c>
      <c r="E22" s="98">
        <v>0.04</v>
      </c>
      <c r="F22" s="99"/>
      <c r="G22" s="101">
        <f>Table116[5]*Table116[6]</f>
        <v>0</v>
      </c>
    </row>
    <row r="23" spans="1:7" ht="30" x14ac:dyDescent="0.25">
      <c r="A23" s="96">
        <v>16</v>
      </c>
      <c r="B23" s="96" t="s">
        <v>545</v>
      </c>
      <c r="C23" s="97" t="s">
        <v>548</v>
      </c>
      <c r="D23" s="96" t="s">
        <v>547</v>
      </c>
      <c r="E23" s="98">
        <v>0.01</v>
      </c>
      <c r="F23" s="99"/>
      <c r="G23" s="101">
        <f>Table116[5]*Table116[6]</f>
        <v>0</v>
      </c>
    </row>
    <row r="24" spans="1:7" x14ac:dyDescent="0.25">
      <c r="A24" s="96">
        <v>17</v>
      </c>
      <c r="B24" s="96"/>
      <c r="C24" s="97" t="s">
        <v>549</v>
      </c>
      <c r="D24" s="96" t="s">
        <v>165</v>
      </c>
      <c r="E24" s="98">
        <v>4</v>
      </c>
      <c r="F24" s="99"/>
      <c r="G24" s="101">
        <f>Table116[5]*Table116[6]</f>
        <v>0</v>
      </c>
    </row>
    <row r="25" spans="1:7" x14ac:dyDescent="0.25">
      <c r="A25" s="96">
        <v>18</v>
      </c>
      <c r="B25" s="96"/>
      <c r="C25" s="97" t="s">
        <v>550</v>
      </c>
      <c r="D25" s="96" t="s">
        <v>165</v>
      </c>
      <c r="E25" s="98">
        <v>1</v>
      </c>
      <c r="F25" s="99"/>
      <c r="G25" s="101">
        <f>Table116[5]*Table116[6]</f>
        <v>0</v>
      </c>
    </row>
    <row r="26" spans="1:7" x14ac:dyDescent="0.25">
      <c r="A26" s="96">
        <v>19</v>
      </c>
      <c r="B26" s="96"/>
      <c r="C26" s="97" t="s">
        <v>551</v>
      </c>
      <c r="D26" s="96" t="s">
        <v>165</v>
      </c>
      <c r="E26" s="98">
        <v>1</v>
      </c>
      <c r="F26" s="99"/>
      <c r="G26" s="101">
        <f>Table116[5]*Table116[6]</f>
        <v>0</v>
      </c>
    </row>
    <row r="27" spans="1:7" x14ac:dyDescent="0.25">
      <c r="A27" s="96">
        <v>20</v>
      </c>
      <c r="B27" s="96"/>
      <c r="C27" s="97" t="s">
        <v>552</v>
      </c>
      <c r="D27" s="96" t="s">
        <v>165</v>
      </c>
      <c r="E27" s="98">
        <v>8</v>
      </c>
      <c r="F27" s="99"/>
      <c r="G27" s="101">
        <f>Table116[5]*Table116[6]</f>
        <v>0</v>
      </c>
    </row>
    <row r="28" spans="1:7" x14ac:dyDescent="0.25">
      <c r="A28" s="96">
        <v>21</v>
      </c>
      <c r="B28" s="96"/>
      <c r="C28" s="97" t="s">
        <v>553</v>
      </c>
      <c r="D28" s="96" t="s">
        <v>165</v>
      </c>
      <c r="E28" s="98">
        <v>2</v>
      </c>
      <c r="F28" s="99"/>
      <c r="G28" s="101">
        <f>Table116[5]*Table116[6]</f>
        <v>0</v>
      </c>
    </row>
    <row r="29" spans="1:7" ht="30" x14ac:dyDescent="0.25">
      <c r="A29" s="96">
        <v>22</v>
      </c>
      <c r="B29" s="96" t="s">
        <v>554</v>
      </c>
      <c r="C29" s="97" t="s">
        <v>555</v>
      </c>
      <c r="D29" s="96" t="s">
        <v>547</v>
      </c>
      <c r="E29" s="98">
        <v>0.02</v>
      </c>
      <c r="F29" s="99"/>
      <c r="G29" s="101">
        <f>Table116[5]*Table116[6]</f>
        <v>0</v>
      </c>
    </row>
    <row r="30" spans="1:7" ht="30" x14ac:dyDescent="0.25">
      <c r="A30" s="96">
        <v>23</v>
      </c>
      <c r="B30" s="96" t="s">
        <v>556</v>
      </c>
      <c r="C30" s="97" t="s">
        <v>557</v>
      </c>
      <c r="D30" s="96" t="s">
        <v>547</v>
      </c>
      <c r="E30" s="98">
        <v>0.01</v>
      </c>
      <c r="F30" s="99"/>
      <c r="G30" s="101">
        <f>Table116[5]*Table116[6]</f>
        <v>0</v>
      </c>
    </row>
    <row r="31" spans="1:7" ht="30" x14ac:dyDescent="0.25">
      <c r="A31" s="96">
        <v>24</v>
      </c>
      <c r="B31" s="96" t="s">
        <v>558</v>
      </c>
      <c r="C31" s="97" t="s">
        <v>559</v>
      </c>
      <c r="D31" s="96" t="s">
        <v>560</v>
      </c>
      <c r="E31" s="98">
        <v>0.2</v>
      </c>
      <c r="F31" s="99"/>
      <c r="G31" s="101">
        <f>Table116[5]*Table116[6]</f>
        <v>0</v>
      </c>
    </row>
    <row r="32" spans="1:7" x14ac:dyDescent="0.25">
      <c r="A32" s="96">
        <v>25</v>
      </c>
      <c r="B32" s="96" t="s">
        <v>561</v>
      </c>
      <c r="C32" s="97" t="s">
        <v>562</v>
      </c>
      <c r="D32" s="96" t="s">
        <v>563</v>
      </c>
      <c r="E32" s="98">
        <v>0.03</v>
      </c>
      <c r="F32" s="99"/>
      <c r="G32" s="101">
        <f>Table116[5]*Table116[6]</f>
        <v>0</v>
      </c>
    </row>
    <row r="33" spans="1:7" ht="30" x14ac:dyDescent="0.25">
      <c r="A33" s="96">
        <v>26</v>
      </c>
      <c r="B33" s="96" t="s">
        <v>564</v>
      </c>
      <c r="C33" s="97" t="s">
        <v>565</v>
      </c>
      <c r="D33" s="96" t="s">
        <v>560</v>
      </c>
      <c r="E33" s="98">
        <v>0.4</v>
      </c>
      <c r="F33" s="99"/>
      <c r="G33" s="101">
        <f>Table116[5]*Table116[6]</f>
        <v>0</v>
      </c>
    </row>
    <row r="34" spans="1:7" ht="30" x14ac:dyDescent="0.25">
      <c r="A34" s="96">
        <v>27</v>
      </c>
      <c r="B34" s="96" t="s">
        <v>566</v>
      </c>
      <c r="C34" s="97" t="s">
        <v>567</v>
      </c>
      <c r="D34" s="96" t="s">
        <v>560</v>
      </c>
      <c r="E34" s="98">
        <v>1.51</v>
      </c>
      <c r="F34" s="99"/>
      <c r="G34" s="101">
        <f>Table116[5]*Table116[6]</f>
        <v>0</v>
      </c>
    </row>
    <row r="35" spans="1:7" ht="30" x14ac:dyDescent="0.25">
      <c r="A35" s="96">
        <v>28</v>
      </c>
      <c r="B35" s="96" t="s">
        <v>568</v>
      </c>
      <c r="C35" s="97" t="s">
        <v>569</v>
      </c>
      <c r="D35" s="96" t="s">
        <v>560</v>
      </c>
      <c r="E35" s="98">
        <v>0.19</v>
      </c>
      <c r="F35" s="99"/>
      <c r="G35" s="101">
        <f>Table116[5]*Table116[6]</f>
        <v>0</v>
      </c>
    </row>
    <row r="36" spans="1:7" ht="30" x14ac:dyDescent="0.25">
      <c r="A36" s="96">
        <v>29</v>
      </c>
      <c r="B36" s="96" t="s">
        <v>566</v>
      </c>
      <c r="C36" s="97" t="s">
        <v>570</v>
      </c>
      <c r="D36" s="96" t="s">
        <v>560</v>
      </c>
      <c r="E36" s="98">
        <v>0.11</v>
      </c>
      <c r="F36" s="99"/>
      <c r="G36" s="101">
        <f>Table116[5]*Table116[6]</f>
        <v>0</v>
      </c>
    </row>
    <row r="37" spans="1:7" ht="30" x14ac:dyDescent="0.25">
      <c r="A37" s="96">
        <v>30</v>
      </c>
      <c r="B37" s="96" t="s">
        <v>568</v>
      </c>
      <c r="C37" s="97" t="s">
        <v>571</v>
      </c>
      <c r="D37" s="96" t="s">
        <v>560</v>
      </c>
      <c r="E37" s="98">
        <v>0.04</v>
      </c>
      <c r="F37" s="99"/>
      <c r="G37" s="101">
        <f>Table116[5]*Table116[6]</f>
        <v>0</v>
      </c>
    </row>
    <row r="38" spans="1:7" ht="30" x14ac:dyDescent="0.25">
      <c r="A38" s="96">
        <v>31</v>
      </c>
      <c r="B38" s="96" t="s">
        <v>568</v>
      </c>
      <c r="C38" s="97" t="s">
        <v>572</v>
      </c>
      <c r="D38" s="96" t="s">
        <v>560</v>
      </c>
      <c r="E38" s="98">
        <v>1.1000000000000001</v>
      </c>
      <c r="F38" s="99"/>
      <c r="G38" s="101">
        <f>Table116[5]*Table116[6]</f>
        <v>0</v>
      </c>
    </row>
    <row r="39" spans="1:7" ht="30" x14ac:dyDescent="0.25">
      <c r="A39" s="96">
        <v>32</v>
      </c>
      <c r="B39" s="96" t="s">
        <v>573</v>
      </c>
      <c r="C39" s="97" t="s">
        <v>574</v>
      </c>
      <c r="D39" s="96" t="s">
        <v>560</v>
      </c>
      <c r="E39" s="98">
        <v>0.1</v>
      </c>
      <c r="F39" s="99"/>
      <c r="G39" s="101">
        <f>Table116[5]*Table116[6]</f>
        <v>0</v>
      </c>
    </row>
    <row r="40" spans="1:7" ht="30" x14ac:dyDescent="0.25">
      <c r="A40" s="96">
        <v>33</v>
      </c>
      <c r="B40" s="96" t="s">
        <v>566</v>
      </c>
      <c r="C40" s="97" t="s">
        <v>575</v>
      </c>
      <c r="D40" s="96" t="s">
        <v>560</v>
      </c>
      <c r="E40" s="98">
        <v>0.08</v>
      </c>
      <c r="F40" s="99"/>
      <c r="G40" s="101">
        <f>Table116[5]*Table116[6]</f>
        <v>0</v>
      </c>
    </row>
    <row r="41" spans="1:7" ht="30" x14ac:dyDescent="0.25">
      <c r="A41" s="96">
        <v>34</v>
      </c>
      <c r="B41" s="96" t="s">
        <v>566</v>
      </c>
      <c r="C41" s="97" t="s">
        <v>576</v>
      </c>
      <c r="D41" s="96" t="s">
        <v>560</v>
      </c>
      <c r="E41" s="98">
        <v>0.09</v>
      </c>
      <c r="F41" s="99"/>
      <c r="G41" s="101">
        <f>Table116[5]*Table116[6]</f>
        <v>0</v>
      </c>
    </row>
    <row r="42" spans="1:7" x14ac:dyDescent="0.25">
      <c r="A42" s="96">
        <v>35</v>
      </c>
      <c r="B42" s="96"/>
      <c r="C42" s="97" t="s">
        <v>577</v>
      </c>
      <c r="D42" s="96" t="s">
        <v>119</v>
      </c>
      <c r="E42" s="98">
        <v>170</v>
      </c>
      <c r="F42" s="99"/>
      <c r="G42" s="101">
        <f>Table116[5]*Table116[6]</f>
        <v>0</v>
      </c>
    </row>
    <row r="43" spans="1:7" x14ac:dyDescent="0.25">
      <c r="A43" s="96">
        <v>36</v>
      </c>
      <c r="B43" s="96"/>
      <c r="C43" s="97" t="s">
        <v>578</v>
      </c>
      <c r="D43" s="96" t="s">
        <v>119</v>
      </c>
      <c r="E43" s="98">
        <v>15</v>
      </c>
      <c r="F43" s="99"/>
      <c r="G43" s="101">
        <f>Table116[5]*Table116[6]</f>
        <v>0</v>
      </c>
    </row>
    <row r="44" spans="1:7" x14ac:dyDescent="0.25">
      <c r="A44" s="96">
        <v>37</v>
      </c>
      <c r="B44" s="96"/>
      <c r="C44" s="97" t="s">
        <v>579</v>
      </c>
      <c r="D44" s="96" t="s">
        <v>119</v>
      </c>
      <c r="E44" s="98">
        <v>128</v>
      </c>
      <c r="F44" s="99"/>
      <c r="G44" s="101">
        <f>Table116[5]*Table116[6]</f>
        <v>0</v>
      </c>
    </row>
    <row r="45" spans="1:7" x14ac:dyDescent="0.25">
      <c r="A45" s="96">
        <v>38</v>
      </c>
      <c r="B45" s="96"/>
      <c r="C45" s="97" t="s">
        <v>580</v>
      </c>
      <c r="D45" s="96" t="s">
        <v>119</v>
      </c>
      <c r="E45" s="98">
        <v>9</v>
      </c>
      <c r="F45" s="99"/>
      <c r="G45" s="101">
        <f>Table116[5]*Table116[6]</f>
        <v>0</v>
      </c>
    </row>
    <row r="46" spans="1:7" ht="30" x14ac:dyDescent="0.25">
      <c r="A46" s="96">
        <v>39</v>
      </c>
      <c r="B46" s="96" t="s">
        <v>581</v>
      </c>
      <c r="C46" s="97" t="s">
        <v>582</v>
      </c>
      <c r="D46" s="96" t="s">
        <v>560</v>
      </c>
      <c r="E46" s="98">
        <v>0.12</v>
      </c>
      <c r="F46" s="99"/>
      <c r="G46" s="101">
        <f>Table116[5]*Table116[6]</f>
        <v>0</v>
      </c>
    </row>
    <row r="47" spans="1:7" ht="30" x14ac:dyDescent="0.25">
      <c r="A47" s="96">
        <v>40</v>
      </c>
      <c r="B47" s="96" t="s">
        <v>583</v>
      </c>
      <c r="C47" s="97" t="s">
        <v>584</v>
      </c>
      <c r="D47" s="96" t="s">
        <v>560</v>
      </c>
      <c r="E47" s="98">
        <v>0.09</v>
      </c>
      <c r="F47" s="99"/>
      <c r="G47" s="101">
        <f>Table116[5]*Table116[6]</f>
        <v>0</v>
      </c>
    </row>
    <row r="48" spans="1:7" ht="30" x14ac:dyDescent="0.25">
      <c r="A48" s="96">
        <v>41</v>
      </c>
      <c r="B48" s="96" t="s">
        <v>585</v>
      </c>
      <c r="C48" s="97" t="s">
        <v>586</v>
      </c>
      <c r="D48" s="96" t="s">
        <v>119</v>
      </c>
      <c r="E48" s="98">
        <v>117</v>
      </c>
      <c r="F48" s="99"/>
      <c r="G48" s="101">
        <f>Table116[5]*Table116[6]</f>
        <v>0</v>
      </c>
    </row>
    <row r="49" spans="1:7" x14ac:dyDescent="0.25">
      <c r="A49" s="96"/>
      <c r="B49" s="96"/>
      <c r="C49" s="97" t="s">
        <v>185</v>
      </c>
      <c r="D49" s="96"/>
      <c r="E49" s="98"/>
      <c r="F49" s="99"/>
      <c r="G49" s="101">
        <f>Table116[5]*Table116[6]</f>
        <v>0</v>
      </c>
    </row>
    <row r="50" spans="1:7" ht="30" x14ac:dyDescent="0.25">
      <c r="A50" s="96">
        <v>42</v>
      </c>
      <c r="B50" s="96" t="s">
        <v>587</v>
      </c>
      <c r="C50" s="97" t="s">
        <v>588</v>
      </c>
      <c r="D50" s="96" t="s">
        <v>165</v>
      </c>
      <c r="E50" s="98">
        <v>3</v>
      </c>
      <c r="F50" s="99"/>
      <c r="G50" s="101">
        <f>Table116[5]*Table116[6]</f>
        <v>0</v>
      </c>
    </row>
    <row r="51" spans="1:7" ht="60" x14ac:dyDescent="0.25">
      <c r="A51" s="96">
        <v>43</v>
      </c>
      <c r="B51" s="96" t="s">
        <v>155</v>
      </c>
      <c r="C51" s="97" t="s">
        <v>589</v>
      </c>
      <c r="D51" s="96" t="s">
        <v>113</v>
      </c>
      <c r="E51" s="98">
        <v>2.5</v>
      </c>
      <c r="F51" s="99"/>
      <c r="G51" s="101">
        <f>Table116[5]*Table116[6]</f>
        <v>0</v>
      </c>
    </row>
    <row r="52" spans="1:7" ht="45" x14ac:dyDescent="0.25">
      <c r="A52" s="96">
        <v>44</v>
      </c>
      <c r="B52" s="96" t="s">
        <v>130</v>
      </c>
      <c r="C52" s="97" t="s">
        <v>590</v>
      </c>
      <c r="D52" s="96" t="s">
        <v>113</v>
      </c>
      <c r="E52" s="98">
        <v>2.5</v>
      </c>
      <c r="F52" s="99"/>
      <c r="G52" s="101">
        <f>Table116[5]*Table116[6]</f>
        <v>0</v>
      </c>
    </row>
    <row r="53" spans="1:7" ht="45" x14ac:dyDescent="0.25">
      <c r="A53" s="96">
        <v>45</v>
      </c>
      <c r="B53" s="96" t="s">
        <v>159</v>
      </c>
      <c r="C53" s="97" t="s">
        <v>160</v>
      </c>
      <c r="D53" s="96" t="s">
        <v>161</v>
      </c>
      <c r="E53" s="98">
        <v>2.5000000000000001E-2</v>
      </c>
      <c r="F53" s="99"/>
      <c r="G53" s="101">
        <f>Table116[5]*Table116[6]</f>
        <v>0</v>
      </c>
    </row>
    <row r="54" spans="1:7" x14ac:dyDescent="0.25">
      <c r="A54" s="96"/>
      <c r="B54" s="96"/>
      <c r="C54" s="97" t="s">
        <v>255</v>
      </c>
      <c r="D54" s="96"/>
      <c r="E54" s="98"/>
      <c r="F54" s="99"/>
      <c r="G54" s="101">
        <f>Table116[5]*Table116[6]</f>
        <v>0</v>
      </c>
    </row>
    <row r="55" spans="1:7" x14ac:dyDescent="0.25">
      <c r="A55" s="96">
        <v>46</v>
      </c>
      <c r="B55" s="96"/>
      <c r="C55" s="97" t="s">
        <v>591</v>
      </c>
      <c r="D55" s="96" t="s">
        <v>165</v>
      </c>
      <c r="E55" s="98">
        <v>1</v>
      </c>
      <c r="F55" s="99"/>
      <c r="G55" s="101">
        <f>Table116[5]*Table116[6]</f>
        <v>0</v>
      </c>
    </row>
    <row r="56" spans="1:7" x14ac:dyDescent="0.25">
      <c r="A56" s="96">
        <v>47</v>
      </c>
      <c r="B56" s="96"/>
      <c r="C56" s="97" t="s">
        <v>592</v>
      </c>
      <c r="D56" s="96" t="s">
        <v>165</v>
      </c>
      <c r="E56" s="98">
        <v>1</v>
      </c>
      <c r="F56" s="99"/>
      <c r="G56" s="101">
        <f>Table116[5]*Table116[6]</f>
        <v>0</v>
      </c>
    </row>
    <row r="57" spans="1:7" x14ac:dyDescent="0.25">
      <c r="A57" s="96">
        <v>48</v>
      </c>
      <c r="B57" s="96"/>
      <c r="C57" s="97" t="s">
        <v>593</v>
      </c>
      <c r="D57" s="96" t="s">
        <v>165</v>
      </c>
      <c r="E57" s="98">
        <v>1</v>
      </c>
      <c r="F57" s="99"/>
      <c r="G57" s="101">
        <f>Table116[5]*Table116[6]</f>
        <v>0</v>
      </c>
    </row>
    <row r="58" spans="1:7" x14ac:dyDescent="0.25">
      <c r="A58" s="96">
        <v>49</v>
      </c>
      <c r="B58" s="96"/>
      <c r="C58" s="97" t="s">
        <v>594</v>
      </c>
      <c r="D58" s="96" t="s">
        <v>165</v>
      </c>
      <c r="E58" s="98">
        <v>1</v>
      </c>
      <c r="F58" s="99"/>
      <c r="G58" s="101">
        <f>Table116[5]*Table116[6]</f>
        <v>0</v>
      </c>
    </row>
    <row r="59" spans="1:7" x14ac:dyDescent="0.25">
      <c r="A59" s="96">
        <v>50</v>
      </c>
      <c r="B59" s="96"/>
      <c r="C59" s="97" t="s">
        <v>595</v>
      </c>
      <c r="D59" s="96" t="s">
        <v>165</v>
      </c>
      <c r="E59" s="98">
        <v>1</v>
      </c>
      <c r="F59" s="99"/>
      <c r="G59" s="101">
        <f>Table116[5]*Table116[6]</f>
        <v>0</v>
      </c>
    </row>
    <row r="60" spans="1:7" x14ac:dyDescent="0.25">
      <c r="A60" s="96">
        <v>51</v>
      </c>
      <c r="B60" s="96"/>
      <c r="C60" s="97" t="s">
        <v>596</v>
      </c>
      <c r="D60" s="96" t="s">
        <v>165</v>
      </c>
      <c r="E60" s="98">
        <v>1</v>
      </c>
      <c r="F60" s="99"/>
      <c r="G60" s="101">
        <f>Table116[5]*Table116[6]</f>
        <v>0</v>
      </c>
    </row>
    <row r="61" spans="1:7" x14ac:dyDescent="0.25">
      <c r="A61" s="96">
        <v>52</v>
      </c>
      <c r="B61" s="96"/>
      <c r="C61" s="97" t="s">
        <v>597</v>
      </c>
      <c r="D61" s="96" t="s">
        <v>165</v>
      </c>
      <c r="E61" s="98">
        <v>1</v>
      </c>
      <c r="F61" s="99"/>
      <c r="G61" s="101">
        <f>Table116[5]*Table116[6]</f>
        <v>0</v>
      </c>
    </row>
    <row r="62" spans="1:7" x14ac:dyDescent="0.25">
      <c r="A62" s="96">
        <v>54</v>
      </c>
      <c r="B62" s="96"/>
      <c r="C62" s="97" t="s">
        <v>598</v>
      </c>
      <c r="D62" s="96" t="s">
        <v>165</v>
      </c>
      <c r="E62" s="98">
        <v>4</v>
      </c>
      <c r="F62" s="99"/>
      <c r="G62" s="101">
        <f>Table116[5]*Table116[6]</f>
        <v>0</v>
      </c>
    </row>
    <row r="63" spans="1:7" x14ac:dyDescent="0.25">
      <c r="A63" s="96">
        <v>55</v>
      </c>
      <c r="B63" s="96"/>
      <c r="C63" s="97" t="s">
        <v>599</v>
      </c>
      <c r="D63" s="96" t="s">
        <v>165</v>
      </c>
      <c r="E63" s="98">
        <v>5</v>
      </c>
      <c r="F63" s="99"/>
      <c r="G63" s="101">
        <f>Table116[5]*Table116[6]</f>
        <v>0</v>
      </c>
    </row>
    <row r="64" spans="1:7" x14ac:dyDescent="0.25">
      <c r="A64" s="96">
        <v>56</v>
      </c>
      <c r="B64" s="96"/>
      <c r="C64" s="97" t="s">
        <v>600</v>
      </c>
      <c r="D64" s="96" t="s">
        <v>165</v>
      </c>
      <c r="E64" s="98">
        <v>1</v>
      </c>
      <c r="F64" s="99"/>
      <c r="G64" s="101">
        <f>Table116[5]*Table116[6]</f>
        <v>0</v>
      </c>
    </row>
    <row r="65" spans="1:7" x14ac:dyDescent="0.25">
      <c r="A65" s="96">
        <v>57</v>
      </c>
      <c r="B65" s="96"/>
      <c r="C65" s="97" t="s">
        <v>601</v>
      </c>
      <c r="D65" s="96" t="s">
        <v>165</v>
      </c>
      <c r="E65" s="98">
        <v>3</v>
      </c>
      <c r="F65" s="99"/>
      <c r="G65" s="101">
        <f>Table116[5]*Table116[6]</f>
        <v>0</v>
      </c>
    </row>
    <row r="66" spans="1:7" x14ac:dyDescent="0.25">
      <c r="A66" s="96">
        <v>58</v>
      </c>
      <c r="B66" s="96"/>
      <c r="C66" s="97" t="s">
        <v>602</v>
      </c>
      <c r="D66" s="96" t="s">
        <v>165</v>
      </c>
      <c r="E66" s="98">
        <v>2</v>
      </c>
      <c r="F66" s="99"/>
      <c r="G66" s="101">
        <f>Table116[5]*Table116[6]</f>
        <v>0</v>
      </c>
    </row>
    <row r="67" spans="1:7" x14ac:dyDescent="0.25">
      <c r="A67" s="96">
        <v>59</v>
      </c>
      <c r="B67" s="96"/>
      <c r="C67" s="97" t="s">
        <v>603</v>
      </c>
      <c r="D67" s="96" t="s">
        <v>165</v>
      </c>
      <c r="E67" s="98">
        <v>1</v>
      </c>
      <c r="F67" s="99"/>
      <c r="G67" s="101">
        <f>Table116[5]*Table116[6]</f>
        <v>0</v>
      </c>
    </row>
    <row r="68" spans="1:7" x14ac:dyDescent="0.25">
      <c r="A68" s="96">
        <v>60</v>
      </c>
      <c r="B68" s="96"/>
      <c r="C68" s="97" t="s">
        <v>604</v>
      </c>
      <c r="D68" s="96" t="s">
        <v>165</v>
      </c>
      <c r="E68" s="98">
        <v>1</v>
      </c>
      <c r="F68" s="99"/>
      <c r="G68" s="101">
        <f>Table116[5]*Table116[6]</f>
        <v>0</v>
      </c>
    </row>
    <row r="69" spans="1:7" x14ac:dyDescent="0.25">
      <c r="A69" s="96">
        <v>61</v>
      </c>
      <c r="B69" s="96"/>
      <c r="C69" s="97" t="s">
        <v>605</v>
      </c>
      <c r="D69" s="96" t="s">
        <v>165</v>
      </c>
      <c r="E69" s="98">
        <v>10</v>
      </c>
      <c r="F69" s="99"/>
      <c r="G69" s="101">
        <f>Table116[5]*Table116[6]</f>
        <v>0</v>
      </c>
    </row>
    <row r="70" spans="1:7" ht="30" x14ac:dyDescent="0.25">
      <c r="A70" s="96">
        <v>62</v>
      </c>
      <c r="B70" s="96"/>
      <c r="C70" s="97" t="s">
        <v>606</v>
      </c>
      <c r="D70" s="96" t="s">
        <v>165</v>
      </c>
      <c r="E70" s="98">
        <v>1</v>
      </c>
      <c r="F70" s="99"/>
      <c r="G70" s="101">
        <f>Table116[5]*Table116[6]</f>
        <v>0</v>
      </c>
    </row>
    <row r="71" spans="1:7" x14ac:dyDescent="0.25">
      <c r="A71" s="93" t="s">
        <v>83</v>
      </c>
      <c r="B71" s="94"/>
      <c r="C71" s="94"/>
      <c r="D71" s="94"/>
      <c r="E71" s="95"/>
      <c r="F71" s="95"/>
      <c r="G71" s="95">
        <f>SUBTOTAL(9,Table116[7])</f>
        <v>0</v>
      </c>
    </row>
  </sheetData>
  <mergeCells count="2">
    <mergeCell ref="C2:G3"/>
    <mergeCell ref="A4:B4"/>
  </mergeCells>
  <phoneticPr fontId="16" type="noConversion"/>
  <conditionalFormatting sqref="E7:G71">
    <cfRule type="notContainsBlanks" priority="8" stopIfTrue="1">
      <formula>LEN(TRIM(E7))&gt;0</formula>
    </cfRule>
    <cfRule type="expression" dxfId="141" priority="9">
      <formula>$E7&lt;&gt;""</formula>
    </cfRule>
  </conditionalFormatting>
  <conditionalFormatting sqref="A7:G71">
    <cfRule type="expression" dxfId="140" priority="3">
      <formula>CELL("PROTECT",A7)=0</formula>
    </cfRule>
    <cfRule type="expression" dxfId="139" priority="4">
      <formula>$C7="Subtotal"</formula>
    </cfRule>
    <cfRule type="expression" priority="5" stopIfTrue="1">
      <formula>OR($C7="Subtotal",$A7="Total TVA Cota 0")</formula>
    </cfRule>
    <cfRule type="expression" dxfId="138" priority="7">
      <formula>$E7=""</formula>
    </cfRule>
  </conditionalFormatting>
  <conditionalFormatting sqref="G7:G71">
    <cfRule type="expression" dxfId="137" priority="1">
      <formula>AND($C7="Subtotal",$G7="")</formula>
    </cfRule>
    <cfRule type="expression" dxfId="136" priority="2">
      <formula>AND($C7="Subtotal",_xlfn.FORMULATEXT($G7)="=[5]*[6]")</formula>
    </cfRule>
    <cfRule type="expression" dxfId="135" priority="6">
      <formula>AND($C7&lt;&gt;"Subtotal",_xlfn.FORMULATEXT($G7)&lt;&gt;"=[5]*[6]")</formula>
    </cfRule>
  </conditionalFormatting>
  <dataValidations count="1">
    <dataValidation type="decimal" operator="greaterThan" allowBlank="1" showInputMessage="1" showErrorMessage="1" sqref="F7:F70">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1"/>
  <sheetViews>
    <sheetView view="pageBreakPreview" topLeftCell="A22" zoomScaleNormal="90" zoomScaleSheetLayoutView="100" workbookViewId="0">
      <selection activeCell="A21" sqref="A21:XFD21"/>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la Gimnaziul din s.Mosana, r-l Donduseni</v>
      </c>
      <c r="D2" s="129"/>
      <c r="E2" s="129"/>
      <c r="F2" s="129"/>
      <c r="G2" s="129"/>
    </row>
    <row r="3" spans="1:7" s="22" customFormat="1" ht="18.75" x14ac:dyDescent="0.3">
      <c r="A3" s="26" t="str">
        <f>SITE!A3</f>
        <v>Site:</v>
      </c>
      <c r="B3" s="27" t="str">
        <f>IF(SITE!B3=0,"",SITE!B3)</f>
        <v>y</v>
      </c>
      <c r="C3" s="129"/>
      <c r="D3" s="129"/>
      <c r="E3" s="129"/>
      <c r="F3" s="129"/>
      <c r="G3" s="129"/>
    </row>
    <row r="4" spans="1:7" s="22" customFormat="1" ht="18.75" x14ac:dyDescent="0.25">
      <c r="A4" s="132" t="s">
        <v>8</v>
      </c>
      <c r="B4" s="132"/>
      <c r="C4" s="29" t="str">
        <f>SITE!B12</f>
        <v>Sistem automatizat de control si reglare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76</v>
      </c>
      <c r="B6" s="9" t="s">
        <v>77</v>
      </c>
      <c r="C6" s="9" t="s">
        <v>78</v>
      </c>
      <c r="D6" s="9" t="s">
        <v>79</v>
      </c>
      <c r="E6" s="9" t="s">
        <v>80</v>
      </c>
      <c r="F6" s="9" t="s">
        <v>81</v>
      </c>
      <c r="G6" s="9" t="s">
        <v>82</v>
      </c>
    </row>
    <row r="7" spans="1:7" x14ac:dyDescent="0.25">
      <c r="A7" s="38"/>
      <c r="B7" s="38"/>
      <c r="C7" s="39" t="s">
        <v>163</v>
      </c>
      <c r="D7" s="38"/>
      <c r="E7" s="44"/>
      <c r="F7" s="43"/>
      <c r="G7" s="87">
        <f>Table117[5]*Table117[6]</f>
        <v>0</v>
      </c>
    </row>
    <row r="8" spans="1:7" ht="30" x14ac:dyDescent="0.25">
      <c r="A8" s="38">
        <v>1</v>
      </c>
      <c r="B8" s="38" t="s">
        <v>607</v>
      </c>
      <c r="C8" s="39" t="s">
        <v>608</v>
      </c>
      <c r="D8" s="38" t="s">
        <v>165</v>
      </c>
      <c r="E8" s="44">
        <v>11</v>
      </c>
      <c r="F8" s="43"/>
      <c r="G8" s="89">
        <f>Table117[5]*Table117[6]</f>
        <v>0</v>
      </c>
    </row>
    <row r="9" spans="1:7" x14ac:dyDescent="0.25">
      <c r="A9" s="96">
        <v>2</v>
      </c>
      <c r="B9" s="96" t="s">
        <v>609</v>
      </c>
      <c r="C9" s="97" t="s">
        <v>610</v>
      </c>
      <c r="D9" s="96" t="s">
        <v>165</v>
      </c>
      <c r="E9" s="98">
        <v>9</v>
      </c>
      <c r="F9" s="99"/>
      <c r="G9" s="100">
        <f>Table117[5]*Table117[6]</f>
        <v>0</v>
      </c>
    </row>
    <row r="10" spans="1:7" ht="30" x14ac:dyDescent="0.25">
      <c r="A10" s="96">
        <v>3</v>
      </c>
      <c r="B10" s="96" t="s">
        <v>611</v>
      </c>
      <c r="C10" s="97" t="s">
        <v>612</v>
      </c>
      <c r="D10" s="96" t="s">
        <v>165</v>
      </c>
      <c r="E10" s="98">
        <v>32</v>
      </c>
      <c r="F10" s="99"/>
      <c r="G10" s="101">
        <f>Table117[5]*Table117[6]</f>
        <v>0</v>
      </c>
    </row>
    <row r="11" spans="1:7" ht="30" x14ac:dyDescent="0.25">
      <c r="A11" s="96">
        <v>4</v>
      </c>
      <c r="B11" s="96" t="s">
        <v>611</v>
      </c>
      <c r="C11" s="97" t="s">
        <v>613</v>
      </c>
      <c r="D11" s="96" t="s">
        <v>165</v>
      </c>
      <c r="E11" s="98">
        <v>1</v>
      </c>
      <c r="F11" s="99"/>
      <c r="G11" s="101">
        <f>Table117[5]*Table117[6]</f>
        <v>0</v>
      </c>
    </row>
    <row r="12" spans="1:7" x14ac:dyDescent="0.25">
      <c r="A12" s="96">
        <v>5</v>
      </c>
      <c r="B12" s="96" t="s">
        <v>614</v>
      </c>
      <c r="C12" s="97" t="s">
        <v>615</v>
      </c>
      <c r="D12" s="96" t="s">
        <v>165</v>
      </c>
      <c r="E12" s="98">
        <v>1</v>
      </c>
      <c r="F12" s="99"/>
      <c r="G12" s="101">
        <f>Table117[5]*Table117[6]</f>
        <v>0</v>
      </c>
    </row>
    <row r="13" spans="1:7" ht="30" x14ac:dyDescent="0.25">
      <c r="A13" s="96">
        <v>6</v>
      </c>
      <c r="B13" s="96" t="s">
        <v>611</v>
      </c>
      <c r="C13" s="97" t="s">
        <v>616</v>
      </c>
      <c r="D13" s="96" t="s">
        <v>165</v>
      </c>
      <c r="E13" s="98">
        <v>1</v>
      </c>
      <c r="F13" s="99"/>
      <c r="G13" s="101">
        <f>Table117[5]*Table117[6]</f>
        <v>0</v>
      </c>
    </row>
    <row r="14" spans="1:7" ht="30" x14ac:dyDescent="0.25">
      <c r="A14" s="96">
        <v>7</v>
      </c>
      <c r="B14" s="96" t="s">
        <v>617</v>
      </c>
      <c r="C14" s="97" t="s">
        <v>618</v>
      </c>
      <c r="D14" s="96" t="s">
        <v>165</v>
      </c>
      <c r="E14" s="98">
        <v>1</v>
      </c>
      <c r="F14" s="99"/>
      <c r="G14" s="101">
        <f>Table117[5]*Table117[6]</f>
        <v>0</v>
      </c>
    </row>
    <row r="15" spans="1:7" ht="30" x14ac:dyDescent="0.25">
      <c r="A15" s="96">
        <v>8</v>
      </c>
      <c r="B15" s="96" t="s">
        <v>611</v>
      </c>
      <c r="C15" s="97" t="s">
        <v>619</v>
      </c>
      <c r="D15" s="96" t="s">
        <v>165</v>
      </c>
      <c r="E15" s="98">
        <v>1</v>
      </c>
      <c r="F15" s="99"/>
      <c r="G15" s="101">
        <f>Table117[5]*Table117[6]</f>
        <v>0</v>
      </c>
    </row>
    <row r="16" spans="1:7" x14ac:dyDescent="0.25">
      <c r="A16" s="96">
        <v>9</v>
      </c>
      <c r="B16" s="96" t="s">
        <v>607</v>
      </c>
      <c r="C16" s="97" t="s">
        <v>620</v>
      </c>
      <c r="D16" s="96" t="s">
        <v>165</v>
      </c>
      <c r="E16" s="98">
        <v>1</v>
      </c>
      <c r="F16" s="99"/>
      <c r="G16" s="101">
        <f>Table117[5]*Table117[6]</f>
        <v>0</v>
      </c>
    </row>
    <row r="17" spans="1:7" ht="30" x14ac:dyDescent="0.25">
      <c r="A17" s="96">
        <v>10</v>
      </c>
      <c r="B17" s="96" t="s">
        <v>607</v>
      </c>
      <c r="C17" s="97" t="s">
        <v>621</v>
      </c>
      <c r="D17" s="96" t="s">
        <v>165</v>
      </c>
      <c r="E17" s="98">
        <v>1</v>
      </c>
      <c r="F17" s="99"/>
      <c r="G17" s="101">
        <f>Table117[5]*Table117[6]</f>
        <v>0</v>
      </c>
    </row>
    <row r="18" spans="1:7" ht="30" x14ac:dyDescent="0.25">
      <c r="A18" s="96">
        <v>11</v>
      </c>
      <c r="B18" s="96" t="s">
        <v>609</v>
      </c>
      <c r="C18" s="97" t="s">
        <v>622</v>
      </c>
      <c r="D18" s="96" t="s">
        <v>165</v>
      </c>
      <c r="E18" s="98">
        <v>29</v>
      </c>
      <c r="F18" s="99"/>
      <c r="G18" s="101">
        <f>Table117[5]*Table117[6]</f>
        <v>0</v>
      </c>
    </row>
    <row r="19" spans="1:7" x14ac:dyDescent="0.25">
      <c r="A19" s="96">
        <v>12</v>
      </c>
      <c r="B19" s="96" t="s">
        <v>623</v>
      </c>
      <c r="C19" s="97" t="s">
        <v>624</v>
      </c>
      <c r="D19" s="96" t="s">
        <v>560</v>
      </c>
      <c r="E19" s="98">
        <v>0.12</v>
      </c>
      <c r="F19" s="99"/>
      <c r="G19" s="101">
        <f>Table117[5]*Table117[6]</f>
        <v>0</v>
      </c>
    </row>
    <row r="20" spans="1:7" ht="30" x14ac:dyDescent="0.25">
      <c r="A20" s="96">
        <v>13</v>
      </c>
      <c r="B20" s="96" t="s">
        <v>581</v>
      </c>
      <c r="C20" s="97" t="s">
        <v>625</v>
      </c>
      <c r="D20" s="96" t="s">
        <v>560</v>
      </c>
      <c r="E20" s="98">
        <v>0.13</v>
      </c>
      <c r="F20" s="99"/>
      <c r="G20" s="101">
        <f>Table117[5]*Table117[6]</f>
        <v>0</v>
      </c>
    </row>
    <row r="21" spans="1:7" ht="30" x14ac:dyDescent="0.25">
      <c r="A21" s="96">
        <v>15</v>
      </c>
      <c r="B21" s="96" t="s">
        <v>626</v>
      </c>
      <c r="C21" s="97" t="s">
        <v>627</v>
      </c>
      <c r="D21" s="96" t="s">
        <v>563</v>
      </c>
      <c r="E21" s="98">
        <v>1.2</v>
      </c>
      <c r="F21" s="99"/>
      <c r="G21" s="101">
        <f>Table117[5]*Table117[6]</f>
        <v>0</v>
      </c>
    </row>
    <row r="22" spans="1:7" x14ac:dyDescent="0.25">
      <c r="A22" s="96">
        <v>16</v>
      </c>
      <c r="B22" s="96" t="s">
        <v>583</v>
      </c>
      <c r="C22" s="97" t="s">
        <v>628</v>
      </c>
      <c r="D22" s="96" t="s">
        <v>560</v>
      </c>
      <c r="E22" s="98">
        <v>0.13</v>
      </c>
      <c r="F22" s="99"/>
      <c r="G22" s="101">
        <f>Table117[5]*Table117[6]</f>
        <v>0</v>
      </c>
    </row>
    <row r="23" spans="1:7" ht="30" x14ac:dyDescent="0.25">
      <c r="A23" s="96">
        <v>17</v>
      </c>
      <c r="B23" s="96" t="s">
        <v>585</v>
      </c>
      <c r="C23" s="97" t="s">
        <v>629</v>
      </c>
      <c r="D23" s="96" t="s">
        <v>119</v>
      </c>
      <c r="E23" s="98">
        <v>40</v>
      </c>
      <c r="F23" s="99"/>
      <c r="G23" s="101">
        <f>Table117[5]*Table117[6]</f>
        <v>0</v>
      </c>
    </row>
    <row r="24" spans="1:7" x14ac:dyDescent="0.25">
      <c r="A24" s="96">
        <v>18</v>
      </c>
      <c r="B24" s="96" t="s">
        <v>568</v>
      </c>
      <c r="C24" s="97" t="s">
        <v>630</v>
      </c>
      <c r="D24" s="96" t="s">
        <v>560</v>
      </c>
      <c r="E24" s="98">
        <v>2.16</v>
      </c>
      <c r="F24" s="99"/>
      <c r="G24" s="101">
        <f>Table117[5]*Table117[6]</f>
        <v>0</v>
      </c>
    </row>
    <row r="25" spans="1:7" ht="45" x14ac:dyDescent="0.25">
      <c r="A25" s="96">
        <v>19</v>
      </c>
      <c r="B25" s="96" t="s">
        <v>631</v>
      </c>
      <c r="C25" s="97" t="s">
        <v>632</v>
      </c>
      <c r="D25" s="96" t="s">
        <v>560</v>
      </c>
      <c r="E25" s="98">
        <v>0.1</v>
      </c>
      <c r="F25" s="99"/>
      <c r="G25" s="101">
        <f>Table117[5]*Table117[6]</f>
        <v>0</v>
      </c>
    </row>
    <row r="26" spans="1:7" ht="30" x14ac:dyDescent="0.25">
      <c r="A26" s="96">
        <v>20</v>
      </c>
      <c r="B26" s="96"/>
      <c r="C26" s="97" t="s">
        <v>633</v>
      </c>
      <c r="D26" s="96"/>
      <c r="E26" s="98"/>
      <c r="F26" s="99"/>
      <c r="G26" s="101">
        <f>Table117[5]*Table117[6]</f>
        <v>0</v>
      </c>
    </row>
    <row r="27" spans="1:7" x14ac:dyDescent="0.25">
      <c r="A27" s="96">
        <v>21</v>
      </c>
      <c r="B27" s="96" t="s">
        <v>634</v>
      </c>
      <c r="C27" s="97" t="s">
        <v>635</v>
      </c>
      <c r="D27" s="96" t="s">
        <v>165</v>
      </c>
      <c r="E27" s="98">
        <v>1</v>
      </c>
      <c r="F27" s="99"/>
      <c r="G27" s="101">
        <f>Table117[5]*Table117[6]</f>
        <v>0</v>
      </c>
    </row>
    <row r="28" spans="1:7" x14ac:dyDescent="0.25">
      <c r="A28" s="96">
        <v>22</v>
      </c>
      <c r="B28" s="96" t="s">
        <v>529</v>
      </c>
      <c r="C28" s="97" t="s">
        <v>636</v>
      </c>
      <c r="D28" s="96" t="s">
        <v>165</v>
      </c>
      <c r="E28" s="98">
        <v>60</v>
      </c>
      <c r="F28" s="99"/>
      <c r="G28" s="101">
        <f>Table117[5]*Table117[6]</f>
        <v>0</v>
      </c>
    </row>
    <row r="29" spans="1:7" x14ac:dyDescent="0.25">
      <c r="A29" s="96">
        <v>23</v>
      </c>
      <c r="B29" s="96" t="s">
        <v>637</v>
      </c>
      <c r="C29" s="97" t="s">
        <v>638</v>
      </c>
      <c r="D29" s="96" t="s">
        <v>639</v>
      </c>
      <c r="E29" s="98">
        <v>1.22</v>
      </c>
      <c r="F29" s="99"/>
      <c r="G29" s="101">
        <f>Table117[5]*Table117[6]</f>
        <v>0</v>
      </c>
    </row>
    <row r="30" spans="1:7" x14ac:dyDescent="0.25">
      <c r="A30" s="96"/>
      <c r="B30" s="96"/>
      <c r="C30" s="97" t="s">
        <v>640</v>
      </c>
      <c r="D30" s="96"/>
      <c r="E30" s="98"/>
      <c r="F30" s="99"/>
      <c r="G30" s="101">
        <f>Table117[5]*Table117[6]</f>
        <v>0</v>
      </c>
    </row>
    <row r="31" spans="1:7" x14ac:dyDescent="0.25">
      <c r="A31" s="96">
        <v>24</v>
      </c>
      <c r="B31" s="96"/>
      <c r="C31" s="97" t="s">
        <v>641</v>
      </c>
      <c r="D31" s="96" t="s">
        <v>165</v>
      </c>
      <c r="E31" s="98">
        <v>11</v>
      </c>
      <c r="F31" s="99"/>
      <c r="G31" s="101">
        <f>Table117[5]*Table117[6]</f>
        <v>0</v>
      </c>
    </row>
    <row r="32" spans="1:7" x14ac:dyDescent="0.25">
      <c r="A32" s="96">
        <v>25</v>
      </c>
      <c r="B32" s="96"/>
      <c r="C32" s="97" t="s">
        <v>642</v>
      </c>
      <c r="D32" s="96" t="s">
        <v>165</v>
      </c>
      <c r="E32" s="98">
        <v>18</v>
      </c>
      <c r="F32" s="99"/>
      <c r="G32" s="101">
        <f>Table117[5]*Table117[6]</f>
        <v>0</v>
      </c>
    </row>
    <row r="33" spans="1:7" x14ac:dyDescent="0.25">
      <c r="A33" s="96">
        <v>26</v>
      </c>
      <c r="B33" s="96"/>
      <c r="C33" s="97" t="s">
        <v>643</v>
      </c>
      <c r="D33" s="96" t="s">
        <v>119</v>
      </c>
      <c r="E33" s="98">
        <v>12</v>
      </c>
      <c r="F33" s="99"/>
      <c r="G33" s="101">
        <f>Table117[5]*Table117[6]</f>
        <v>0</v>
      </c>
    </row>
    <row r="34" spans="1:7" x14ac:dyDescent="0.25">
      <c r="A34" s="96">
        <v>27</v>
      </c>
      <c r="B34" s="96"/>
      <c r="C34" s="97" t="s">
        <v>644</v>
      </c>
      <c r="D34" s="96" t="s">
        <v>119</v>
      </c>
      <c r="E34" s="98">
        <v>13</v>
      </c>
      <c r="F34" s="99"/>
      <c r="G34" s="101">
        <f>Table117[5]*Table117[6]</f>
        <v>0</v>
      </c>
    </row>
    <row r="35" spans="1:7" x14ac:dyDescent="0.25">
      <c r="A35" s="96">
        <v>28</v>
      </c>
      <c r="B35" s="96"/>
      <c r="C35" s="97" t="s">
        <v>645</v>
      </c>
      <c r="D35" s="96" t="s">
        <v>119</v>
      </c>
      <c r="E35" s="98">
        <v>14</v>
      </c>
      <c r="F35" s="99"/>
      <c r="G35" s="101">
        <f>Table117[5]*Table117[6]</f>
        <v>0</v>
      </c>
    </row>
    <row r="36" spans="1:7" x14ac:dyDescent="0.25">
      <c r="A36" s="96">
        <v>29</v>
      </c>
      <c r="B36" s="96"/>
      <c r="C36" s="97" t="s">
        <v>646</v>
      </c>
      <c r="D36" s="96" t="s">
        <v>119</v>
      </c>
      <c r="E36" s="98">
        <v>40</v>
      </c>
      <c r="F36" s="99"/>
      <c r="G36" s="101">
        <f>Table117[5]*Table117[6]</f>
        <v>0</v>
      </c>
    </row>
    <row r="37" spans="1:7" x14ac:dyDescent="0.25">
      <c r="A37" s="96">
        <v>30</v>
      </c>
      <c r="B37" s="96"/>
      <c r="C37" s="97" t="s">
        <v>647</v>
      </c>
      <c r="D37" s="96" t="s">
        <v>119</v>
      </c>
      <c r="E37" s="98">
        <v>120</v>
      </c>
      <c r="F37" s="99"/>
      <c r="G37" s="101">
        <f>Table117[5]*Table117[6]</f>
        <v>0</v>
      </c>
    </row>
    <row r="38" spans="1:7" x14ac:dyDescent="0.25">
      <c r="A38" s="96">
        <v>31</v>
      </c>
      <c r="B38" s="96"/>
      <c r="C38" s="97" t="s">
        <v>648</v>
      </c>
      <c r="D38" s="96" t="s">
        <v>119</v>
      </c>
      <c r="E38" s="98">
        <v>80</v>
      </c>
      <c r="F38" s="99"/>
      <c r="G38" s="101">
        <f>Table117[5]*Table117[6]</f>
        <v>0</v>
      </c>
    </row>
    <row r="39" spans="1:7" x14ac:dyDescent="0.25">
      <c r="A39" s="96">
        <v>32</v>
      </c>
      <c r="B39" s="96"/>
      <c r="C39" s="97" t="s">
        <v>649</v>
      </c>
      <c r="D39" s="96" t="s">
        <v>119</v>
      </c>
      <c r="E39" s="98">
        <v>16</v>
      </c>
      <c r="F39" s="99"/>
      <c r="G39" s="101">
        <f>Table117[5]*Table117[6]</f>
        <v>0</v>
      </c>
    </row>
    <row r="40" spans="1:7" x14ac:dyDescent="0.25">
      <c r="A40" s="96">
        <v>33</v>
      </c>
      <c r="B40" s="96"/>
      <c r="C40" s="97" t="s">
        <v>650</v>
      </c>
      <c r="D40" s="96" t="s">
        <v>119</v>
      </c>
      <c r="E40" s="98">
        <v>10</v>
      </c>
      <c r="F40" s="99"/>
      <c r="G40" s="101">
        <f>Table117[5]*Table117[6]</f>
        <v>0</v>
      </c>
    </row>
    <row r="41" spans="1:7" x14ac:dyDescent="0.25">
      <c r="A41" s="96"/>
      <c r="B41" s="96"/>
      <c r="C41" s="97" t="s">
        <v>152</v>
      </c>
      <c r="D41" s="96"/>
      <c r="E41" s="98"/>
      <c r="F41" s="99"/>
      <c r="G41" s="101">
        <f>Table117[5]*Table117[6]</f>
        <v>0</v>
      </c>
    </row>
    <row r="42" spans="1:7" x14ac:dyDescent="0.25">
      <c r="A42" s="96">
        <v>34</v>
      </c>
      <c r="B42" s="96"/>
      <c r="C42" s="97" t="s">
        <v>651</v>
      </c>
      <c r="D42" s="96" t="s">
        <v>165</v>
      </c>
      <c r="E42" s="98">
        <v>9</v>
      </c>
      <c r="F42" s="99"/>
      <c r="G42" s="101">
        <f>Table117[5]*Table117[6]</f>
        <v>0</v>
      </c>
    </row>
    <row r="43" spans="1:7" x14ac:dyDescent="0.25">
      <c r="A43" s="96">
        <v>35</v>
      </c>
      <c r="B43" s="96"/>
      <c r="C43" s="97" t="s">
        <v>652</v>
      </c>
      <c r="D43" s="96" t="s">
        <v>165</v>
      </c>
      <c r="E43" s="98">
        <v>2</v>
      </c>
      <c r="F43" s="99"/>
      <c r="G43" s="101">
        <f>Table117[5]*Table117[6]</f>
        <v>0</v>
      </c>
    </row>
    <row r="44" spans="1:7" x14ac:dyDescent="0.25">
      <c r="A44" s="96">
        <v>36</v>
      </c>
      <c r="B44" s="96"/>
      <c r="C44" s="97" t="s">
        <v>653</v>
      </c>
      <c r="D44" s="96" t="s">
        <v>165</v>
      </c>
      <c r="E44" s="98">
        <v>1</v>
      </c>
      <c r="F44" s="99"/>
      <c r="G44" s="101">
        <f>Table117[5]*Table117[6]</f>
        <v>0</v>
      </c>
    </row>
    <row r="45" spans="1:7" x14ac:dyDescent="0.25">
      <c r="A45" s="96">
        <v>37</v>
      </c>
      <c r="B45" s="96"/>
      <c r="C45" s="97" t="s">
        <v>654</v>
      </c>
      <c r="D45" s="96" t="s">
        <v>165</v>
      </c>
      <c r="E45" s="98">
        <v>26</v>
      </c>
      <c r="F45" s="99"/>
      <c r="G45" s="101">
        <f>Table117[5]*Table117[6]</f>
        <v>0</v>
      </c>
    </row>
    <row r="46" spans="1:7" x14ac:dyDescent="0.25">
      <c r="A46" s="96">
        <v>38</v>
      </c>
      <c r="B46" s="96"/>
      <c r="C46" s="97" t="s">
        <v>655</v>
      </c>
      <c r="D46" s="96" t="s">
        <v>165</v>
      </c>
      <c r="E46" s="98">
        <v>6</v>
      </c>
      <c r="F46" s="99"/>
      <c r="G46" s="101">
        <f>Table117[5]*Table117[6]</f>
        <v>0</v>
      </c>
    </row>
    <row r="47" spans="1:7" x14ac:dyDescent="0.25">
      <c r="A47" s="96">
        <v>39</v>
      </c>
      <c r="B47" s="96"/>
      <c r="C47" s="97" t="s">
        <v>656</v>
      </c>
      <c r="D47" s="96" t="s">
        <v>165</v>
      </c>
      <c r="E47" s="98">
        <v>1</v>
      </c>
      <c r="F47" s="99"/>
      <c r="G47" s="101">
        <f>Table117[5]*Table117[6]</f>
        <v>0</v>
      </c>
    </row>
    <row r="48" spans="1:7" x14ac:dyDescent="0.25">
      <c r="A48" s="96">
        <v>40</v>
      </c>
      <c r="B48" s="96"/>
      <c r="C48" s="97" t="s">
        <v>657</v>
      </c>
      <c r="D48" s="96" t="s">
        <v>165</v>
      </c>
      <c r="E48" s="98">
        <v>1</v>
      </c>
      <c r="F48" s="99"/>
      <c r="G48" s="101">
        <f>Table117[5]*Table117[6]</f>
        <v>0</v>
      </c>
    </row>
    <row r="49" spans="1:7" x14ac:dyDescent="0.25">
      <c r="A49" s="96">
        <v>41</v>
      </c>
      <c r="B49" s="96"/>
      <c r="C49" s="97" t="s">
        <v>658</v>
      </c>
      <c r="D49" s="96" t="s">
        <v>165</v>
      </c>
      <c r="E49" s="98">
        <v>1</v>
      </c>
      <c r="F49" s="99"/>
      <c r="G49" s="101">
        <f>Table117[5]*Table117[6]</f>
        <v>0</v>
      </c>
    </row>
    <row r="50" spans="1:7" x14ac:dyDescent="0.25">
      <c r="A50" s="96">
        <v>42</v>
      </c>
      <c r="B50" s="96"/>
      <c r="C50" s="97" t="s">
        <v>659</v>
      </c>
      <c r="D50" s="96" t="s">
        <v>165</v>
      </c>
      <c r="E50" s="98">
        <v>1</v>
      </c>
      <c r="F50" s="99"/>
      <c r="G50" s="101">
        <f>Table117[5]*Table117[6]</f>
        <v>0</v>
      </c>
    </row>
    <row r="51" spans="1:7" x14ac:dyDescent="0.25">
      <c r="A51" s="96">
        <v>43</v>
      </c>
      <c r="B51" s="96"/>
      <c r="C51" s="97" t="s">
        <v>660</v>
      </c>
      <c r="D51" s="96" t="s">
        <v>165</v>
      </c>
      <c r="E51" s="98">
        <v>1</v>
      </c>
      <c r="F51" s="99"/>
      <c r="G51" s="101">
        <f>Table117[5]*Table117[6]</f>
        <v>0</v>
      </c>
    </row>
    <row r="52" spans="1:7" x14ac:dyDescent="0.25">
      <c r="A52" s="96">
        <v>44</v>
      </c>
      <c r="B52" s="96"/>
      <c r="C52" s="97" t="s">
        <v>661</v>
      </c>
      <c r="D52" s="96" t="s">
        <v>165</v>
      </c>
      <c r="E52" s="98">
        <v>6</v>
      </c>
      <c r="F52" s="99"/>
      <c r="G52" s="101">
        <f>Table117[5]*Table117[6]</f>
        <v>0</v>
      </c>
    </row>
    <row r="53" spans="1:7" x14ac:dyDescent="0.25">
      <c r="A53" s="96">
        <v>45</v>
      </c>
      <c r="B53" s="96"/>
      <c r="C53" s="97" t="s">
        <v>662</v>
      </c>
      <c r="D53" s="96" t="s">
        <v>165</v>
      </c>
      <c r="E53" s="98">
        <v>7</v>
      </c>
      <c r="F53" s="99"/>
      <c r="G53" s="101">
        <f>Table117[5]*Table117[6]</f>
        <v>0</v>
      </c>
    </row>
    <row r="54" spans="1:7" x14ac:dyDescent="0.25">
      <c r="A54" s="96">
        <v>46</v>
      </c>
      <c r="B54" s="96"/>
      <c r="C54" s="97" t="s">
        <v>663</v>
      </c>
      <c r="D54" s="96" t="s">
        <v>165</v>
      </c>
      <c r="E54" s="98">
        <v>20</v>
      </c>
      <c r="F54" s="99"/>
      <c r="G54" s="101">
        <f>Table117[5]*Table117[6]</f>
        <v>0</v>
      </c>
    </row>
    <row r="55" spans="1:7" x14ac:dyDescent="0.25">
      <c r="A55" s="96">
        <v>47</v>
      </c>
      <c r="B55" s="96"/>
      <c r="C55" s="97" t="s">
        <v>664</v>
      </c>
      <c r="D55" s="96" t="s">
        <v>165</v>
      </c>
      <c r="E55" s="98">
        <v>3</v>
      </c>
      <c r="F55" s="99"/>
      <c r="G55" s="101">
        <f>Table117[5]*Table117[6]</f>
        <v>0</v>
      </c>
    </row>
    <row r="56" spans="1:7" x14ac:dyDescent="0.25">
      <c r="A56" s="96">
        <v>48</v>
      </c>
      <c r="B56" s="96"/>
      <c r="C56" s="97" t="s">
        <v>665</v>
      </c>
      <c r="D56" s="96" t="s">
        <v>165</v>
      </c>
      <c r="E56" s="98">
        <v>2</v>
      </c>
      <c r="F56" s="99"/>
      <c r="G56" s="101">
        <f>Table117[5]*Table117[6]</f>
        <v>0</v>
      </c>
    </row>
    <row r="57" spans="1:7" x14ac:dyDescent="0.25">
      <c r="A57" s="96">
        <v>49</v>
      </c>
      <c r="B57" s="96"/>
      <c r="C57" s="97" t="s">
        <v>666</v>
      </c>
      <c r="D57" s="96" t="s">
        <v>165</v>
      </c>
      <c r="E57" s="98">
        <v>4</v>
      </c>
      <c r="F57" s="99"/>
      <c r="G57" s="101">
        <f>Table117[5]*Table117[6]</f>
        <v>0</v>
      </c>
    </row>
    <row r="58" spans="1:7" x14ac:dyDescent="0.25">
      <c r="A58" s="96">
        <v>50</v>
      </c>
      <c r="B58" s="96"/>
      <c r="C58" s="97" t="s">
        <v>667</v>
      </c>
      <c r="D58" s="96" t="s">
        <v>165</v>
      </c>
      <c r="E58" s="98">
        <v>9</v>
      </c>
      <c r="F58" s="99"/>
      <c r="G58" s="101">
        <f>Table117[5]*Table117[6]</f>
        <v>0</v>
      </c>
    </row>
    <row r="59" spans="1:7" x14ac:dyDescent="0.25">
      <c r="A59" s="96">
        <v>51</v>
      </c>
      <c r="B59" s="96"/>
      <c r="C59" s="97" t="s">
        <v>668</v>
      </c>
      <c r="D59" s="96" t="s">
        <v>165</v>
      </c>
      <c r="E59" s="98">
        <v>9</v>
      </c>
      <c r="F59" s="99"/>
      <c r="G59" s="101">
        <f>Table117[5]*Table117[6]</f>
        <v>0</v>
      </c>
    </row>
    <row r="60" spans="1:7" x14ac:dyDescent="0.25">
      <c r="A60" s="96">
        <v>52</v>
      </c>
      <c r="B60" s="96"/>
      <c r="C60" s="97" t="s">
        <v>669</v>
      </c>
      <c r="D60" s="96" t="s">
        <v>165</v>
      </c>
      <c r="E60" s="98">
        <v>6</v>
      </c>
      <c r="F60" s="99"/>
      <c r="G60" s="101">
        <f>Table117[5]*Table117[6]</f>
        <v>0</v>
      </c>
    </row>
    <row r="61" spans="1:7" x14ac:dyDescent="0.25">
      <c r="A61" s="93" t="s">
        <v>83</v>
      </c>
      <c r="B61" s="94"/>
      <c r="C61" s="94"/>
      <c r="D61" s="94"/>
      <c r="E61" s="95"/>
      <c r="F61" s="95"/>
      <c r="G61" s="95">
        <f>SUBTOTAL(9,Table117[7])</f>
        <v>0</v>
      </c>
    </row>
  </sheetData>
  <mergeCells count="2">
    <mergeCell ref="C2:G3"/>
    <mergeCell ref="A4:B4"/>
  </mergeCells>
  <phoneticPr fontId="16" type="noConversion"/>
  <conditionalFormatting sqref="E7:G61">
    <cfRule type="notContainsBlanks" priority="8" stopIfTrue="1">
      <formula>LEN(TRIM(E7))&gt;0</formula>
    </cfRule>
    <cfRule type="expression" dxfId="115" priority="9">
      <formula>$E7&lt;&gt;""</formula>
    </cfRule>
  </conditionalFormatting>
  <conditionalFormatting sqref="A7:G61">
    <cfRule type="expression" dxfId="114" priority="3">
      <formula>CELL("PROTECT",A7)=0</formula>
    </cfRule>
    <cfRule type="expression" dxfId="113" priority="4">
      <formula>$C7="Subtotal"</formula>
    </cfRule>
    <cfRule type="expression" priority="5" stopIfTrue="1">
      <formula>OR($C7="Subtotal",$A7="Total TVA Cota 0")</formula>
    </cfRule>
    <cfRule type="expression" dxfId="112" priority="7">
      <formula>$E7=""</formula>
    </cfRule>
  </conditionalFormatting>
  <conditionalFormatting sqref="G7:G61">
    <cfRule type="expression" dxfId="111" priority="1">
      <formula>AND($C7="Subtotal",$G7="")</formula>
    </cfRule>
    <cfRule type="expression" dxfId="110" priority="2">
      <formula>AND($C7="Subtotal",_xlfn.FORMULATEXT($G7)="=[5]*[6]")</formula>
    </cfRule>
    <cfRule type="expression" dxfId="109" priority="6">
      <formula>AND($C7&lt;&gt;"Subtotal",_xlfn.FORMULATEXT($G7)&lt;&gt;"=[5]*[6]")</formula>
    </cfRule>
  </conditionalFormatting>
  <dataValidations count="1">
    <dataValidation type="decimal" operator="greaterThan" allowBlank="1" showInputMessage="1" showErrorMessage="1" sqref="F7:F60">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view="pageBreakPreview" topLeftCell="A61" zoomScaleNormal="90" zoomScaleSheetLayoutView="100" workbookViewId="0">
      <selection activeCell="C13" sqref="C13"/>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la Gimnaziul din s.Mosana, r-l Donduseni</v>
      </c>
      <c r="D2" s="129"/>
      <c r="E2" s="129"/>
      <c r="F2" s="129"/>
      <c r="G2" s="129"/>
    </row>
    <row r="3" spans="1:7" s="22" customFormat="1" ht="18.75" x14ac:dyDescent="0.3">
      <c r="A3" s="26" t="str">
        <f>SITE!A3</f>
        <v>Site:</v>
      </c>
      <c r="B3" s="27" t="str">
        <f>IF(SITE!B3=0,"",SITE!B3)</f>
        <v>y</v>
      </c>
      <c r="C3" s="129"/>
      <c r="D3" s="129"/>
      <c r="E3" s="129"/>
      <c r="F3" s="129"/>
      <c r="G3" s="129"/>
    </row>
    <row r="4" spans="1:7" s="22" customFormat="1" ht="18.75" x14ac:dyDescent="0.25">
      <c r="A4" s="132" t="s">
        <v>8</v>
      </c>
      <c r="B4" s="132"/>
      <c r="C4" s="29" t="str">
        <f>SITE!B13</f>
        <v>Apa si canalizare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76</v>
      </c>
      <c r="B6" s="9" t="s">
        <v>77</v>
      </c>
      <c r="C6" s="9" t="s">
        <v>78</v>
      </c>
      <c r="D6" s="9" t="s">
        <v>79</v>
      </c>
      <c r="E6" s="9" t="s">
        <v>80</v>
      </c>
      <c r="F6" s="9" t="s">
        <v>81</v>
      </c>
      <c r="G6" s="9" t="s">
        <v>82</v>
      </c>
    </row>
    <row r="7" spans="1:7" x14ac:dyDescent="0.25">
      <c r="A7" s="38"/>
      <c r="B7" s="38"/>
      <c r="C7" s="39" t="s">
        <v>670</v>
      </c>
      <c r="D7" s="38"/>
      <c r="E7" s="44"/>
      <c r="F7" s="43"/>
      <c r="G7" s="87">
        <f>Table118[5]*Table118[6]</f>
        <v>0</v>
      </c>
    </row>
    <row r="8" spans="1:7" x14ac:dyDescent="0.25">
      <c r="A8" s="38"/>
      <c r="B8" s="38"/>
      <c r="C8" s="39" t="s">
        <v>671</v>
      </c>
      <c r="D8" s="38"/>
      <c r="E8" s="44"/>
      <c r="F8" s="43"/>
      <c r="G8" s="89">
        <f>Table118[5]*Table118[6]</f>
        <v>0</v>
      </c>
    </row>
    <row r="9" spans="1:7" ht="45" x14ac:dyDescent="0.25">
      <c r="A9" s="96">
        <v>1</v>
      </c>
      <c r="B9" s="96" t="s">
        <v>294</v>
      </c>
      <c r="C9" s="97" t="s">
        <v>295</v>
      </c>
      <c r="D9" s="96" t="s">
        <v>161</v>
      </c>
      <c r="E9" s="98">
        <v>0.21</v>
      </c>
      <c r="F9" s="99"/>
      <c r="G9" s="100">
        <f>Table118[5]*Table118[6]</f>
        <v>0</v>
      </c>
    </row>
    <row r="10" spans="1:7" ht="30" x14ac:dyDescent="0.25">
      <c r="A10" s="96">
        <v>2</v>
      </c>
      <c r="B10" s="96" t="s">
        <v>296</v>
      </c>
      <c r="C10" s="97" t="s">
        <v>297</v>
      </c>
      <c r="D10" s="96" t="s">
        <v>113</v>
      </c>
      <c r="E10" s="98">
        <v>0.7</v>
      </c>
      <c r="F10" s="99"/>
      <c r="G10" s="101">
        <f>Table118[5]*Table118[6]</f>
        <v>0</v>
      </c>
    </row>
    <row r="11" spans="1:7" ht="45" x14ac:dyDescent="0.25">
      <c r="A11" s="96">
        <v>3</v>
      </c>
      <c r="B11" s="96" t="s">
        <v>298</v>
      </c>
      <c r="C11" s="97" t="s">
        <v>299</v>
      </c>
      <c r="D11" s="96" t="s">
        <v>161</v>
      </c>
      <c r="E11" s="98">
        <v>0.16</v>
      </c>
      <c r="F11" s="99"/>
      <c r="G11" s="101">
        <f>Table118[5]*Table118[6]</f>
        <v>0</v>
      </c>
    </row>
    <row r="12" spans="1:7" ht="45" x14ac:dyDescent="0.25">
      <c r="A12" s="96">
        <v>4</v>
      </c>
      <c r="B12" s="96" t="s">
        <v>300</v>
      </c>
      <c r="C12" s="97" t="s">
        <v>301</v>
      </c>
      <c r="D12" s="96" t="s">
        <v>161</v>
      </c>
      <c r="E12" s="98">
        <v>0.16</v>
      </c>
      <c r="F12" s="99"/>
      <c r="G12" s="101">
        <f>Table118[5]*Table118[6]</f>
        <v>0</v>
      </c>
    </row>
    <row r="13" spans="1:7" ht="45" x14ac:dyDescent="0.25">
      <c r="A13" s="96">
        <v>5</v>
      </c>
      <c r="B13" s="96" t="s">
        <v>130</v>
      </c>
      <c r="C13" s="97" t="s">
        <v>131</v>
      </c>
      <c r="D13" s="96" t="s">
        <v>113</v>
      </c>
      <c r="E13" s="98">
        <v>4.0999999999999996</v>
      </c>
      <c r="F13" s="99"/>
      <c r="G13" s="101">
        <f>Table118[5]*Table118[6]</f>
        <v>0</v>
      </c>
    </row>
    <row r="14" spans="1:7" ht="45" x14ac:dyDescent="0.25">
      <c r="A14" s="96">
        <v>6</v>
      </c>
      <c r="B14" s="96" t="s">
        <v>132</v>
      </c>
      <c r="C14" s="97" t="s">
        <v>133</v>
      </c>
      <c r="D14" s="96" t="s">
        <v>113</v>
      </c>
      <c r="E14" s="98">
        <v>4.0999999999999996</v>
      </c>
      <c r="F14" s="99"/>
      <c r="G14" s="101">
        <f>Table118[5]*Table118[6]</f>
        <v>0</v>
      </c>
    </row>
    <row r="15" spans="1:7" ht="45" x14ac:dyDescent="0.25">
      <c r="A15" s="96">
        <v>7</v>
      </c>
      <c r="B15" s="96" t="s">
        <v>672</v>
      </c>
      <c r="C15" s="97" t="s">
        <v>673</v>
      </c>
      <c r="D15" s="96" t="s">
        <v>113</v>
      </c>
      <c r="E15" s="98">
        <v>1.4</v>
      </c>
      <c r="F15" s="99"/>
      <c r="G15" s="101">
        <f>Table118[5]*Table118[6]</f>
        <v>0</v>
      </c>
    </row>
    <row r="16" spans="1:7" ht="45" x14ac:dyDescent="0.25">
      <c r="A16" s="96">
        <v>8</v>
      </c>
      <c r="B16" s="96" t="s">
        <v>674</v>
      </c>
      <c r="C16" s="97" t="s">
        <v>675</v>
      </c>
      <c r="D16" s="96" t="s">
        <v>119</v>
      </c>
      <c r="E16" s="98">
        <v>33</v>
      </c>
      <c r="F16" s="99"/>
      <c r="G16" s="101">
        <f>Table118[5]*Table118[6]</f>
        <v>0</v>
      </c>
    </row>
    <row r="17" spans="1:7" ht="30" x14ac:dyDescent="0.25">
      <c r="A17" s="96">
        <v>9</v>
      </c>
      <c r="B17" s="96" t="s">
        <v>676</v>
      </c>
      <c r="C17" s="97" t="s">
        <v>677</v>
      </c>
      <c r="D17" s="96" t="s">
        <v>119</v>
      </c>
      <c r="E17" s="98">
        <v>33</v>
      </c>
      <c r="F17" s="99"/>
      <c r="G17" s="101">
        <f>Table118[5]*Table118[6]</f>
        <v>0</v>
      </c>
    </row>
    <row r="18" spans="1:7" ht="30" x14ac:dyDescent="0.25">
      <c r="A18" s="96">
        <v>10</v>
      </c>
      <c r="B18" s="96" t="s">
        <v>678</v>
      </c>
      <c r="C18" s="97" t="s">
        <v>679</v>
      </c>
      <c r="D18" s="96" t="s">
        <v>119</v>
      </c>
      <c r="E18" s="98">
        <v>33</v>
      </c>
      <c r="F18" s="99"/>
      <c r="G18" s="101">
        <f>Table118[5]*Table118[6]</f>
        <v>0</v>
      </c>
    </row>
    <row r="19" spans="1:7" ht="45" x14ac:dyDescent="0.25">
      <c r="A19" s="96">
        <v>11</v>
      </c>
      <c r="B19" s="96" t="s">
        <v>680</v>
      </c>
      <c r="C19" s="97" t="s">
        <v>681</v>
      </c>
      <c r="D19" s="96" t="s">
        <v>165</v>
      </c>
      <c r="E19" s="98">
        <v>1</v>
      </c>
      <c r="F19" s="99"/>
      <c r="G19" s="101">
        <f>Table118[5]*Table118[6]</f>
        <v>0</v>
      </c>
    </row>
    <row r="20" spans="1:7" ht="60" x14ac:dyDescent="0.25">
      <c r="A20" s="96">
        <v>12</v>
      </c>
      <c r="B20" s="96" t="s">
        <v>682</v>
      </c>
      <c r="C20" s="97" t="s">
        <v>683</v>
      </c>
      <c r="D20" s="96" t="s">
        <v>165</v>
      </c>
      <c r="E20" s="98">
        <v>1</v>
      </c>
      <c r="F20" s="99"/>
      <c r="G20" s="101">
        <f>Table118[5]*Table118[6]</f>
        <v>0</v>
      </c>
    </row>
    <row r="21" spans="1:7" ht="30" x14ac:dyDescent="0.25">
      <c r="A21" s="96">
        <v>13</v>
      </c>
      <c r="B21" s="96" t="s">
        <v>684</v>
      </c>
      <c r="C21" s="97" t="s">
        <v>685</v>
      </c>
      <c r="D21" s="96" t="s">
        <v>165</v>
      </c>
      <c r="E21" s="98">
        <v>2</v>
      </c>
      <c r="F21" s="99"/>
      <c r="G21" s="101">
        <f>Table118[5]*Table118[6]</f>
        <v>0</v>
      </c>
    </row>
    <row r="22" spans="1:7" ht="45" x14ac:dyDescent="0.25">
      <c r="A22" s="96">
        <v>14</v>
      </c>
      <c r="B22" s="96" t="s">
        <v>367</v>
      </c>
      <c r="C22" s="97" t="s">
        <v>686</v>
      </c>
      <c r="D22" s="96" t="s">
        <v>165</v>
      </c>
      <c r="E22" s="98">
        <v>1</v>
      </c>
      <c r="F22" s="99"/>
      <c r="G22" s="101">
        <f>Table118[5]*Table118[6]</f>
        <v>0</v>
      </c>
    </row>
    <row r="23" spans="1:7" x14ac:dyDescent="0.25">
      <c r="A23" s="96"/>
      <c r="B23" s="96"/>
      <c r="C23" s="97" t="s">
        <v>687</v>
      </c>
      <c r="D23" s="96"/>
      <c r="E23" s="98"/>
      <c r="F23" s="99"/>
      <c r="G23" s="101">
        <f>Table118[5]*Table118[6]</f>
        <v>0</v>
      </c>
    </row>
    <row r="24" spans="1:7" ht="45" x14ac:dyDescent="0.25">
      <c r="A24" s="96">
        <v>15</v>
      </c>
      <c r="B24" s="96" t="s">
        <v>294</v>
      </c>
      <c r="C24" s="97" t="s">
        <v>295</v>
      </c>
      <c r="D24" s="96" t="s">
        <v>161</v>
      </c>
      <c r="E24" s="98">
        <v>0.19</v>
      </c>
      <c r="F24" s="99"/>
      <c r="G24" s="101">
        <f>Table118[5]*Table118[6]</f>
        <v>0</v>
      </c>
    </row>
    <row r="25" spans="1:7" ht="30" x14ac:dyDescent="0.25">
      <c r="A25" s="96">
        <v>16</v>
      </c>
      <c r="B25" s="96" t="s">
        <v>296</v>
      </c>
      <c r="C25" s="97" t="s">
        <v>297</v>
      </c>
      <c r="D25" s="96" t="s">
        <v>113</v>
      </c>
      <c r="E25" s="98">
        <v>0.6</v>
      </c>
      <c r="F25" s="99"/>
      <c r="G25" s="101">
        <f>Table118[5]*Table118[6]</f>
        <v>0</v>
      </c>
    </row>
    <row r="26" spans="1:7" ht="45" x14ac:dyDescent="0.25">
      <c r="A26" s="96">
        <v>17</v>
      </c>
      <c r="B26" s="96" t="s">
        <v>298</v>
      </c>
      <c r="C26" s="97" t="s">
        <v>299</v>
      </c>
      <c r="D26" s="96" t="s">
        <v>161</v>
      </c>
      <c r="E26" s="98">
        <v>0.12</v>
      </c>
      <c r="F26" s="99"/>
      <c r="G26" s="101">
        <f>Table118[5]*Table118[6]</f>
        <v>0</v>
      </c>
    </row>
    <row r="27" spans="1:7" ht="45" x14ac:dyDescent="0.25">
      <c r="A27" s="96">
        <v>18</v>
      </c>
      <c r="B27" s="96" t="s">
        <v>300</v>
      </c>
      <c r="C27" s="97" t="s">
        <v>301</v>
      </c>
      <c r="D27" s="96" t="s">
        <v>161</v>
      </c>
      <c r="E27" s="98">
        <v>0.12</v>
      </c>
      <c r="F27" s="99"/>
      <c r="G27" s="101">
        <f>Table118[5]*Table118[6]</f>
        <v>0</v>
      </c>
    </row>
    <row r="28" spans="1:7" ht="45" x14ac:dyDescent="0.25">
      <c r="A28" s="96">
        <v>19</v>
      </c>
      <c r="B28" s="96" t="s">
        <v>130</v>
      </c>
      <c r="C28" s="97" t="s">
        <v>131</v>
      </c>
      <c r="D28" s="96" t="s">
        <v>113</v>
      </c>
      <c r="E28" s="98">
        <v>3.1</v>
      </c>
      <c r="F28" s="99"/>
      <c r="G28" s="101">
        <f>Table118[5]*Table118[6]</f>
        <v>0</v>
      </c>
    </row>
    <row r="29" spans="1:7" ht="45" x14ac:dyDescent="0.25">
      <c r="A29" s="96">
        <v>20</v>
      </c>
      <c r="B29" s="96" t="s">
        <v>132</v>
      </c>
      <c r="C29" s="97" t="s">
        <v>133</v>
      </c>
      <c r="D29" s="96" t="s">
        <v>113</v>
      </c>
      <c r="E29" s="98">
        <v>3.1</v>
      </c>
      <c r="F29" s="99"/>
      <c r="G29" s="101">
        <f>Table118[5]*Table118[6]</f>
        <v>0</v>
      </c>
    </row>
    <row r="30" spans="1:7" ht="45" x14ac:dyDescent="0.25">
      <c r="A30" s="96">
        <v>21</v>
      </c>
      <c r="B30" s="96" t="s">
        <v>672</v>
      </c>
      <c r="C30" s="97" t="s">
        <v>673</v>
      </c>
      <c r="D30" s="96" t="s">
        <v>113</v>
      </c>
      <c r="E30" s="98">
        <v>0.21</v>
      </c>
      <c r="F30" s="99"/>
      <c r="G30" s="101">
        <f>Table118[5]*Table118[6]</f>
        <v>0</v>
      </c>
    </row>
    <row r="31" spans="1:7" ht="45" x14ac:dyDescent="0.25">
      <c r="A31" s="96">
        <v>22</v>
      </c>
      <c r="B31" s="96" t="s">
        <v>688</v>
      </c>
      <c r="C31" s="97" t="s">
        <v>689</v>
      </c>
      <c r="D31" s="96" t="s">
        <v>113</v>
      </c>
      <c r="E31" s="98">
        <v>1.5</v>
      </c>
      <c r="F31" s="99"/>
      <c r="G31" s="101">
        <f>Table118[5]*Table118[6]</f>
        <v>0</v>
      </c>
    </row>
    <row r="32" spans="1:7" ht="45" x14ac:dyDescent="0.25">
      <c r="A32" s="96">
        <v>23</v>
      </c>
      <c r="B32" s="96" t="s">
        <v>690</v>
      </c>
      <c r="C32" s="97" t="s">
        <v>691</v>
      </c>
      <c r="D32" s="96" t="s">
        <v>165</v>
      </c>
      <c r="E32" s="98">
        <v>1</v>
      </c>
      <c r="F32" s="99"/>
      <c r="G32" s="101">
        <f>Table118[5]*Table118[6]</f>
        <v>0</v>
      </c>
    </row>
    <row r="33" spans="1:7" ht="30" x14ac:dyDescent="0.25">
      <c r="A33" s="96">
        <v>24</v>
      </c>
      <c r="B33" s="96" t="s">
        <v>137</v>
      </c>
      <c r="C33" s="97" t="s">
        <v>150</v>
      </c>
      <c r="D33" s="96" t="s">
        <v>139</v>
      </c>
      <c r="E33" s="98">
        <v>0.02</v>
      </c>
      <c r="F33" s="99"/>
      <c r="G33" s="101">
        <f>Table118[5]*Table118[6]</f>
        <v>0</v>
      </c>
    </row>
    <row r="34" spans="1:7" ht="45" x14ac:dyDescent="0.25">
      <c r="A34" s="96">
        <v>25</v>
      </c>
      <c r="B34" s="96" t="s">
        <v>140</v>
      </c>
      <c r="C34" s="97" t="s">
        <v>151</v>
      </c>
      <c r="D34" s="96" t="s">
        <v>139</v>
      </c>
      <c r="E34" s="98">
        <v>0.02</v>
      </c>
      <c r="F34" s="99"/>
      <c r="G34" s="101">
        <f>Table118[5]*Table118[6]</f>
        <v>0</v>
      </c>
    </row>
    <row r="35" spans="1:7" ht="30" x14ac:dyDescent="0.25">
      <c r="A35" s="96">
        <v>26</v>
      </c>
      <c r="B35" s="96" t="s">
        <v>692</v>
      </c>
      <c r="C35" s="97" t="s">
        <v>693</v>
      </c>
      <c r="D35" s="96" t="s">
        <v>113</v>
      </c>
      <c r="E35" s="98">
        <v>0.02</v>
      </c>
      <c r="F35" s="99"/>
      <c r="G35" s="101">
        <f>Table118[5]*Table118[6]</f>
        <v>0</v>
      </c>
    </row>
    <row r="36" spans="1:7" x14ac:dyDescent="0.25">
      <c r="A36" s="96">
        <v>27</v>
      </c>
      <c r="B36" s="96" t="s">
        <v>142</v>
      </c>
      <c r="C36" s="97" t="s">
        <v>143</v>
      </c>
      <c r="D36" s="96" t="s">
        <v>113</v>
      </c>
      <c r="E36" s="98">
        <v>0.31</v>
      </c>
      <c r="F36" s="99"/>
      <c r="G36" s="101">
        <f>Table118[5]*Table118[6]</f>
        <v>0</v>
      </c>
    </row>
    <row r="37" spans="1:7" ht="30" x14ac:dyDescent="0.25">
      <c r="A37" s="96">
        <v>28</v>
      </c>
      <c r="B37" s="96" t="s">
        <v>353</v>
      </c>
      <c r="C37" s="97" t="s">
        <v>354</v>
      </c>
      <c r="D37" s="96" t="s">
        <v>117</v>
      </c>
      <c r="E37" s="98">
        <v>3.08</v>
      </c>
      <c r="F37" s="99"/>
      <c r="G37" s="101">
        <f>Table118[5]*Table118[6]</f>
        <v>0</v>
      </c>
    </row>
    <row r="38" spans="1:7" ht="30" x14ac:dyDescent="0.25">
      <c r="A38" s="96">
        <v>29</v>
      </c>
      <c r="B38" s="96" t="s">
        <v>694</v>
      </c>
      <c r="C38" s="97" t="s">
        <v>695</v>
      </c>
      <c r="D38" s="96" t="s">
        <v>119</v>
      </c>
      <c r="E38" s="98">
        <v>5</v>
      </c>
      <c r="F38" s="99"/>
      <c r="G38" s="101">
        <f>Table118[5]*Table118[6]</f>
        <v>0</v>
      </c>
    </row>
    <row r="39" spans="1:7" x14ac:dyDescent="0.25">
      <c r="A39" s="96"/>
      <c r="B39" s="96"/>
      <c r="C39" s="97" t="s">
        <v>696</v>
      </c>
      <c r="D39" s="96"/>
      <c r="E39" s="98"/>
      <c r="F39" s="99"/>
      <c r="G39" s="101">
        <f>Table118[5]*Table118[6]</f>
        <v>0</v>
      </c>
    </row>
    <row r="40" spans="1:7" x14ac:dyDescent="0.25">
      <c r="A40" s="96"/>
      <c r="B40" s="96"/>
      <c r="C40" s="97" t="s">
        <v>697</v>
      </c>
      <c r="D40" s="96"/>
      <c r="E40" s="98"/>
      <c r="F40" s="99"/>
      <c r="G40" s="101">
        <f>Table118[5]*Table118[6]</f>
        <v>0</v>
      </c>
    </row>
    <row r="41" spans="1:7" ht="30" x14ac:dyDescent="0.25">
      <c r="A41" s="96">
        <v>30</v>
      </c>
      <c r="B41" s="96" t="s">
        <v>698</v>
      </c>
      <c r="C41" s="97" t="s">
        <v>699</v>
      </c>
      <c r="D41" s="96" t="s">
        <v>153</v>
      </c>
      <c r="E41" s="98">
        <v>1</v>
      </c>
      <c r="F41" s="99"/>
      <c r="G41" s="101">
        <f>Table118[5]*Table118[6]</f>
        <v>0</v>
      </c>
    </row>
    <row r="42" spans="1:7" ht="30" x14ac:dyDescent="0.25">
      <c r="A42" s="96">
        <v>31</v>
      </c>
      <c r="B42" s="96" t="s">
        <v>700</v>
      </c>
      <c r="C42" s="97" t="s">
        <v>701</v>
      </c>
      <c r="D42" s="96" t="s">
        <v>165</v>
      </c>
      <c r="E42" s="98">
        <v>1</v>
      </c>
      <c r="F42" s="99"/>
      <c r="G42" s="101">
        <f>Table118[5]*Table118[6]</f>
        <v>0</v>
      </c>
    </row>
    <row r="43" spans="1:7" x14ac:dyDescent="0.25">
      <c r="A43" s="96">
        <v>32</v>
      </c>
      <c r="B43" s="96" t="s">
        <v>702</v>
      </c>
      <c r="C43" s="97" t="s">
        <v>703</v>
      </c>
      <c r="D43" s="96" t="s">
        <v>153</v>
      </c>
      <c r="E43" s="98">
        <v>1</v>
      </c>
      <c r="F43" s="99"/>
      <c r="G43" s="101">
        <f>Table118[5]*Table118[6]</f>
        <v>0</v>
      </c>
    </row>
    <row r="44" spans="1:7" ht="30" x14ac:dyDescent="0.25">
      <c r="A44" s="96">
        <v>33</v>
      </c>
      <c r="B44" s="96" t="s">
        <v>704</v>
      </c>
      <c r="C44" s="97" t="s">
        <v>705</v>
      </c>
      <c r="D44" s="96" t="s">
        <v>119</v>
      </c>
      <c r="E44" s="98">
        <v>10</v>
      </c>
      <c r="F44" s="99"/>
      <c r="G44" s="101">
        <f>Table118[5]*Table118[6]</f>
        <v>0</v>
      </c>
    </row>
    <row r="45" spans="1:7" ht="45" x14ac:dyDescent="0.25">
      <c r="A45" s="96">
        <v>34</v>
      </c>
      <c r="B45" s="96" t="s">
        <v>706</v>
      </c>
      <c r="C45" s="97" t="s">
        <v>707</v>
      </c>
      <c r="D45" s="96" t="s">
        <v>119</v>
      </c>
      <c r="E45" s="98">
        <v>10</v>
      </c>
      <c r="F45" s="99"/>
      <c r="G45" s="101">
        <f>Table118[5]*Table118[6]</f>
        <v>0</v>
      </c>
    </row>
    <row r="46" spans="1:7" ht="30" x14ac:dyDescent="0.25">
      <c r="A46" s="96">
        <v>35</v>
      </c>
      <c r="B46" s="96" t="s">
        <v>708</v>
      </c>
      <c r="C46" s="97" t="s">
        <v>709</v>
      </c>
      <c r="D46" s="96" t="s">
        <v>119</v>
      </c>
      <c r="E46" s="98">
        <v>10</v>
      </c>
      <c r="F46" s="99"/>
      <c r="G46" s="101">
        <f>Table118[5]*Table118[6]</f>
        <v>0</v>
      </c>
    </row>
    <row r="47" spans="1:7" ht="30" x14ac:dyDescent="0.25">
      <c r="A47" s="96">
        <v>36</v>
      </c>
      <c r="B47" s="96" t="s">
        <v>277</v>
      </c>
      <c r="C47" s="97" t="s">
        <v>278</v>
      </c>
      <c r="D47" s="96" t="s">
        <v>117</v>
      </c>
      <c r="E47" s="98">
        <v>0.6</v>
      </c>
      <c r="F47" s="99"/>
      <c r="G47" s="101">
        <f>Table118[5]*Table118[6]</f>
        <v>0</v>
      </c>
    </row>
    <row r="48" spans="1:7" ht="30" x14ac:dyDescent="0.25">
      <c r="A48" s="96">
        <v>37</v>
      </c>
      <c r="B48" s="96" t="s">
        <v>700</v>
      </c>
      <c r="C48" s="97" t="s">
        <v>710</v>
      </c>
      <c r="D48" s="96" t="s">
        <v>165</v>
      </c>
      <c r="E48" s="98">
        <v>1</v>
      </c>
      <c r="F48" s="99"/>
      <c r="G48" s="101">
        <f>Table118[5]*Table118[6]</f>
        <v>0</v>
      </c>
    </row>
    <row r="49" spans="1:7" ht="45" x14ac:dyDescent="0.25">
      <c r="A49" s="96">
        <v>38</v>
      </c>
      <c r="B49" s="96" t="s">
        <v>674</v>
      </c>
      <c r="C49" s="97" t="s">
        <v>711</v>
      </c>
      <c r="D49" s="96" t="s">
        <v>119</v>
      </c>
      <c r="E49" s="98">
        <v>3</v>
      </c>
      <c r="F49" s="99"/>
      <c r="G49" s="101">
        <f>Table118[5]*Table118[6]</f>
        <v>0</v>
      </c>
    </row>
    <row r="50" spans="1:7" ht="45" x14ac:dyDescent="0.25">
      <c r="A50" s="96">
        <v>39</v>
      </c>
      <c r="B50" s="96" t="s">
        <v>712</v>
      </c>
      <c r="C50" s="97" t="s">
        <v>713</v>
      </c>
      <c r="D50" s="96" t="s">
        <v>113</v>
      </c>
      <c r="E50" s="98">
        <v>1.4</v>
      </c>
      <c r="F50" s="99"/>
      <c r="G50" s="101">
        <f>Table118[5]*Table118[6]</f>
        <v>0</v>
      </c>
    </row>
    <row r="51" spans="1:7" ht="45" x14ac:dyDescent="0.25">
      <c r="A51" s="96">
        <v>40</v>
      </c>
      <c r="B51" s="96" t="s">
        <v>130</v>
      </c>
      <c r="C51" s="97" t="s">
        <v>131</v>
      </c>
      <c r="D51" s="96" t="s">
        <v>113</v>
      </c>
      <c r="E51" s="98">
        <v>1.4</v>
      </c>
      <c r="F51" s="99"/>
      <c r="G51" s="101">
        <f>Table118[5]*Table118[6]</f>
        <v>0</v>
      </c>
    </row>
    <row r="52" spans="1:7" ht="45" x14ac:dyDescent="0.25">
      <c r="A52" s="96">
        <v>41</v>
      </c>
      <c r="B52" s="96" t="s">
        <v>132</v>
      </c>
      <c r="C52" s="97" t="s">
        <v>133</v>
      </c>
      <c r="D52" s="96" t="s">
        <v>113</v>
      </c>
      <c r="E52" s="98">
        <v>1.4</v>
      </c>
      <c r="F52" s="99"/>
      <c r="G52" s="101">
        <f>Table118[5]*Table118[6]</f>
        <v>0</v>
      </c>
    </row>
    <row r="53" spans="1:7" ht="45" x14ac:dyDescent="0.25">
      <c r="A53" s="96">
        <v>42</v>
      </c>
      <c r="B53" s="96" t="s">
        <v>122</v>
      </c>
      <c r="C53" s="97" t="s">
        <v>714</v>
      </c>
      <c r="D53" s="96" t="s">
        <v>113</v>
      </c>
      <c r="E53" s="98">
        <v>0.06</v>
      </c>
      <c r="F53" s="99"/>
      <c r="G53" s="101">
        <f>Table118[5]*Table118[6]</f>
        <v>0</v>
      </c>
    </row>
    <row r="54" spans="1:7" ht="30" x14ac:dyDescent="0.25">
      <c r="A54" s="96">
        <v>43</v>
      </c>
      <c r="B54" s="96" t="s">
        <v>715</v>
      </c>
      <c r="C54" s="97" t="s">
        <v>716</v>
      </c>
      <c r="D54" s="96" t="s">
        <v>165</v>
      </c>
      <c r="E54" s="98">
        <v>1</v>
      </c>
      <c r="F54" s="99"/>
      <c r="G54" s="101">
        <f>Table118[5]*Table118[6]</f>
        <v>0</v>
      </c>
    </row>
    <row r="55" spans="1:7" x14ac:dyDescent="0.25">
      <c r="A55" s="96"/>
      <c r="B55" s="96"/>
      <c r="C55" s="97" t="s">
        <v>152</v>
      </c>
      <c r="D55" s="96"/>
      <c r="E55" s="98"/>
      <c r="F55" s="99"/>
      <c r="G55" s="101">
        <f>Table118[5]*Table118[6]</f>
        <v>0</v>
      </c>
    </row>
    <row r="56" spans="1:7" x14ac:dyDescent="0.25">
      <c r="A56" s="96">
        <v>44</v>
      </c>
      <c r="B56" s="96"/>
      <c r="C56" s="97" t="s">
        <v>717</v>
      </c>
      <c r="D56" s="96" t="s">
        <v>165</v>
      </c>
      <c r="E56" s="98">
        <v>1</v>
      </c>
      <c r="F56" s="99"/>
      <c r="G56" s="101">
        <f>Table118[5]*Table118[6]</f>
        <v>0</v>
      </c>
    </row>
    <row r="57" spans="1:7" x14ac:dyDescent="0.25">
      <c r="A57" s="96"/>
      <c r="B57" s="96"/>
      <c r="C57" s="97" t="s">
        <v>718</v>
      </c>
      <c r="D57" s="96"/>
      <c r="E57" s="98"/>
      <c r="F57" s="99"/>
      <c r="G57" s="101">
        <f>Table118[5]*Table118[6]</f>
        <v>0</v>
      </c>
    </row>
    <row r="58" spans="1:7" ht="45" x14ac:dyDescent="0.25">
      <c r="A58" s="96">
        <v>45</v>
      </c>
      <c r="B58" s="96" t="s">
        <v>719</v>
      </c>
      <c r="C58" s="97" t="s">
        <v>720</v>
      </c>
      <c r="D58" s="96" t="s">
        <v>119</v>
      </c>
      <c r="E58" s="98">
        <v>12</v>
      </c>
      <c r="F58" s="99"/>
      <c r="G58" s="101">
        <f>Table118[5]*Table118[6]</f>
        <v>0</v>
      </c>
    </row>
    <row r="59" spans="1:7" ht="45" x14ac:dyDescent="0.25">
      <c r="A59" s="96">
        <v>46</v>
      </c>
      <c r="B59" s="96" t="s">
        <v>721</v>
      </c>
      <c r="C59" s="97" t="s">
        <v>722</v>
      </c>
      <c r="D59" s="96" t="s">
        <v>119</v>
      </c>
      <c r="E59" s="98">
        <v>11</v>
      </c>
      <c r="F59" s="99"/>
      <c r="G59" s="101">
        <f>Table118[5]*Table118[6]</f>
        <v>0</v>
      </c>
    </row>
    <row r="60" spans="1:7" ht="60" x14ac:dyDescent="0.25">
      <c r="A60" s="96">
        <v>47</v>
      </c>
      <c r="B60" s="96" t="s">
        <v>723</v>
      </c>
      <c r="C60" s="97" t="s">
        <v>724</v>
      </c>
      <c r="D60" s="96" t="s">
        <v>725</v>
      </c>
      <c r="E60" s="98">
        <v>2.2999999999999998</v>
      </c>
      <c r="F60" s="99"/>
      <c r="G60" s="101">
        <f>Table118[5]*Table118[6]</f>
        <v>0</v>
      </c>
    </row>
    <row r="61" spans="1:7" ht="45" x14ac:dyDescent="0.25">
      <c r="A61" s="96">
        <v>48</v>
      </c>
      <c r="B61" s="96" t="s">
        <v>719</v>
      </c>
      <c r="C61" s="97" t="s">
        <v>726</v>
      </c>
      <c r="D61" s="96" t="s">
        <v>119</v>
      </c>
      <c r="E61" s="98">
        <v>2</v>
      </c>
      <c r="F61" s="99"/>
      <c r="G61" s="101">
        <f>Table118[5]*Table118[6]</f>
        <v>0</v>
      </c>
    </row>
    <row r="62" spans="1:7" ht="45" x14ac:dyDescent="0.25">
      <c r="A62" s="96">
        <v>49</v>
      </c>
      <c r="B62" s="96" t="s">
        <v>721</v>
      </c>
      <c r="C62" s="97" t="s">
        <v>727</v>
      </c>
      <c r="D62" s="96" t="s">
        <v>119</v>
      </c>
      <c r="E62" s="98">
        <v>1.7</v>
      </c>
      <c r="F62" s="99"/>
      <c r="G62" s="101">
        <f>Table118[5]*Table118[6]</f>
        <v>0</v>
      </c>
    </row>
    <row r="63" spans="1:7" ht="45" x14ac:dyDescent="0.25">
      <c r="A63" s="96">
        <v>50</v>
      </c>
      <c r="B63" s="96" t="s">
        <v>728</v>
      </c>
      <c r="C63" s="97" t="s">
        <v>729</v>
      </c>
      <c r="D63" s="96" t="s">
        <v>165</v>
      </c>
      <c r="E63" s="98">
        <v>1</v>
      </c>
      <c r="F63" s="99"/>
      <c r="G63" s="101">
        <f>Table118[5]*Table118[6]</f>
        <v>0</v>
      </c>
    </row>
    <row r="64" spans="1:7" ht="45" x14ac:dyDescent="0.25">
      <c r="A64" s="96">
        <v>51</v>
      </c>
      <c r="B64" s="96" t="s">
        <v>728</v>
      </c>
      <c r="C64" s="97" t="s">
        <v>730</v>
      </c>
      <c r="D64" s="96" t="s">
        <v>165</v>
      </c>
      <c r="E64" s="98">
        <v>2</v>
      </c>
      <c r="F64" s="99"/>
      <c r="G64" s="101">
        <f>Table118[5]*Table118[6]</f>
        <v>0</v>
      </c>
    </row>
    <row r="65" spans="1:7" ht="45" x14ac:dyDescent="0.25">
      <c r="A65" s="96">
        <v>52</v>
      </c>
      <c r="B65" s="96" t="s">
        <v>731</v>
      </c>
      <c r="C65" s="97" t="s">
        <v>732</v>
      </c>
      <c r="D65" s="96" t="s">
        <v>165</v>
      </c>
      <c r="E65" s="98">
        <v>1</v>
      </c>
      <c r="F65" s="99"/>
      <c r="G65" s="101">
        <f>Table118[5]*Table118[6]</f>
        <v>0</v>
      </c>
    </row>
    <row r="66" spans="1:7" ht="30" x14ac:dyDescent="0.25">
      <c r="A66" s="96">
        <v>53</v>
      </c>
      <c r="B66" s="96" t="s">
        <v>733</v>
      </c>
      <c r="C66" s="97" t="s">
        <v>734</v>
      </c>
      <c r="D66" s="96" t="s">
        <v>165</v>
      </c>
      <c r="E66" s="98">
        <v>1</v>
      </c>
      <c r="F66" s="99"/>
      <c r="G66" s="101">
        <f>Table118[5]*Table118[6]</f>
        <v>0</v>
      </c>
    </row>
    <row r="67" spans="1:7" ht="30" x14ac:dyDescent="0.25">
      <c r="A67" s="96">
        <v>54</v>
      </c>
      <c r="B67" s="96" t="s">
        <v>735</v>
      </c>
      <c r="C67" s="97" t="s">
        <v>736</v>
      </c>
      <c r="D67" s="96" t="s">
        <v>165</v>
      </c>
      <c r="E67" s="98">
        <v>5</v>
      </c>
      <c r="F67" s="99"/>
      <c r="G67" s="101">
        <f>Table118[5]*Table118[6]</f>
        <v>0</v>
      </c>
    </row>
    <row r="68" spans="1:7" ht="30" x14ac:dyDescent="0.25">
      <c r="A68" s="96">
        <v>55</v>
      </c>
      <c r="B68" s="96" t="s">
        <v>731</v>
      </c>
      <c r="C68" s="97" t="s">
        <v>737</v>
      </c>
      <c r="D68" s="96" t="s">
        <v>165</v>
      </c>
      <c r="E68" s="98">
        <v>5</v>
      </c>
      <c r="F68" s="99"/>
      <c r="G68" s="101">
        <f>Table118[5]*Table118[6]</f>
        <v>0</v>
      </c>
    </row>
    <row r="69" spans="1:7" ht="45" x14ac:dyDescent="0.25">
      <c r="A69" s="96">
        <v>56</v>
      </c>
      <c r="B69" s="96" t="s">
        <v>738</v>
      </c>
      <c r="C69" s="97" t="s">
        <v>739</v>
      </c>
      <c r="D69" s="96" t="s">
        <v>119</v>
      </c>
      <c r="E69" s="98">
        <v>7</v>
      </c>
      <c r="F69" s="99"/>
      <c r="G69" s="101">
        <f>Table118[5]*Table118[6]</f>
        <v>0</v>
      </c>
    </row>
    <row r="70" spans="1:7" ht="45" x14ac:dyDescent="0.25">
      <c r="A70" s="96">
        <v>57</v>
      </c>
      <c r="B70" s="96" t="s">
        <v>122</v>
      </c>
      <c r="C70" s="97" t="s">
        <v>714</v>
      </c>
      <c r="D70" s="96" t="s">
        <v>113</v>
      </c>
      <c r="E70" s="98">
        <v>0.24</v>
      </c>
      <c r="F70" s="99"/>
      <c r="G70" s="101">
        <f>Table118[5]*Table118[6]</f>
        <v>0</v>
      </c>
    </row>
    <row r="71" spans="1:7" ht="30" x14ac:dyDescent="0.25">
      <c r="A71" s="96">
        <v>58</v>
      </c>
      <c r="B71" s="96" t="s">
        <v>740</v>
      </c>
      <c r="C71" s="97" t="s">
        <v>741</v>
      </c>
      <c r="D71" s="96" t="s">
        <v>165</v>
      </c>
      <c r="E71" s="98">
        <v>1</v>
      </c>
      <c r="F71" s="99"/>
      <c r="G71" s="101">
        <f>Table118[5]*Table118[6]</f>
        <v>0</v>
      </c>
    </row>
    <row r="72" spans="1:7" ht="45" x14ac:dyDescent="0.25">
      <c r="A72" s="96">
        <v>59</v>
      </c>
      <c r="B72" s="96" t="s">
        <v>712</v>
      </c>
      <c r="C72" s="97" t="s">
        <v>713</v>
      </c>
      <c r="D72" s="96" t="s">
        <v>113</v>
      </c>
      <c r="E72" s="98">
        <v>6.3</v>
      </c>
      <c r="F72" s="99"/>
      <c r="G72" s="101">
        <f>Table118[5]*Table118[6]</f>
        <v>0</v>
      </c>
    </row>
    <row r="73" spans="1:7" ht="45" x14ac:dyDescent="0.25">
      <c r="A73" s="96">
        <v>60</v>
      </c>
      <c r="B73" s="96" t="s">
        <v>130</v>
      </c>
      <c r="C73" s="97" t="s">
        <v>131</v>
      </c>
      <c r="D73" s="96" t="s">
        <v>113</v>
      </c>
      <c r="E73" s="98">
        <v>6.3</v>
      </c>
      <c r="F73" s="99"/>
      <c r="G73" s="101">
        <f>Table118[5]*Table118[6]</f>
        <v>0</v>
      </c>
    </row>
    <row r="74" spans="1:7" ht="45" x14ac:dyDescent="0.25">
      <c r="A74" s="96">
        <v>61</v>
      </c>
      <c r="B74" s="96" t="s">
        <v>132</v>
      </c>
      <c r="C74" s="97" t="s">
        <v>133</v>
      </c>
      <c r="D74" s="96" t="s">
        <v>113</v>
      </c>
      <c r="E74" s="98">
        <v>6.3</v>
      </c>
      <c r="F74" s="99"/>
      <c r="G74" s="101">
        <f>Table118[5]*Table118[6]</f>
        <v>0</v>
      </c>
    </row>
    <row r="75" spans="1:7" ht="60" x14ac:dyDescent="0.25">
      <c r="A75" s="96">
        <v>62</v>
      </c>
      <c r="B75" s="96" t="s">
        <v>742</v>
      </c>
      <c r="C75" s="97" t="s">
        <v>743</v>
      </c>
      <c r="D75" s="96" t="s">
        <v>165</v>
      </c>
      <c r="E75" s="98">
        <v>1</v>
      </c>
      <c r="F75" s="99"/>
      <c r="G75" s="101">
        <f>Table118[5]*Table118[6]</f>
        <v>0</v>
      </c>
    </row>
    <row r="76" spans="1:7" x14ac:dyDescent="0.25">
      <c r="A76" s="93" t="s">
        <v>83</v>
      </c>
      <c r="B76" s="94"/>
      <c r="C76" s="94"/>
      <c r="D76" s="94"/>
      <c r="E76" s="95"/>
      <c r="F76" s="95"/>
      <c r="G76" s="95">
        <f>SUBTOTAL(9,Table118[7])</f>
        <v>0</v>
      </c>
    </row>
  </sheetData>
  <mergeCells count="2">
    <mergeCell ref="C2:G3"/>
    <mergeCell ref="A4:B4"/>
  </mergeCells>
  <phoneticPr fontId="16" type="noConversion"/>
  <conditionalFormatting sqref="A7:G76">
    <cfRule type="expression" dxfId="89" priority="3">
      <formula>CELL("PROTECT",A7)=0</formula>
    </cfRule>
    <cfRule type="expression" dxfId="88" priority="4">
      <formula>$C7="Subtotal"</formula>
    </cfRule>
    <cfRule type="expression" priority="5" stopIfTrue="1">
      <formula>OR($C7="Subtotal",$A7="Total TVA Cota 0")</formula>
    </cfRule>
    <cfRule type="expression" dxfId="87" priority="7">
      <formula>$E7=""</formula>
    </cfRule>
  </conditionalFormatting>
  <conditionalFormatting sqref="G7:G76">
    <cfRule type="expression" dxfId="86" priority="1">
      <formula>AND($C7="Subtotal",$G7="")</formula>
    </cfRule>
    <cfRule type="expression" dxfId="85" priority="2">
      <formula>AND($C7="Subtotal",_xlfn.FORMULATEXT($G7)="=[5]*[6]")</formula>
    </cfRule>
    <cfRule type="expression" dxfId="84" priority="6">
      <formula>AND($C7&lt;&gt;"Subtotal",_xlfn.FORMULATEXT($G7)&lt;&gt;"=[5]*[6]")</formula>
    </cfRule>
  </conditionalFormatting>
  <conditionalFormatting sqref="E7:G76">
    <cfRule type="notContainsBlanks" priority="8" stopIfTrue="1">
      <formula>LEN(TRIM(E7))&gt;0</formula>
    </cfRule>
    <cfRule type="expression" dxfId="83" priority="9">
      <formula>$E7&lt;&gt;""</formula>
    </cfRule>
  </conditionalFormatting>
  <dataValidations count="1">
    <dataValidation type="decimal" operator="greaterThan" allowBlank="1" showInputMessage="1" showErrorMessage="1" sqref="F7:F75">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SITE</vt:lpstr>
      <vt:lpstr>TA</vt:lpstr>
      <vt:lpstr>TM</vt:lpstr>
      <vt:lpstr>TMS</vt:lpstr>
      <vt:lpstr>HV</vt:lpstr>
      <vt:lpstr>GCW</vt:lpstr>
      <vt:lpstr>EEF</vt:lpstr>
      <vt:lpstr>ATM</vt:lpstr>
      <vt:lpstr>BK</vt:lpstr>
      <vt:lpstr>SIP</vt:lpstr>
      <vt:lpstr>FSS</vt:lpstr>
      <vt:lpstr>Commiss</vt:lpstr>
      <vt:lpstr>Maintenance</vt:lpstr>
      <vt:lpstr>Boiler</vt:lpstr>
      <vt:lpstr>Boiler!Print_Area</vt:lpstr>
      <vt:lpstr>SITE!Print_Area</vt:lpstr>
      <vt:lpstr>ATM!Print_Titles</vt:lpstr>
      <vt:lpstr>BK!Print_Titles</vt:lpstr>
      <vt:lpstr>Boiler!Print_Titles</vt:lpstr>
      <vt:lpstr>Commiss!Print_Titles</vt:lpstr>
      <vt:lpstr>EEF!Print_Titles</vt:lpstr>
      <vt:lpstr>FSS!Print_Titles</vt:lpstr>
      <vt:lpstr>GCW!Print_Titles</vt:lpstr>
      <vt:lpstr>HV!Print_Titles</vt:lpstr>
      <vt:lpstr>Maintenance!Print_Titles</vt:lpstr>
      <vt:lpstr>SIP!Print_Titles</vt:lpstr>
      <vt:lpstr>TA!Print_Titles</vt:lpstr>
      <vt:lpstr>TM!Print_Titles</vt:lpstr>
      <vt:lpstr>TMS!Print_Titles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Mihai Maciuca</dc:creator>
  <cp:lastModifiedBy>Vitalie Vieru</cp:lastModifiedBy>
  <cp:lastPrinted>2016-11-13T22:03:12Z</cp:lastPrinted>
  <dcterms:created xsi:type="dcterms:W3CDTF">2014-05-20T07:18:54Z</dcterms:created>
  <dcterms:modified xsi:type="dcterms:W3CDTF">2018-04-17T06:24:58Z</dcterms:modified>
</cp:coreProperties>
</file>