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15480" windowHeight="11640" tabRatio="721" activeTab="13"/>
  </bookViews>
  <sheets>
    <sheet name="SITE" sheetId="14" r:id="rId1"/>
    <sheet name="TA" sheetId="11" r:id="rId2"/>
    <sheet name="TM" sheetId="4" r:id="rId3"/>
    <sheet name="TMS" sheetId="21" r:id="rId4"/>
    <sheet name="HV" sheetId="6" r:id="rId5"/>
    <sheet name="GCW" sheetId="1" r:id="rId6"/>
    <sheet name="EEF" sheetId="7" r:id="rId7"/>
    <sheet name="ATM" sheetId="8" r:id="rId8"/>
    <sheet name="BK" sheetId="5" r:id="rId9"/>
    <sheet name="SIP" sheetId="9" r:id="rId10"/>
    <sheet name="FSS" sheetId="22" r:id="rId11"/>
    <sheet name="Commiss" sheetId="18" r:id="rId12"/>
    <sheet name="Maintenance" sheetId="19" r:id="rId13"/>
    <sheet name="Boiler" sheetId="20" r:id="rId14"/>
  </sheets>
  <definedNames>
    <definedName name="_xlnm.Print_Area" localSheetId="13">Boiler!$A$1:$G$27</definedName>
    <definedName name="_xlnm.Print_Area" localSheetId="0">SITE!$A$1:$E$38</definedName>
    <definedName name="_xlnm.Print_Titles" localSheetId="7">ATM!$1:$1</definedName>
    <definedName name="_xlnm.Print_Titles" localSheetId="8">BK!$1:$1</definedName>
    <definedName name="_xlnm.Print_Titles" localSheetId="13">Boiler!$1:$1</definedName>
    <definedName name="_xlnm.Print_Titles" localSheetId="11">Commiss!$1:$1</definedName>
    <definedName name="_xlnm.Print_Titles" localSheetId="6">EEF!$1:$1</definedName>
    <definedName name="_xlnm.Print_Titles" localSheetId="10">FSS!$1:$1</definedName>
    <definedName name="_xlnm.Print_Titles" localSheetId="5">GCW!$1:$1</definedName>
    <definedName name="_xlnm.Print_Titles" localSheetId="4">HV!$1:$1</definedName>
    <definedName name="_xlnm.Print_Titles" localSheetId="12">Maintenance!$1:$1</definedName>
    <definedName name="_xlnm.Print_Titles" localSheetId="9">SIP!$1:$1</definedName>
    <definedName name="_xlnm.Print_Titles" localSheetId="1">TA!$1:$1</definedName>
    <definedName name="_xlnm.Print_Titles" localSheetId="2">TM!$1:$1</definedName>
    <definedName name="_xlnm.Print_Titles" localSheetId="3">TMS!$1:$1</definedName>
  </definedNames>
  <calcPr calcId="145621"/>
</workbook>
</file>

<file path=xl/calcChain.xml><?xml version="1.0" encoding="utf-8"?>
<calcChain xmlns="http://schemas.openxmlformats.org/spreadsheetml/2006/main">
  <c r="G25" i="6" l="1"/>
  <c r="G26" i="6"/>
  <c r="G27" i="6"/>
  <c r="G28" i="6"/>
  <c r="G29" i="6"/>
  <c r="G30" i="6"/>
  <c r="G31" i="6"/>
  <c r="G32" i="6"/>
  <c r="G33" i="6"/>
  <c r="G34" i="6"/>
  <c r="G35" i="6"/>
  <c r="G36" i="6"/>
  <c r="G37" i="6"/>
  <c r="G38" i="6"/>
  <c r="G39" i="6"/>
  <c r="G40" i="6"/>
  <c r="G41" i="6"/>
  <c r="G42" i="6"/>
  <c r="G43" i="6"/>
  <c r="G44" i="6"/>
  <c r="G45" i="6"/>
  <c r="G46" i="6"/>
  <c r="G47" i="6"/>
  <c r="G48" i="6"/>
  <c r="G49" i="6"/>
  <c r="G50" i="6"/>
  <c r="G51" i="6"/>
  <c r="G52" i="6"/>
  <c r="G53" i="6"/>
  <c r="G54" i="6"/>
  <c r="G55" i="6"/>
  <c r="G56" i="6"/>
  <c r="G57" i="6"/>
  <c r="G58" i="6"/>
  <c r="G59" i="6"/>
  <c r="G60" i="6"/>
  <c r="G61" i="6"/>
  <c r="G62" i="6"/>
  <c r="G63" i="6"/>
  <c r="G64" i="6"/>
  <c r="G65" i="6"/>
  <c r="G66" i="6"/>
  <c r="G67" i="6"/>
  <c r="G68" i="6"/>
  <c r="G69" i="6"/>
  <c r="G70" i="6"/>
  <c r="G71" i="6"/>
  <c r="G72" i="6"/>
  <c r="G73" i="6"/>
  <c r="G74" i="6"/>
  <c r="G75" i="6"/>
  <c r="G76" i="6"/>
  <c r="G77" i="6"/>
  <c r="G78" i="6"/>
  <c r="G79" i="6"/>
  <c r="G80" i="6"/>
  <c r="G81" i="6"/>
  <c r="G82" i="6"/>
  <c r="G83" i="6"/>
  <c r="G84" i="6"/>
  <c r="G85" i="6"/>
  <c r="G86" i="6"/>
  <c r="G87" i="6"/>
  <c r="G88" i="6"/>
  <c r="G89" i="6"/>
  <c r="G90" i="6"/>
  <c r="G91" i="6"/>
  <c r="G92" i="6"/>
  <c r="G93" i="6"/>
  <c r="G94" i="6"/>
  <c r="G95" i="6"/>
  <c r="G96" i="6"/>
  <c r="G97" i="6"/>
  <c r="G98" i="6"/>
  <c r="G99" i="6"/>
  <c r="G100" i="6"/>
  <c r="G101" i="6"/>
  <c r="G102" i="6"/>
  <c r="G103" i="6"/>
  <c r="G104" i="6"/>
  <c r="G105" i="6"/>
  <c r="G106" i="6"/>
  <c r="G107" i="6"/>
  <c r="G108" i="6"/>
  <c r="G109" i="6"/>
  <c r="G110" i="6"/>
  <c r="G111" i="6"/>
  <c r="G9" i="9" l="1"/>
  <c r="G10" i="9"/>
  <c r="G11" i="9"/>
  <c r="G12" i="9"/>
  <c r="G13" i="9"/>
  <c r="G14" i="9"/>
  <c r="G15" i="9"/>
  <c r="G16" i="9"/>
  <c r="G17" i="9"/>
  <c r="G18" i="9"/>
  <c r="G19" i="9"/>
  <c r="G20" i="9"/>
  <c r="G21" i="9"/>
  <c r="G22" i="9"/>
  <c r="G23" i="9"/>
  <c r="G24" i="9"/>
  <c r="G25" i="9"/>
  <c r="G26" i="9"/>
  <c r="G9" i="5"/>
  <c r="G10" i="5"/>
  <c r="G11" i="5"/>
  <c r="G12" i="5"/>
  <c r="G13" i="5"/>
  <c r="G14" i="5"/>
  <c r="G15" i="5"/>
  <c r="G16" i="5"/>
  <c r="G17" i="5"/>
  <c r="G18" i="5"/>
  <c r="G19"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72" i="5"/>
  <c r="G73" i="5"/>
  <c r="G74" i="5"/>
  <c r="G75" i="5"/>
  <c r="G76" i="5"/>
  <c r="G77" i="5"/>
  <c r="G78" i="5"/>
  <c r="G79" i="5"/>
  <c r="G9" i="8"/>
  <c r="G10" i="8"/>
  <c r="G11" i="8"/>
  <c r="G12" i="8"/>
  <c r="G13" i="8"/>
  <c r="G14" i="8"/>
  <c r="G15" i="8"/>
  <c r="G16" i="8"/>
  <c r="G17" i="8"/>
  <c r="G18" i="8"/>
  <c r="G19" i="8"/>
  <c r="G20" i="8"/>
  <c r="G21" i="8"/>
  <c r="G22" i="8"/>
  <c r="G23" i="8"/>
  <c r="G24" i="8"/>
  <c r="G25" i="8"/>
  <c r="G26" i="8"/>
  <c r="G27" i="8"/>
  <c r="G28" i="8"/>
  <c r="G29" i="8"/>
  <c r="G30" i="8"/>
  <c r="G31" i="8"/>
  <c r="G32" i="8"/>
  <c r="G33" i="8"/>
  <c r="G34" i="8"/>
  <c r="G35" i="8"/>
  <c r="G36" i="8"/>
  <c r="G37" i="8"/>
  <c r="G38" i="8"/>
  <c r="G39" i="8"/>
  <c r="G40" i="8"/>
  <c r="G41" i="8"/>
  <c r="G42" i="8"/>
  <c r="G43" i="8"/>
  <c r="G44" i="8"/>
  <c r="G45" i="8"/>
  <c r="G46" i="8"/>
  <c r="G47" i="8"/>
  <c r="G48" i="8"/>
  <c r="G49" i="8"/>
  <c r="G50" i="8"/>
  <c r="G51" i="8"/>
  <c r="G52" i="8"/>
  <c r="G53" i="8"/>
  <c r="G54" i="8"/>
  <c r="G55" i="8"/>
  <c r="G56" i="8"/>
  <c r="G57" i="8"/>
  <c r="G58" i="8"/>
  <c r="G59" i="8"/>
  <c r="G9" i="7"/>
  <c r="G10" i="7"/>
  <c r="G11" i="7"/>
  <c r="G12" i="7"/>
  <c r="G13" i="7"/>
  <c r="G14" i="7"/>
  <c r="G15" i="7"/>
  <c r="G16" i="7"/>
  <c r="G17" i="7"/>
  <c r="G18" i="7"/>
  <c r="G19" i="7"/>
  <c r="G20" i="7"/>
  <c r="G21" i="7"/>
  <c r="G22" i="7"/>
  <c r="G23" i="7"/>
  <c r="G24" i="7"/>
  <c r="G25" i="7"/>
  <c r="G26" i="7"/>
  <c r="G27" i="7"/>
  <c r="G28" i="7"/>
  <c r="G29" i="7"/>
  <c r="G30" i="7"/>
  <c r="G31" i="7"/>
  <c r="G32" i="7"/>
  <c r="G33" i="7"/>
  <c r="G34" i="7"/>
  <c r="G35" i="7"/>
  <c r="G36" i="7"/>
  <c r="G37" i="7"/>
  <c r="G38" i="7"/>
  <c r="G39" i="7"/>
  <c r="G40" i="7"/>
  <c r="G41" i="7"/>
  <c r="G42" i="7"/>
  <c r="G43" i="7"/>
  <c r="G44" i="7"/>
  <c r="G45" i="7"/>
  <c r="G46" i="7"/>
  <c r="G47" i="7"/>
  <c r="G48" i="7"/>
  <c r="G49" i="7"/>
  <c r="G50" i="7"/>
  <c r="G51" i="7"/>
  <c r="G52" i="7"/>
  <c r="G53" i="7"/>
  <c r="G54" i="7"/>
  <c r="G55" i="7"/>
  <c r="G56" i="7"/>
  <c r="G57" i="7"/>
  <c r="G58" i="7"/>
  <c r="G59" i="7"/>
  <c r="G60" i="7"/>
  <c r="G61" i="7"/>
  <c r="G62" i="7"/>
  <c r="G63" i="7"/>
  <c r="G64" i="7"/>
  <c r="G65" i="7"/>
  <c r="G66" i="7"/>
  <c r="G67" i="7"/>
  <c r="G68" i="7"/>
  <c r="G69" i="7"/>
  <c r="G70" i="7"/>
  <c r="G71" i="7"/>
  <c r="G72" i="7"/>
  <c r="G73" i="7"/>
  <c r="G74" i="7"/>
  <c r="G75" i="7"/>
  <c r="G76" i="7"/>
  <c r="G77" i="7"/>
  <c r="G78" i="7"/>
  <c r="G79" i="7"/>
  <c r="G80" i="7"/>
  <c r="G81" i="7"/>
  <c r="G82" i="7"/>
  <c r="G83" i="7"/>
  <c r="G84" i="7"/>
  <c r="G85" i="7"/>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 i="6"/>
  <c r="G10" i="6"/>
  <c r="G11" i="6"/>
  <c r="G12" i="6"/>
  <c r="G13" i="6"/>
  <c r="G14" i="6"/>
  <c r="G15" i="6"/>
  <c r="G16" i="6"/>
  <c r="G17" i="6"/>
  <c r="G18" i="6"/>
  <c r="G19" i="6"/>
  <c r="G20" i="6"/>
  <c r="G21" i="6"/>
  <c r="G22" i="6"/>
  <c r="G23" i="6"/>
  <c r="G24" i="6"/>
  <c r="G9"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7" i="4"/>
  <c r="G58" i="4"/>
  <c r="G59" i="4"/>
  <c r="G60" i="4"/>
  <c r="G61" i="4"/>
  <c r="G62" i="4"/>
  <c r="G63" i="4"/>
  <c r="G64" i="4"/>
  <c r="G65" i="4"/>
  <c r="G66" i="4"/>
  <c r="G67" i="4"/>
  <c r="G68" i="4"/>
  <c r="G69" i="4"/>
  <c r="G70" i="4"/>
  <c r="G71" i="4"/>
  <c r="G72" i="4"/>
  <c r="G73" i="4"/>
  <c r="G74" i="4"/>
  <c r="G75" i="4"/>
  <c r="G76" i="4"/>
  <c r="G77" i="4"/>
  <c r="G78" i="4"/>
  <c r="G79" i="4"/>
  <c r="G80" i="4"/>
  <c r="G81" i="4"/>
  <c r="G82" i="4"/>
  <c r="G83" i="4"/>
  <c r="G84" i="4"/>
  <c r="G85" i="4"/>
  <c r="G86" i="4"/>
  <c r="G87" i="4"/>
  <c r="G88" i="4"/>
  <c r="G89" i="4"/>
  <c r="G90" i="4"/>
  <c r="G91" i="4"/>
  <c r="G92" i="4"/>
  <c r="G93" i="4"/>
  <c r="G94" i="4"/>
  <c r="G9" i="11"/>
  <c r="G10" i="11"/>
  <c r="G11" i="11"/>
  <c r="G12" i="11"/>
  <c r="G13" i="11"/>
  <c r="G14" i="11"/>
  <c r="G15" i="11"/>
  <c r="G16" i="11"/>
  <c r="G17" i="11"/>
  <c r="G18" i="11"/>
  <c r="G19" i="11"/>
  <c r="G20" i="11"/>
  <c r="G21" i="11"/>
  <c r="G22" i="11"/>
  <c r="G23" i="11"/>
  <c r="G24" i="11"/>
  <c r="G25" i="11"/>
  <c r="G26" i="11"/>
  <c r="G27" i="11"/>
  <c r="G28" i="11"/>
  <c r="G29" i="11"/>
  <c r="G30" i="11"/>
  <c r="G31" i="11"/>
  <c r="G32" i="11"/>
  <c r="G33" i="11"/>
  <c r="G34" i="11"/>
  <c r="G35" i="11"/>
  <c r="G36" i="11"/>
  <c r="G37" i="11"/>
  <c r="G38" i="11"/>
  <c r="G39" i="11"/>
  <c r="G40" i="11"/>
  <c r="G41" i="11"/>
  <c r="G42" i="11"/>
  <c r="G43" i="11"/>
  <c r="G44" i="11"/>
  <c r="G45" i="11"/>
  <c r="G8" i="19" l="1"/>
  <c r="G9" i="19"/>
  <c r="G10" i="19"/>
  <c r="G7" i="19"/>
  <c r="C4" i="22" l="1"/>
  <c r="G8" i="22" l="1"/>
  <c r="G7" i="22"/>
  <c r="G9" i="22" s="1"/>
  <c r="G5" i="22"/>
  <c r="F5" i="22"/>
  <c r="E5" i="22"/>
  <c r="D5" i="22"/>
  <c r="C5" i="22"/>
  <c r="B5" i="22"/>
  <c r="A5" i="22"/>
  <c r="B3" i="22"/>
  <c r="A3" i="22"/>
  <c r="C2" i="22"/>
  <c r="B2" i="22"/>
  <c r="A2" i="22"/>
  <c r="A1" i="22"/>
  <c r="E15" i="14" l="1"/>
  <c r="G8" i="9"/>
  <c r="G7" i="9"/>
  <c r="G27" i="9" s="1"/>
  <c r="G8" i="5"/>
  <c r="G7" i="5"/>
  <c r="G8" i="8"/>
  <c r="G7" i="8"/>
  <c r="G60" i="8" s="1"/>
  <c r="G8" i="7"/>
  <c r="G7" i="7"/>
  <c r="G8" i="1"/>
  <c r="G7" i="1"/>
  <c r="G96" i="1" s="1"/>
  <c r="G8" i="6"/>
  <c r="G7" i="6"/>
  <c r="G8" i="21"/>
  <c r="G7" i="21"/>
  <c r="G9" i="21" s="1"/>
  <c r="G8" i="4"/>
  <c r="G7" i="4"/>
  <c r="G95" i="4" s="1"/>
  <c r="G8" i="11"/>
  <c r="G112" i="6" l="1"/>
  <c r="G86" i="7"/>
  <c r="G80" i="5"/>
  <c r="G7" i="11"/>
  <c r="G46" i="11" s="1"/>
  <c r="C4" i="21" l="1"/>
  <c r="E8" i="14" l="1"/>
  <c r="G5" i="21"/>
  <c r="F5" i="21"/>
  <c r="E5" i="21"/>
  <c r="D5" i="21"/>
  <c r="C5" i="21"/>
  <c r="B5" i="21"/>
  <c r="A5" i="21"/>
  <c r="B3" i="21"/>
  <c r="A3" i="21"/>
  <c r="C2" i="21"/>
  <c r="B2" i="21"/>
  <c r="A2" i="21"/>
  <c r="A1" i="21"/>
  <c r="B3" i="20" l="1"/>
  <c r="A3" i="20"/>
  <c r="B2" i="20"/>
  <c r="A2" i="20"/>
  <c r="A1" i="20"/>
  <c r="B3" i="19"/>
  <c r="A3" i="19"/>
  <c r="B2" i="19"/>
  <c r="A2" i="19"/>
  <c r="A1" i="19"/>
  <c r="B3" i="18"/>
  <c r="A3" i="18"/>
  <c r="B2" i="18"/>
  <c r="A2" i="18"/>
  <c r="A1" i="18"/>
  <c r="B3" i="9"/>
  <c r="A3" i="9"/>
  <c r="B2" i="9"/>
  <c r="A2" i="9"/>
  <c r="A1" i="9"/>
  <c r="B3" i="5"/>
  <c r="A3" i="5"/>
  <c r="B2" i="5"/>
  <c r="A2" i="5"/>
  <c r="A1" i="5"/>
  <c r="B3" i="8"/>
  <c r="A3" i="8"/>
  <c r="B2" i="8"/>
  <c r="A2" i="8"/>
  <c r="A1" i="8"/>
  <c r="B3" i="7"/>
  <c r="A3" i="7"/>
  <c r="B2" i="7"/>
  <c r="A2" i="7"/>
  <c r="A1" i="7"/>
  <c r="B3" i="1"/>
  <c r="A3" i="1"/>
  <c r="B2" i="1"/>
  <c r="A2" i="1"/>
  <c r="A1" i="1"/>
  <c r="B3" i="6"/>
  <c r="A3" i="6"/>
  <c r="B2" i="6"/>
  <c r="A2" i="6"/>
  <c r="A1" i="6"/>
  <c r="B3" i="4"/>
  <c r="A3" i="4"/>
  <c r="B2" i="4"/>
  <c r="A2" i="4"/>
  <c r="A1" i="4"/>
  <c r="B3" i="11"/>
  <c r="B2" i="11"/>
  <c r="A1" i="11" l="1"/>
  <c r="G5" i="9" l="1"/>
  <c r="F5" i="9"/>
  <c r="E5" i="9"/>
  <c r="G5" i="5"/>
  <c r="F5" i="5"/>
  <c r="E5" i="5"/>
  <c r="G5" i="8"/>
  <c r="F5" i="8"/>
  <c r="E5" i="8"/>
  <c r="E6" i="14" l="1"/>
  <c r="A4" i="19" l="1"/>
  <c r="A4" i="18"/>
  <c r="C4" i="9"/>
  <c r="C4" i="5"/>
  <c r="C4" i="8"/>
  <c r="C4" i="7"/>
  <c r="C4" i="1"/>
  <c r="C4" i="6"/>
  <c r="C4" i="4"/>
  <c r="C4" i="11"/>
  <c r="E14" i="14" l="1"/>
  <c r="D5" i="9"/>
  <c r="C5" i="9"/>
  <c r="B5" i="9"/>
  <c r="A5" i="9"/>
  <c r="E13" i="14"/>
  <c r="D5" i="5"/>
  <c r="C5" i="5"/>
  <c r="B5" i="5"/>
  <c r="A5" i="5"/>
  <c r="E12" i="14"/>
  <c r="D5" i="8"/>
  <c r="C5" i="8"/>
  <c r="B5" i="8"/>
  <c r="A5" i="8"/>
  <c r="G5" i="7"/>
  <c r="E11" i="14" s="1"/>
  <c r="F5" i="7"/>
  <c r="E5" i="7"/>
  <c r="D5" i="7"/>
  <c r="C5" i="7"/>
  <c r="B5" i="7"/>
  <c r="A5" i="7"/>
  <c r="G5" i="1"/>
  <c r="E10" i="14" s="1"/>
  <c r="F5" i="1"/>
  <c r="E5" i="1"/>
  <c r="D5" i="1"/>
  <c r="C5" i="1"/>
  <c r="B5" i="1"/>
  <c r="A5" i="1"/>
  <c r="G5" i="6"/>
  <c r="E9" i="14" s="1"/>
  <c r="F5" i="6"/>
  <c r="E5" i="6"/>
  <c r="D5" i="6"/>
  <c r="C5" i="6"/>
  <c r="B5" i="6"/>
  <c r="A5" i="6"/>
  <c r="B5" i="4"/>
  <c r="C5" i="4"/>
  <c r="D5" i="4"/>
  <c r="E5" i="4"/>
  <c r="F5" i="4"/>
  <c r="G5" i="4"/>
  <c r="E7" i="14" s="1"/>
  <c r="A5" i="4"/>
  <c r="E23" i="14" l="1"/>
  <c r="E24" i="14" s="1"/>
  <c r="E27" i="14" s="1"/>
  <c r="E29" i="14" s="1"/>
  <c r="E32" i="14" s="1"/>
  <c r="E26" i="14"/>
  <c r="C2" i="19" l="1"/>
  <c r="C2" i="18"/>
  <c r="C2" i="9"/>
  <c r="C2" i="5"/>
  <c r="C2" i="8"/>
  <c r="C2" i="7"/>
  <c r="C2" i="1"/>
  <c r="C2" i="6"/>
  <c r="C2" i="4"/>
  <c r="A3" i="11"/>
  <c r="A2" i="11"/>
  <c r="G11" i="19" l="1"/>
  <c r="E17" i="14" s="1"/>
  <c r="G7" i="20"/>
  <c r="G10" i="18"/>
  <c r="G9" i="18"/>
  <c r="G8" i="18"/>
  <c r="G7" i="18"/>
  <c r="C2" i="20"/>
  <c r="C2" i="11"/>
  <c r="G21" i="20" l="1"/>
  <c r="G11" i="18"/>
  <c r="E16" i="14" s="1"/>
  <c r="E18" i="14" l="1"/>
  <c r="E33" i="14" s="1"/>
</calcChain>
</file>

<file path=xl/sharedStrings.xml><?xml version="1.0" encoding="utf-8"?>
<sst xmlns="http://schemas.openxmlformats.org/spreadsheetml/2006/main" count="1632" uniqueCount="777">
  <si>
    <t>Incalzire si Ventilare</t>
  </si>
  <si>
    <t>№</t>
  </si>
  <si>
    <t xml:space="preserve">Simbol norme, cod  resurse  </t>
  </si>
  <si>
    <t xml:space="preserve">Denumire lucrări       </t>
  </si>
  <si>
    <t xml:space="preserve">U.M. </t>
  </si>
  <si>
    <t xml:space="preserve">Cantitate </t>
  </si>
  <si>
    <t>Lot:</t>
  </si>
  <si>
    <t>Site:</t>
  </si>
  <si>
    <t>Compartiment:</t>
  </si>
  <si>
    <t>Amenajarea Teritoriului</t>
  </si>
  <si>
    <t>Lista consolidată de prețuri</t>
  </si>
  <si>
    <t>No</t>
  </si>
  <si>
    <t>Parameter</t>
  </si>
  <si>
    <t>Unit</t>
  </si>
  <si>
    <t>Value</t>
  </si>
  <si>
    <t>MWh</t>
  </si>
  <si>
    <t>USD</t>
  </si>
  <si>
    <t>Sumă estimată în dolari SUA, TVA Cota 0</t>
  </si>
  <si>
    <t>Componenta de Cost / Compartiment</t>
  </si>
  <si>
    <t>Pretul total a lucrarilor</t>
  </si>
  <si>
    <t>Eficienta cazanului la puterea nominala</t>
  </si>
  <si>
    <t>Consumul anual de combustibil</t>
  </si>
  <si>
    <t>Consumul anual de caldura</t>
  </si>
  <si>
    <t>Valoarea calorica a combustibilului</t>
  </si>
  <si>
    <t>Cantitatea de combustibil solicitata</t>
  </si>
  <si>
    <t>tone</t>
  </si>
  <si>
    <t>MWh/tona</t>
  </si>
  <si>
    <t>MJ/tona</t>
  </si>
  <si>
    <t>procente</t>
  </si>
  <si>
    <t>USD/tona</t>
  </si>
  <si>
    <t>Pretul estimat al combustibilului</t>
  </si>
  <si>
    <t>Durata de viata estimata</t>
  </si>
  <si>
    <t>ani</t>
  </si>
  <si>
    <t>Costul Total pe ciclu de viata (Pretul lucrarilor + VC Combustibil)</t>
  </si>
  <si>
    <t>Valoarea Curenta (VC) a combustibilului</t>
  </si>
  <si>
    <t>Cazan</t>
  </si>
  <si>
    <t>Item</t>
  </si>
  <si>
    <t>Costul anual al combustibilului</t>
  </si>
  <si>
    <t>Rata de discount</t>
  </si>
  <si>
    <t>Darea in Exloatare</t>
  </si>
  <si>
    <t>Termomecanica</t>
  </si>
  <si>
    <t>Lucrari Generale de Constructie</t>
  </si>
  <si>
    <t>Electricitate si iluminare</t>
  </si>
  <si>
    <t>Apa si canalizare</t>
  </si>
  <si>
    <t>Sistem antiincendiu</t>
  </si>
  <si>
    <t>Sistem automatizat de control si reglare</t>
  </si>
  <si>
    <t>* Any equipment or component that requires replacement within the 3 years period and was not included in the list of wear parts shall be treated as a warranty case and must be provided by the contractor at no additional cost</t>
  </si>
  <si>
    <t>Descrierea itemului</t>
  </si>
  <si>
    <t>Cantitatea pentru 3 ani</t>
  </si>
  <si>
    <t>Total fara TVA :</t>
  </si>
  <si>
    <t>Total  fara TVA :</t>
  </si>
  <si>
    <t>Total USD
(col.5 x col.6)</t>
  </si>
  <si>
    <t>Ofertantul isi asuma raspunderea pentru orice item pentru care nu a fost idicat pretul pe unitate, si va fi furnizat fara costuri suplimentare pentru UNDP</t>
  </si>
  <si>
    <t>Modificarea structurii initiale a acestui document este interzisa. Orice modificare efectuata poate duce la respingerea ofertei</t>
  </si>
  <si>
    <t>REF:</t>
  </si>
  <si>
    <t>ITB</t>
  </si>
  <si>
    <t>x</t>
  </si>
  <si>
    <t>y</t>
  </si>
  <si>
    <t>Ofertant:</t>
  </si>
  <si>
    <t>Semnatura</t>
  </si>
  <si>
    <t>Specificatiile minime ale cazanului</t>
  </si>
  <si>
    <t>Specificatii cerute</t>
  </si>
  <si>
    <t>Specificatiile propuse</t>
  </si>
  <si>
    <t>Cantitate</t>
  </si>
  <si>
    <t>Modelul Cazanului:</t>
  </si>
  <si>
    <t>* Specificati tipul de combustibil compatibil conform recomandarii producatorului</t>
  </si>
  <si>
    <t>*** Ofertantul poate propune cazan cu un diametru mai mare sau mai mic decat cel specificat in documentatia de proiect, cu conditia ca cosul de fum oferit este compatibil cu cazanul propus asigurand functionarea optima a sa, iar costurile sunt ajustate corespunzator  in oferta financiara.</t>
  </si>
  <si>
    <t>**** Specificati doar valoarea numerica. Nu inserati text</t>
  </si>
  <si>
    <t>Limtele de emisie: EN 303-5:2012   Class 3</t>
  </si>
  <si>
    <t>Randament: minim 80% ****</t>
  </si>
  <si>
    <t>Tensiunea curentului de alimentare: 230V/50Hz</t>
  </si>
  <si>
    <t>Termenul de garantie pentru componentele active: 3 ani</t>
  </si>
  <si>
    <t>Termenul de garantie pentru componentele pasive: 5 ani</t>
  </si>
  <si>
    <t>Curatarea arzatorului: sistem de curatare automata a arzatorului prin mijloace mecanice</t>
  </si>
  <si>
    <t>Presiunea de lucru: ≥1.5 bar</t>
  </si>
  <si>
    <t>Temperatura maxima admisa de operare: ≥85 °C</t>
  </si>
  <si>
    <t>Sistem de colectoare solare pentru apa calda menajera</t>
  </si>
  <si>
    <t>1</t>
  </si>
  <si>
    <t>2</t>
  </si>
  <si>
    <t>3</t>
  </si>
  <si>
    <t>4</t>
  </si>
  <si>
    <t>5</t>
  </si>
  <si>
    <t>6</t>
  </si>
  <si>
    <t>7</t>
  </si>
  <si>
    <t>Total TVA Cota 0</t>
  </si>
  <si>
    <t>Preţ unitar 
USD (inclusiv salariu)</t>
  </si>
  <si>
    <t>Pret unitar
USD</t>
  </si>
  <si>
    <t>Total, USD
(col.5 x col.6)</t>
  </si>
  <si>
    <t>Total, USD 
(col.5 x col.6)</t>
  </si>
  <si>
    <t>Sistem de alimentare cu combustibil</t>
  </si>
  <si>
    <t>Instruirea operatorilor</t>
  </si>
  <si>
    <t>curs</t>
  </si>
  <si>
    <t>Masurarea emisiilor</t>
  </si>
  <si>
    <t>Masurarea parametrilor de performanta</t>
  </si>
  <si>
    <t>test</t>
  </si>
  <si>
    <t>Darea in exploatare a sistemului integral</t>
  </si>
  <si>
    <t>sistem</t>
  </si>
  <si>
    <t>Lucrari de mentenanta si punere in functiune a centralei la inceputul sezonului de incalzire</t>
  </si>
  <si>
    <t>anual</t>
  </si>
  <si>
    <t>Lucrari de mentenanta periodica la sfarsitul sezonului de incalzire</t>
  </si>
  <si>
    <t>Interventie si reparatia utilajului in caz de avarie</t>
  </si>
  <si>
    <t>caz</t>
  </si>
  <si>
    <t>Asistenta telefonica privind exploatarea centralei</t>
  </si>
  <si>
    <t>permanent</t>
  </si>
  <si>
    <t xml:space="preserve">Periodicitatea </t>
  </si>
  <si>
    <t>Deservirea si mentenanta pentru 3 ani de operare</t>
  </si>
  <si>
    <t xml:space="preserve">** Stabilit in baza biocombustibilului de tip E  conform specificatiilor din Descrierea Sarcinii Tehnice. </t>
  </si>
  <si>
    <t>Schema montării cazanului (cazanelor) în incinta cazangeriei existente întrunește exigențele normativelor în vigoare *****</t>
  </si>
  <si>
    <t>***** Ofertantul va anexa o shiță pentru a ilustra amplasarea cazanelor în incinta cazangeriei cu indicarea tuturor dimensiunilor cheie</t>
  </si>
  <si>
    <t>Tipul combustibilului: agro-peleti tip E, EN 14961-6 (conform Descrierii Sarcinii Tehnice) *</t>
  </si>
  <si>
    <t>Centrala termica cu arderea biocombustibilului solid la Gimnaziul din s.Garbova, r-l Ocnita</t>
  </si>
  <si>
    <t>Capitolul 1. Lucrari de constructie</t>
  </si>
  <si>
    <t>DA06B2</t>
  </si>
  <si>
    <t>Strat de agregate naturale cilindrate, avind functia de rezistenta filtranta, izolatoare, aerisire, antigeliva si anticapilara, cu asternere mecanica, cu nisip</t>
  </si>
  <si>
    <t>m3</t>
  </si>
  <si>
    <t>DA06B1</t>
  </si>
  <si>
    <t xml:space="preserve">Strat de agregate naturale cilindrate, avind functia de rezistenta filtranta, izolatoare, aerisire, antigeliva si anticapilara, cu asternere mecanica, cu balast </t>
  </si>
  <si>
    <t>CG22A</t>
  </si>
  <si>
    <t>Pardoseli din beton simplu clasa C 10/8 (Bc 10/B 150) in grosime de 10 cm, in cimp continuu, driscuit, turnat pe loc, in incaperi cu suprafata mai mare de 16 mp (B25 (F200), gr.8 cm)</t>
  </si>
  <si>
    <t>m2</t>
  </si>
  <si>
    <t>DE11A</t>
  </si>
  <si>
    <t>Borduri mici, prefabricate din beton cu sectiunea de 10x15 cm, pnetu incadrarea spatiilor verzi, trotuarelor, aleilor, etc., asezate pe o fundatie din beton B-15, БР 100.20.8</t>
  </si>
  <si>
    <t>m</t>
  </si>
  <si>
    <t>Capitolul 1.2. Panouri sudate (еврозабор) - 30,40 m</t>
  </si>
  <si>
    <t>CO06B corect</t>
  </si>
  <si>
    <t>Imprejmuiri din plasa de sirma cu panouri de gard din rama de otelrotund fixata  pe stilpi din beton armat prefabricat montati la 2 m distanta interax prin burare cu piatra sparta, cu inaltimea la coama de 1,80 m  ("GARDLAIN")</t>
  </si>
  <si>
    <t>CA03F</t>
  </si>
  <si>
    <t>Beton simplu  turnat cu mijloace clasice,  in fundatii, socluri, ziduri de sprijin, pereti sub cota zero, preparat cu centrala de betoane sau beton marfa conform. art. CA01, turnare cu mijloace clasice, beton simplu clasa В15</t>
  </si>
  <si>
    <t>Capitolul 1.3. Portiță  "STANDART" l=1,0m, Н=1,8m (1 buc)</t>
  </si>
  <si>
    <t>CK14A</t>
  </si>
  <si>
    <t>Porti metalice cu rame din profiluri din otel rotun gata confectionate, inclusiv accesoriile necesare, montate pe stilpi din beton armat калитка "STANDART" cod 6204</t>
  </si>
  <si>
    <t>Capitolul 1.4.Gard metalic (11,0 m)</t>
  </si>
  <si>
    <t>TsA02A</t>
  </si>
  <si>
    <t>Sapatura manuala de pamint in spatii limitate, avind sub 1,00 m sau peste 1,00 m latime, executata fara sprijiniri, cu taluz vertical, la fundatii, canale, subsoluri, drenuri, trepte de infratire, in pamint necoeziv sau slab coeziv adincime &lt; 0,75 m teren usor</t>
  </si>
  <si>
    <t>TsD01B</t>
  </si>
  <si>
    <t>Imprastierea cu lopata a pamintului afinat, in straturi uniforme, de 10-30 cm grosime, printr-o aruncare de pina la 3 m din gramezi, inclusiv sfarimarea bulgarilor, pamintul provenind din teren mijlociu</t>
  </si>
  <si>
    <t>TsD04B</t>
  </si>
  <si>
    <t>Compactarea cu maiul de mina a umpluturilor executate in sapaturi orizontale sau inclinate la 1/4, inclusiv udarea fiecarui strat de pamint in parte, avind 10 cm grosime pamint coeziv</t>
  </si>
  <si>
    <t>CO07C corect</t>
  </si>
  <si>
    <t>Imprejmuiri metalice din rame metalice si tabla de 1 mm grosime</t>
  </si>
  <si>
    <t>kg</t>
  </si>
  <si>
    <t>IzD05A</t>
  </si>
  <si>
    <t>Grunduirea manuala cu un strat de vopsea de miniu de plumb la utilaje tehnologice</t>
  </si>
  <si>
    <t>t</t>
  </si>
  <si>
    <t>IzD04A</t>
  </si>
  <si>
    <t>Vopsirea confectiilor si constructiilor metalice cu  vopsea de ulei in 2 straturi, executate din profile, cu grosimi intre 8 mm si 12 mm inclusiv, cu pensula de mina</t>
  </si>
  <si>
    <t>TsC54B</t>
  </si>
  <si>
    <t>Strat de fundatie din piatra sparta</t>
  </si>
  <si>
    <t>CB02A</t>
  </si>
  <si>
    <t>Cofraje din panouri refolosibile, cu asteriala din scinduri de rasinoase scurte si subscurte pentru turnarea betonului in cuzineti, fundatii pahar si fundatii de utilaje inclusiv sprijinirile</t>
  </si>
  <si>
    <t>Capitolul 1.5. Portiță din metal</t>
  </si>
  <si>
    <t>CL18A</t>
  </si>
  <si>
    <t>Confectii metalice diverse din profile laminate, tabla, tabla striata, otel beton, tevi pentru sustineri sau acoperiri, inglobate total sau partial in beton</t>
  </si>
  <si>
    <t xml:space="preserve">Grunduirea manuala cu un strat de vopsea de miniu de plumb la utilaje tehnologice.  </t>
  </si>
  <si>
    <t xml:space="preserve">Vopsirea confectiilor si constructiilor metalice cu vopsea de ulei in 2 straturi, executate din profile, cu grosimi intre 8 mm si 12 mm inclusiv, cu pensula de mina </t>
  </si>
  <si>
    <t>Capitolul 2. Utilaj</t>
  </si>
  <si>
    <t>set</t>
  </si>
  <si>
    <t>Scoaterea solului fertil</t>
  </si>
  <si>
    <t>RpCU09A</t>
  </si>
  <si>
    <t xml:space="preserve">Transporturi cu mijloace manuale cu roaba pe pneuri la 100 m distanta cu incarcatura 100 - 120 kg, inclusiv asezarea dulapilor de circulatie si curatarea drumului roabei cu incarcarea si descarcarea prin asezare </t>
  </si>
  <si>
    <t>Sistematizarea pe verticala</t>
  </si>
  <si>
    <t>TsA02B</t>
  </si>
  <si>
    <t>Sapatura manuala de pamint in spatii limitate, avind sub 1,00 m sau peste 1,00 m latime, executata fara sprijiniri, cu taluz vertical, la fundatii, canale, subsoluri, drenuri, trepte de infratire, in pamint necoeziv sau slab coeziv adincime &lt; 0,75 m teren mijlociu</t>
  </si>
  <si>
    <t>TsD05B</t>
  </si>
  <si>
    <t>Compactarea cu maiul mecanic de 150-200 kg a umpluturilor in straturi succesive de 20-30 cm grosime, exclusiv udarea fiecarui strat in parte, umpluturile executindu-se din pamint coeziv</t>
  </si>
  <si>
    <t>100 m3</t>
  </si>
  <si>
    <t>Demolarea cladirii si edificiilor</t>
  </si>
  <si>
    <t>TsH02B</t>
  </si>
  <si>
    <t>Taierea manuala a arborilor, prin sectionare succesiva a crengilor, ramurilor si tulpinei 11-30 cm</t>
  </si>
  <si>
    <t>buc</t>
  </si>
  <si>
    <t>TsH21A</t>
  </si>
  <si>
    <t>Extragerea mecanizata a arborilor cu diametrul de pina la 10 cm, cu balot de pamint la radacina, prevazuti fara invelirea coroanei si cu ambalarea balotului cu plasa de sirma</t>
  </si>
  <si>
    <t>Capitolul 1. Lucrari de montare</t>
  </si>
  <si>
    <t>IA14C</t>
  </si>
  <si>
    <t>IA14B</t>
  </si>
  <si>
    <t>IA38B</t>
  </si>
  <si>
    <t xml:space="preserve">Pompa de circulatie (recirculatie) montata pe conducta existenta, prin flanse, avind diametrul de peste  2" </t>
  </si>
  <si>
    <t>IA28A</t>
  </si>
  <si>
    <t>Vas de expansiune, montat pe postament avind capacitatea de V=500 l</t>
  </si>
  <si>
    <t>IA25A</t>
  </si>
  <si>
    <t>Separator de namol pentru conducte, la instalatia de incalzire centrala, cu diametrul nominal de intrare de 80 mm (грязевик)</t>
  </si>
  <si>
    <t>IA23A</t>
  </si>
  <si>
    <t>IA17D</t>
  </si>
  <si>
    <t>Separator de namol pentru conducte, la instalatia de incalzire centrala, cu diametrul nominal de intrare de 20 mm (грязевик)</t>
  </si>
  <si>
    <t>IA27B</t>
  </si>
  <si>
    <t>Rezervor de condens, montat pe postament avind capacitatea de 1000 l</t>
  </si>
  <si>
    <t>IA39A</t>
  </si>
  <si>
    <t>ID03B</t>
  </si>
  <si>
    <t>Robinet cu cep, cu trei cai, cu flanse cu presgarnitura,  pentru instalatiile de incalzire centrala, avind diametrul nominal de 40 mm (трехходовой регулир. клапан VF3 с эл. прив.)</t>
  </si>
  <si>
    <t>SE58A</t>
  </si>
  <si>
    <t>Contoare de apa rece si calda, avind diametrul de -40 mm (счетчик измерения тепловой энергии "Hydrometer")</t>
  </si>
  <si>
    <t>Capitolul 2. Lucrari sanitare</t>
  </si>
  <si>
    <t>IzH05B</t>
  </si>
  <si>
    <t>Izolarea conductelor cu saltele din vata de sticla, vata minerala tip I sau tip P cusute pe o fata, pe impletitura din sirma zincata, confectionate pe santier, avind grosimea de  60 mm, la conducte cu circumferinta peste termoizolatie peste 35 cm (плиты минераловатные на синтетическом связующем марки 75)</t>
  </si>
  <si>
    <t>IzI09A1</t>
  </si>
  <si>
    <t>Protectia termoizolatiei la conducte cu tabla neagra sau zincata de 0,5 mm grosime fixate cu suruburi cu cap crestat semirotund, autofiletante, avind circumferinta conductei peste termoizolatie intre 0,90 si 1,6 m, confectionare</t>
  </si>
  <si>
    <t>IzI09A2</t>
  </si>
  <si>
    <t>Protectia termoizolatiei la conducte cu tabla neagra sau zincata de 0,5 mm grosime fixate cu suruburi cu cap crestat semirotund, autofiletante, avind circumferinta conductei peste termoizolatie intre 0,90 si 1,6 m, montare</t>
  </si>
  <si>
    <t>IzH40B</t>
  </si>
  <si>
    <t>Izolarea cu pinza perforata din fibre de sticla marca "ХПС-Т-5" a conductelor de diametru mai mare de 25 mm</t>
  </si>
  <si>
    <t>Izolarea conductelor cu saltele din vata de sticla, vata minerala tip I sau tip P cusute pe o fata, pe impletitura din sirma zincata, confectionate pe santier, avind grosimea de  40 mm, la conducte cu circumferinta peste termoizolatie peste 35 cm  (маты минватные прошивные в обкладке из металлической сетки типа М2 марки 125)</t>
  </si>
  <si>
    <t>CL16B</t>
  </si>
  <si>
    <t>Captuseli metalice din tabla groasa (pilnii siloz, canale de fum, cuve si jgheaburi pentru sutaje) la canale de fum  (газоходы)</t>
  </si>
  <si>
    <t>IA18J</t>
  </si>
  <si>
    <t>Armaturi fine pentru cazanele de incalzire centrala: stut cu robinet de control pentru armaturi  (з/к для термометра ЗКЧ-1-87)</t>
  </si>
  <si>
    <t>Armaturi fine pentru cazanele de incalzire centrala: stut cu robinet de control pentru armaturi  (з/к для измерения давления ЗКЧ-275.00.90)</t>
  </si>
  <si>
    <t>Armaturi fine pentru cazanele de incalzire centrala: stut cu robinet de control pentru armaturi  (з/к для измерения давления ЗКЧ-287.00.90)</t>
  </si>
  <si>
    <t>Armaturi fine pentru cazanele de incalzire centrala: stut cu robinet de control pentru armaturi  (з/к для измерения уровня ЗКЧ-223-89)</t>
  </si>
  <si>
    <t>Armaturi fine pentru cazanele de incalzire centrala: stut cu robinet de control pentru armaturi  (з/к для измерения температуры ЗКЧ-2-87)</t>
  </si>
  <si>
    <t>ID04E</t>
  </si>
  <si>
    <t>Robinet de trecere sau de retinere cu mufe pentru instalatii de incalzire central, avind diametrul nominal de 80 mm (кран шаровый JIP Standart FF "Danfoss")</t>
  </si>
  <si>
    <t>ID04F</t>
  </si>
  <si>
    <t>Robinet de trecere sau de retinere cu mufe pentru instalatii de incalzire central, avind diametrul nominal de 80 mm (дисковый поворотный затвор SYLAX (VFY-WH))</t>
  </si>
  <si>
    <t>ID04D</t>
  </si>
  <si>
    <t>Robinet de trecere sau de retinere cu mufe pentru instalatii de incalzire central, avind diametrul nominal de 65 mm (дисковый поворотный затвор SYLAX (VFY-WH))</t>
  </si>
  <si>
    <t>ID04B</t>
  </si>
  <si>
    <t>Robinet de trecere sau de retinere cu mufe pentru instalatii de incalzire central, avind diametrul nominal de 40 mm (дисковый поворотный затвор SYLAX (VFY-WH))</t>
  </si>
  <si>
    <t>Robinet de trecere sau de retinere cu mufe pentru instalatii de incalzire central, avind diametrul nominal de 32 mm (дисковый поворотный затвор SYLAX (VFY-WH))</t>
  </si>
  <si>
    <t>ID04A</t>
  </si>
  <si>
    <t>Robinet de trecere sau de retinere cu mufe pentru instalatii de incalzire central, avind diametrul nominal de 25 mm (дисковый поворотный затвор SYLAX (VFY-WH))</t>
  </si>
  <si>
    <t>Robinet de trecere sau de retinere cu mufe pentru instalatii de incalzire central, avind diametrul nominal de 20 mm (кран шаровый полнопроходной тип BVR UNI ISO 7/1)</t>
  </si>
  <si>
    <t>Robinet de trecere sau de retinere cu mufe pentru instalatii de incalzire central, avind diametrul nominal de 80 mm  (клапан обратный фланцевый тип NVD402 "Danfoss")</t>
  </si>
  <si>
    <t>Robinet de trecere sau de retinere cu mufe pentru instalatii de incalzire central, avind diametrul nominal de 40 mm (клапан обратный тип 223 "Danfoss")</t>
  </si>
  <si>
    <t>Robinet de trecere sau de retinere cu mufe pentru instalatii de incalzire central, avind diametrul nominal de 32 mm (клапан обратный тип 223 "Danfoss")</t>
  </si>
  <si>
    <t>Robinet de trecere sau de retinere cu mufe pentru instalatii de incalzire central, avind diametrul nominal de 20 mm (клапан обратный тип 223 "Danfoss")</t>
  </si>
  <si>
    <t>Robinet de trecere sau de retinere cu mufe pentru instalatii de incalzire central, avind diametrul nominal de 40 mm (клапан предохранительный, полноподъемный фланцевый 17с29нж)</t>
  </si>
  <si>
    <t>Robinet de trecere sau de retinere cu mufe pentru instalatii de incalzire central, avind diametrul nominal de 20 mm (клапан предохранительный, полноподъемный фланцевый 17с29нж)</t>
  </si>
  <si>
    <t>ID06A</t>
  </si>
  <si>
    <t>Robinet de aerisire cu cheie mobila pentru instalatii de incalzire centrala, avind diametrul nominal de 10 mm (автоматический воздухоотводчик латунный с резьбовым присоединением типа MATIC фирма "Danfoss" VF3, 149 B5 106)</t>
  </si>
  <si>
    <t>Robinet de aerisire cu cheie mobila pentru instalatii de incalzire centrala, avind diametrul nominal de 10 mm (двухходовой защитный клапан Regulus DBV 1 3/4 Чехия)</t>
  </si>
  <si>
    <t>IC12D</t>
  </si>
  <si>
    <t>Teava din otel fara sudura sau sudata longitudinal pentru constructii,  montata prin sudura in conducte de distributie, in instalatii de incalzire centrala pentru cladiri de locuit si social-culturale, teava avind diametrul exterior si grosimea peretelui de 89 x 3,0 mm</t>
  </si>
  <si>
    <t>IC12C</t>
  </si>
  <si>
    <t>Teava din otel fara sudura sau sudata longitudinal pentru constructii,  montata prin sudura in conducte de distributie, in instalatii de incalzire centrala pentru cladiri de locuit si social-culturale, teava avind diametrul exterior si grosimea peretelui de 76 x 3,0 mm</t>
  </si>
  <si>
    <t>IC12A</t>
  </si>
  <si>
    <t>Teava din otel fara sudura sau sudata longitudinal pentru constructii,  montata prin sudura in conducte de distributie, in instalatii de incalzire centrala pentru cladiri de locuit si social-culturale, teava avind diametrul exterior si grosimea peretelui de 57 x 3,0 mm</t>
  </si>
  <si>
    <t>IC11E</t>
  </si>
  <si>
    <t>Teava din otel neagra  sudata longitudinal pentru instalatii, nefiletata, montata prin sudura in coloane, in instalatii de incalzire centrala pentru cladiri de locuit si social-culturale, teava avind diametrul de 45 x 2,8 mm</t>
  </si>
  <si>
    <t>IC11D</t>
  </si>
  <si>
    <t>Teava din otel neagra  sudata longitudinal pentru instalatii, nefiletata, montata prin sudura in coloane, in instalatii de incalzire centrala pentru cladiri de locuit si social-culturale, teava avind diametrul de 38x2,8 mm</t>
  </si>
  <si>
    <t>Teava din otel neagra  sudata longitudinal pentru instalatii, nefiletata, montata prin sudura in coloane, in instalatii de incalzire centrala pentru cladiri de locuit si social-culturale, teava avind diametrul de 32x2,8 mm</t>
  </si>
  <si>
    <t>IC11C</t>
  </si>
  <si>
    <t>Teava din otel neagra  sudata longitudinal pentru instalatii, nefiletata, montata prin sudura in coloane, in instalatii de incalzire centrala pentru cladiri de locuit si social-culturale, teava avind diametrul de 25x2,8 mm</t>
  </si>
  <si>
    <t>IC11B</t>
  </si>
  <si>
    <t>Teava din otel neagra  sudata longitudinal pentru instalatii, nefiletata, montata prin sudura in coloane, in instalatii de incalzire centrala pentru cladiri de locuit si social-culturale, teava avind diametrul de 20х2,0 mm</t>
  </si>
  <si>
    <t>IE03D</t>
  </si>
  <si>
    <t>Efectuarea probei de etanseitate la presiune a  conductelor de alimentare a aparatelor de incalzire (aeroterme, termoconvectoare, covectoare de plinta, etc.) avind diametrul de 80 x 3,5 ... 159 x 8 mm</t>
  </si>
  <si>
    <t>IE03C</t>
  </si>
  <si>
    <t>Efectuarea probei de etanseitate la presiune a  conductelor de alimentare a aparatelor de incalzire (aeroterme, termoconvectoare, covectoare de plinta, etc.) avind diametrul de 54 x 3,5 ... 83 x 3,5 mm</t>
  </si>
  <si>
    <t>IE03B</t>
  </si>
  <si>
    <t>Efectuarea probei de etanseitate la presiune a  conductelor de alimentare a aparatelor de incalzire (aeroterme, termoconvectoare, covectoare de plinta, etc.) avind diametrul de 1 1/4" ... 2"</t>
  </si>
  <si>
    <t>IE03A</t>
  </si>
  <si>
    <t>Efectuarea probei de etanseitate la presiune a  conductelor de alimentare a aparatelor de incalzire (aeroterme, termoconvectoare, covectoare de plinta, etc.) avind diametrul de 3/8" ... 1"</t>
  </si>
  <si>
    <t>IE04D</t>
  </si>
  <si>
    <t>Efectuarea probei de dilatare-contractare si de functionare, a  conductelor de alimentare a aparatelor de incalzire (aeroterme, termoconvectoare, covectoare de plinta, etc.) avind diametrul de 89 x 3,5 ... 159 x 8 mm</t>
  </si>
  <si>
    <t>IE04C</t>
  </si>
  <si>
    <t>Efectuarea probei de dilatare-contractare si de functionare, a  conductelor de alimentare a aparatelor de incalzire (aeroterme, termoconvectoare, covectoare de plinta, etc.) avind diametrul de 54 x 3,5 ... 83 x 3,5 mm</t>
  </si>
  <si>
    <t>IE04B</t>
  </si>
  <si>
    <t>Efectuarea probei de dilatare-contractare si de functionare, a  conductelor de alimentare a aparatelor de incalzire (aeroterme, termoconvectoare, covectoare de plinta, etc.) avind diametrul de 1 1/4" ... 2"</t>
  </si>
  <si>
    <t>IE04A</t>
  </si>
  <si>
    <t>Efectuarea probei de dilatare-contractare si de functionare, a  conductelor de alimentare a aparatelor de incalzire (aeroterme, termoconvectoare, covectoare de plinta, etc.) avind diametrul de 3/8" ... 1"</t>
  </si>
  <si>
    <t>IC42A</t>
  </si>
  <si>
    <t>Suporti si dispozitive de fixare pentru sustinerea conductelor, boilere, aparate si recipienti, avind greutatea de pina la 2 kg / bucata</t>
  </si>
  <si>
    <t>VA05A</t>
  </si>
  <si>
    <t>Montarea pe santier  a tuburilor de ventilatie din ALP ,  gata confectionate, avind perimetrul sectiunii de 450 mm (montarea cos de fum)</t>
  </si>
  <si>
    <t>Adaptor conic inox CF 450/520</t>
  </si>
  <si>
    <t>Clipsa de perete inox CFO-100 Д520</t>
  </si>
  <si>
    <t>Teava inox CF L1000 Д450/520</t>
  </si>
  <si>
    <t>Modul de condens inox CF Д450</t>
  </si>
  <si>
    <t>Capac inox modul CF 87* Д520</t>
  </si>
  <si>
    <t>Teu inox CF 87* Д450/520</t>
  </si>
  <si>
    <t>Capitolul 3. Utilaj</t>
  </si>
  <si>
    <t>Pompa de circulatie (recirculatie) montata pe conducta existenta, prin flanse, avind diametrul de peste  2" (contur №1), productivitate  Qp=10,8m3/oră,  presiune Нр=6,7 m.c.a.,  N=22 -464 W, class  А, А 16-2 (ЕЕ1&lt;0,2)</t>
  </si>
  <si>
    <t>Vas de expansiune  V=500 l, , P=6 bar,  41VE0150 sau analog</t>
  </si>
  <si>
    <t xml:space="preserve">Separator de namol pentru conducte, la instalatia de incalzire centrala, cu diametrul nominal de intrare de 80 mm (грязевик), Р 16 bar, 149В 1802  sau analog  </t>
  </si>
  <si>
    <t>Pompa de circulatie (recirculatie) montata pe conducta existenta, prin flanse, avind diametrul de peste  2"  Qp=1,6 m3/oră; Нр-4,5 m.c.a.  N=37-96 W,  MX 12-2 sau analog</t>
  </si>
  <si>
    <t>Echipament dozare proporțională a  compooziției apă - oxigen cu baypas încorporat  D 20 мм, (analog   Dosaphos 250)</t>
  </si>
  <si>
    <t>Pompa de circulatie a apei de adaos, montata pe conducta existenta, prin flanse, avind diametrul de peste  2"  Qp=0,1 m3/oră, presiune  Нр=21,5 m.c.a., N=0,3 кW, BM1-3 sau analog</t>
  </si>
  <si>
    <t xml:space="preserve">Boiler vertical (buffer) pentru sistema de încălzire V=3000 L, Ру 8 bar </t>
  </si>
  <si>
    <t xml:space="preserve">Separator de namol pentru conducte, la instalatia de incalzire centrala, cu diametrul nominal de intrare de 20 mm (грязевик), Р 16 bar, 149В 1769  sau analog </t>
  </si>
  <si>
    <t xml:space="preserve">Vas pentru apa de adaos,  V=1000 L </t>
  </si>
  <si>
    <t>Instalatie de dedurizare a apei, complet echipata, avind debitul de apa de 900 -2250 l/h   (Decalux-5 ET 500 sau analog)</t>
  </si>
  <si>
    <t>Cărucior universal cu caroserie V=0,1 m3</t>
  </si>
  <si>
    <t>Robinet cu cep, cu trei cai, cu flanse cu presgarnitura,  pentru instalatiile de incalzire centrala, avind diametrul nominal de 40 mm,  "Danfoss sau analog"</t>
  </si>
  <si>
    <t>Contor energie termică D 40 mm,  "Hydrometer" Sharky 775, h50-15), EN 1434</t>
  </si>
  <si>
    <t>Incalzire</t>
  </si>
  <si>
    <t>IB06C</t>
  </si>
  <si>
    <t>Robinet de aerisire cu cheie mobila pentru instalatii de incalzire centrala, avind diametrul nominal de 1/2" (клапан запорный угловой RLV-15)</t>
  </si>
  <si>
    <t>Robinet de aerisire cu cheie mobila pentru instalatii de incalzire centrala, avind diametrul nominal de 1/2" (кран воздуховыпускной радиаторный Маевского)</t>
  </si>
  <si>
    <t>Chei pentru prize de aer R74Y001</t>
  </si>
  <si>
    <t>Robinet de trecere sau de retinere cu mufe pentru instalatii de incalzire central, avind diametrul nominal de 15 mm (кран шаровый со сливом Giacomini)</t>
  </si>
  <si>
    <t>IC13A</t>
  </si>
  <si>
    <t>Teava din otel neagra, sudata longitudinal, pentru instalatii, cu filet si mufa montata prin insurubare la legaturi la aparate, in instalatii de incalzire centrala, teava avind diametrul de 20x2,0 mm (электросварная)</t>
  </si>
  <si>
    <t>IzJ09B</t>
  </si>
  <si>
    <t>Vopsirea invelitorii de tabla la conducte si aparate cu vopsea de ulei in 2 straturi, inclusiv grunduirea</t>
  </si>
  <si>
    <t>AcE51A</t>
  </si>
  <si>
    <t>Racordarea la conducta existanta din tevi de otel (cu stut) avind diametrul stutului de 15 mm</t>
  </si>
  <si>
    <t>piesa</t>
  </si>
  <si>
    <t>Ventilarea</t>
  </si>
  <si>
    <t>VA02A</t>
  </si>
  <si>
    <t>Confectionarea si montarea canalelor de ventilatie drepte, din tabla zincata sau aluminiu de 0,3 - 2 mm grosime, avind perimetrul sectiunii rectangulare de 250 - 700 mm (gr.0,6 mm)</t>
  </si>
  <si>
    <t>VB27A</t>
  </si>
  <si>
    <t>Caciula de protectie, pentru canale  circulare cu perimetrul 230 - 700 mm  (зонт ЗKц Д280)</t>
  </si>
  <si>
    <t>CC09B</t>
  </si>
  <si>
    <t>Montarea plasa rabit pentru sustinere tencuielii la tavane, pereti, protectia termoizolatiilor, mascarea conductelor, aplicata la tavane drepte, pe retea din otel - beton D = 6-8 mm, cu ochiuri  26-35 mm inclusiv</t>
  </si>
  <si>
    <t>Izolarea conductelor cu saltele din vata de sticla, vata minerala tip I sau tip P cusute pe o fata, pe impletitura din sirma zincata, confectionate pe santier, avind grosimea de 20; 30; 40; 50 sau 60 mm, la conducte cu circumferinta peste termoizolatie peste 30 mm  (стекловолоконный мат, покрытый армированной алюминиевой фольгой gr.50 mm ISOVER-KIM-AL)</t>
  </si>
  <si>
    <t>Banda adezivă pentru etanșarea îmbinărilor ISOVER AL-TEPPI</t>
  </si>
  <si>
    <t>CL20A</t>
  </si>
  <si>
    <t>Grile de ventilatie gata confectionate din tabla neagra, cu jaluzele reglabile manual, vopsite si montate in zidarie  (решетка воздухоприточная неподвижная SKP 500х400h)</t>
  </si>
  <si>
    <t>Capitolul 1. Lucrari de pamint</t>
  </si>
  <si>
    <t>TsA02E</t>
  </si>
  <si>
    <t>Sapatura manuala de pamint in spatii limitate, avind sub 1,00 m sau peste 1,00 m latime, executata fara sprijiniri, cu taluz vertical, la fundatii, canale, subsoluri, drenuri, trepte de infratire, in pamint coeziv mijlociu sau foarte coeziv adincime &lt; 1,5 m teren mijlociu</t>
  </si>
  <si>
    <t>Capitolul 2. Fundatie</t>
  </si>
  <si>
    <t>Фундаменты Фм1, Фм2</t>
  </si>
  <si>
    <t>CA02C</t>
  </si>
  <si>
    <t>Beton simplu turnat  in egalizari, pante, sape la inaltimi pina la 35 m inclusiv, preparat cu centrala de betoane conform art. CA01 sau beton marfa, turnare cu mijloace clasice  B3,5</t>
  </si>
  <si>
    <t>CA03G</t>
  </si>
  <si>
    <t>Beton armat turnat cu mijloace clasice,  in fundatii, socluri, ziduri de sprijin, pereti sub cota zero, preparat cu centrala de betoane sau beton marfa conform. art. CA01, turnare cu mijloace clasice, beton armat clasa...   В15</t>
  </si>
  <si>
    <t>CC01C</t>
  </si>
  <si>
    <t>Armaturi din otel beton OB 37 fasonate in ateliere de santier si montate cu diametrul barelor pina la 8 mm inclusiv in fundatii izolate</t>
  </si>
  <si>
    <t>CC01D</t>
  </si>
  <si>
    <t>Armaturi din otel beton OB 37 fasonate in ateliere de santier si montate cu diametrul barelor peste  8 mm inclusiv in fundatii izolate</t>
  </si>
  <si>
    <t>Beton simplu  turnat cu mijloace clasice,  in fundatii, socluri, ziduri de sprijin, pereti sub cota zero, preparat cu centrala de betoane sau beton marfa conform. art. CA01, turnare cu mijloace clasice, beton simplu clasa.... B15</t>
  </si>
  <si>
    <t>Фундаментные балки ФБм1 ... ФБм5</t>
  </si>
  <si>
    <t>TsC54A</t>
  </si>
  <si>
    <t>Strat de fundatie din nisip</t>
  </si>
  <si>
    <t>CC01E</t>
  </si>
  <si>
    <t>Armaturi din otel beton OB 37 fasonate in ateliere de santier si montate cu diametrul barelor pina la 8 mm inclusiv in fundatii continue si radiere</t>
  </si>
  <si>
    <t>CC01F</t>
  </si>
  <si>
    <t>Armaturi din otel beton OB 37 fasonate in ateliere de santier si montate cu diametrul barelor peste  8 mm inclusiv in fundatii continue si radiere</t>
  </si>
  <si>
    <t>IzF50A</t>
  </si>
  <si>
    <t>Hidroizolatii efectuate cu mortar ciment cu sticla solubila la fundatii si pereti aplicate pe suprafete orizontale</t>
  </si>
  <si>
    <t>Capitolul 3. Carcasa</t>
  </si>
  <si>
    <t>CG01A</t>
  </si>
  <si>
    <t>Strat suport pentru pardoseli executat din mortar din ciment M 150-T de 3 cm grosime cu fata driscuita fin (gr.5 cm)</t>
  </si>
  <si>
    <t>CG01A1 k=4</t>
  </si>
  <si>
    <t>Strat suport pentru pardoseli executat din mortar din ciment M 150-T de 3 cm grosime cu fata driscuita fin.Diferenta in plus sau in minus pentru fiecare 0,5 cm de strat suport din mortar M 150-T,  se adauga sau se scade</t>
  </si>
  <si>
    <t>CL08A</t>
  </si>
  <si>
    <t>Elemente metalice (stilpi, grinzi, ferme) gata confectionate, livrate complet asamblate, montate pe santier, in structura constructiei usoare</t>
  </si>
  <si>
    <t xml:space="preserve">Capitolul 4. Perete </t>
  </si>
  <si>
    <t>CD73A</t>
  </si>
  <si>
    <t>Pereti din panouri usoare, din tabla profilata cu termoizolare, de tip " Sandwich" montate pe rigle metalice sau din beton armat la inaltimi sub 12 m: dispuse in fata riglelor. Notа:  * marca si tipul de etansare a panourilor se determina  conform  proiectului. (vata bazaltie gr.100 mm)</t>
  </si>
  <si>
    <t>Capitolul 5. Acoperis</t>
  </si>
  <si>
    <t>CE44A</t>
  </si>
  <si>
    <t>Invelitori din panouri usoare din tabla profilata cu termoizolare, de tip "Sandwich" montate pe rigle metalice. Notа:  * marca si tipul de etansare a panourilor se determina  conform  proiectului. (vata bazaltie gr.100 mm)</t>
  </si>
  <si>
    <t>CE20A</t>
  </si>
  <si>
    <t>Sisteme de jgheaburi tip brass din tabla protejata anticoroziv Dn100 mm</t>
  </si>
  <si>
    <t>CE22A</t>
  </si>
  <si>
    <t>Sisteme de burlane tip brass din tabla protejata anticoroziv Dn100 mm</t>
  </si>
  <si>
    <t>CE05B</t>
  </si>
  <si>
    <t>Invelitori din tabla plana zincata sau tabla plana protejata anticoroziv,fixata cu agrafe, executata cu incheeturi duble in ambele sensuri,  executate pe suprafete mai mari de 40 mp cu foi din tabla de 0,5 mm grosime, inclusiv executarea doliilor, sorturilor, racordurilor la cosuri etc. (gr.0,8 mm)</t>
  </si>
  <si>
    <t>Copertina К-1</t>
  </si>
  <si>
    <t>CE06A</t>
  </si>
  <si>
    <t>Invelitori din tabla profilata protejata anticoroziv,ondulata sau cutata, montata pe pane metalice, executate pe suprafete mai mari de 40 mp cu foi din tabla profilata cu prindere cu agrafe speciale si suruburi mecanice, de talpa superioara , inclusiv executarea doliilor, sorturilor, racordurilor la cosuri etc. (tabla profilata "LIDER" ЛК-20)</t>
  </si>
  <si>
    <t>Capitolul 6. Ferestri si usi</t>
  </si>
  <si>
    <t>CK57C</t>
  </si>
  <si>
    <t>Montarea profilurilor PVC: oscilobatante (pliante, swing-out)  cu suprafata golului sub 2 m2 intr-un canat (ОК1)</t>
  </si>
  <si>
    <t>CK57D</t>
  </si>
  <si>
    <t>Instalarea  ferestrelor din PVC: oscilobatante (pliante, swing-out)  cu suprafata golului peste 2 m2 intr-un canat (ОК2)</t>
  </si>
  <si>
    <t>CK12D</t>
  </si>
  <si>
    <t>Usi metalice confectionate din profiluri de otel laminat, profiluri din banda de otel fasonate la rece, inclusiv armaturile si accesoriile necesare usilor montate in zidarie de orice natura la constructii cu inaltimea pina la 35 m inclusiv, in doua canaturi, cu suprafata tocului pina la 7 mp inclusiv (ИД-1)</t>
  </si>
  <si>
    <t>CN20B</t>
  </si>
  <si>
    <t>Vopsitorii interioare sau exterioare aplicate pe timplarie metalica cu email alchidic in  2 straturi inclusiv grundul</t>
  </si>
  <si>
    <t>Capitolul 7. Pardoseli</t>
  </si>
  <si>
    <t>TsC53B</t>
  </si>
  <si>
    <t>Compactarea pamintului cu piatra sparta</t>
  </si>
  <si>
    <t>100m2</t>
  </si>
  <si>
    <t>Pardoseli din beton simplu clasa C 10/8 (Bc 7,5/B 100) in grosime de 10 cm, in cimp continuu, driscuit, turnat pe loc, in incaperi cu suprafata mai mare de 16 mp (gr.8 cm)</t>
  </si>
  <si>
    <t>IzF03A1</t>
  </si>
  <si>
    <t>Bariera contra vaporilor executata pe suprafete orizontale cu un strat de carton bitumat, lipit pe toata suprafata cu mastic cu bitum (битумная мембрана)</t>
  </si>
  <si>
    <t>Strat suport pentru pardoseli executat din mortar din ciment M 150-T de 3 cm grosime cu fata driscuita fin (gr.2 cm)</t>
  </si>
  <si>
    <t>CG17D</t>
  </si>
  <si>
    <t>Pardoseli din placi de gresie ceramica inclusiv stratul suport din mortar adeziv, executate pe suprafete: mai mari de 16 m2  (gr.13 mm)</t>
  </si>
  <si>
    <t>Capitolul 8. Alte lucrari</t>
  </si>
  <si>
    <t>Capitolul 8.1. Scara exterioare si rampa</t>
  </si>
  <si>
    <t>Beton simplu  turnat cu mijloace clasice,  in fundatii, socluri, ziduri de sprijin, pereti sub cota zero, preparat cu centrala de betoane sau beton marfa conform. art. CA01, turnare cu mijloace clasice, beton simplu clasa....  B7,5</t>
  </si>
  <si>
    <t>CG22A1</t>
  </si>
  <si>
    <t>Pardoseli din beton simplu clasa C 10/8 (Bc 7,5/B 100) in grosime de 10 cm, in cimp continuu, driscuit, turnat pe loc, in incaperi cu suprafata mai mica sau egala cu 16 mp  (В15, gr.2 cm)</t>
  </si>
  <si>
    <t>Capitolul 8.2.  Platformă din metal ПМ1  (1 buc)</t>
  </si>
  <si>
    <t>CL10C</t>
  </si>
  <si>
    <t>Scari, parapete, pasarele, podeste, contravinturi, pane cu zabrele, bare si constructii metalice de sustinere a utilajelor tehnologice sau platforme metalice de deservire a agregatelor mari livrate in subansambluri gata confectionate, la inaltimi pina la 35 m, cu greutatea pina la 0,150 t, asamblate prin sudura</t>
  </si>
  <si>
    <t xml:space="preserve">Vopsirea confectiilor si constructiilor metalice cu vopsea de ulei in 3 straturi, executate din profile, cu grosimi intre 8 mm si 12 mm inclusiv, cu pensula de mina </t>
  </si>
  <si>
    <t>Capitolul 8.3. Ларь Л1</t>
  </si>
  <si>
    <t>Capitolul 8.4. Фом 1 ... Фом 6</t>
  </si>
  <si>
    <t>Beton armat turnat cu mijloace clasice,  in fundatii, socluri, ziduri de sprijin, pereti sub cota zero, preparat cu centrala de betoane sau beton marfa conform. art. CA01, turnare cu mijloace clasice, beton armat clasa...   В12,5</t>
  </si>
  <si>
    <t>Beton simplu  turnat cu mijloace clasice,  in fundatii, socluri, ziduri de sprijin, pereti sub cota zero, preparat cu centrala de betoane sau beton marfa conform. art. CA01, turnare cu mijloace clasice, beton simplu clasa....  B12,5</t>
  </si>
  <si>
    <t>CL57A</t>
  </si>
  <si>
    <t>Montarea si fixarea pieselor inglobate in beton armat monolit: cu greutatea sub 4 kg</t>
  </si>
  <si>
    <t>Capitolul 8.5. Conducta de evacuare a fumului</t>
  </si>
  <si>
    <t>Beton simplu turnat  in egalizari, pante, sape la inaltimi pina la 35 m inclusiv, preparat cu centrala de betoane conform art. CA01 sau beton marfa, turnare cu mijloace clasice B3,5</t>
  </si>
  <si>
    <t>IzD04A k=1.5</t>
  </si>
  <si>
    <t>Capitolul 8.6. Pereu</t>
  </si>
  <si>
    <t>Beton simplu turnat  in egalizari, pante, sape la inaltimi pina la 35 m inclusiv, preparat cu centrala de betoane conform art. CA01 sau beton marfa, turnare cu mijloace clasice  B12,5</t>
  </si>
  <si>
    <t>Pe sprijin existent de instalat:</t>
  </si>
  <si>
    <t>08-01-061-1</t>
  </si>
  <si>
    <t>Dispozitiv de siguranta  (предохранитель плавкий SL11.11)</t>
  </si>
  <si>
    <t>08-01-066-1</t>
  </si>
  <si>
    <t>Paratrasnet, tensiune pina la 10 kV  (разрядник LVA-440-В-К)</t>
  </si>
  <si>
    <t>08-03-573-4</t>
  </si>
  <si>
    <t>Dulap (pupitru) de comanda suspendat, inaltime, latime si adincime, mm, pina la (BZUM-TF-100-12)</t>
  </si>
  <si>
    <t>08-03-575-1</t>
  </si>
  <si>
    <t xml:space="preserve">Dispozitiv sau aparat demontat inainte de transportare </t>
  </si>
  <si>
    <t>08-03-600-1</t>
  </si>
  <si>
    <t>Contoare, montate pe suport pregatit, monofaza (ZCG112AS)</t>
  </si>
  <si>
    <t>Dulap (pupitru) de comanda suspendat, inaltime, latime si adincime, бокс на 24 модуля КМПн 2/24  IP55</t>
  </si>
  <si>
    <t>Șină de conectare YNS20-3-063</t>
  </si>
  <si>
    <t>Șină  РЕ и N YNN10-14-100</t>
  </si>
  <si>
    <t>Dulap (pupitru) de comanda suspendat, inaltime, latime si adincime, (ящик протяжной К654У2)</t>
  </si>
  <si>
    <t>Fișă de priză cu contact de împămîntare  IP54</t>
  </si>
  <si>
    <t>Cablu flexibil КГ (А) LS 3х10 mm2</t>
  </si>
  <si>
    <t>08-03-530-4</t>
  </si>
  <si>
    <t>Demaror magnetic de destinatie comuna, separat, montat pe constructie pe perete sau coloana, curent pina la 40 A  ПМА-0247</t>
  </si>
  <si>
    <t>08-03-603-1</t>
  </si>
  <si>
    <t>Cutie cu transformatori coboritori ЯТП-0,25-220/12</t>
  </si>
  <si>
    <t>08-03-594-2</t>
  </si>
  <si>
    <t>Corp de iluminat cu lampi luminescente montat separat pe pivoti, cantitate lampi, in corp de iluminat, 2  ALS.OPL  218  IP54</t>
  </si>
  <si>
    <t>100 buc</t>
  </si>
  <si>
    <t>Corp de iluminat cu lampi luminescente montat separat pe pivoti, cantitate lampi, in corp de iluminat, 2  СД 218</t>
  </si>
  <si>
    <t>Aparat de iluminat cu lămpi fluorescente, plafon ALS.OPL 218 IP54</t>
  </si>
  <si>
    <t>Aparat de iluminat cu lămpi fluorescente compacte, plafon CD 218 IP54</t>
  </si>
  <si>
    <t>Lanternă СГВ-2</t>
  </si>
  <si>
    <t>Lămpi luminiscente ЛЛ-18</t>
  </si>
  <si>
    <t>Lămpi luminiscente compacte  ЛЛК-18</t>
  </si>
  <si>
    <t>08-03-591-2</t>
  </si>
  <si>
    <t>Intreruptor cu o clapa, tip neingropat, la instalatie inchisa  скр. уст. Iн=10А, Uн=220В  IP43  однокл.</t>
  </si>
  <si>
    <t>08-03-591-8</t>
  </si>
  <si>
    <t>Priza de fisa tip neingropat, la instalatie deschisa  розетка штепсельная откр. уст-ки</t>
  </si>
  <si>
    <t>08-02-472-3</t>
  </si>
  <si>
    <t>Conductor de legare la pamint comuflat in strat de egalizare a pardoselii, din otel fisie, sectiune 100 mm2 (сталь полосовая)</t>
  </si>
  <si>
    <t>100 m</t>
  </si>
  <si>
    <t>08-02-471-4</t>
  </si>
  <si>
    <t>Priza de pamint, verticala, din otel rotund, diametru 16 mm (сталь круглая)</t>
  </si>
  <si>
    <t>10 buc</t>
  </si>
  <si>
    <t>08-02-472-1</t>
  </si>
  <si>
    <t>Conductori de legare la pamint: priza de pamint, orizontala, din otel rotund, diametru 12 mm</t>
  </si>
  <si>
    <t>08-02-146-1</t>
  </si>
  <si>
    <t>Cablu pina la 35 kV, fixare cu cleme aplicate, masa 1 m pina la: 0,5 kg  (ВВГнг(А)-LS сеч. 3х1,5 мм2)</t>
  </si>
  <si>
    <t>08-02-148-1</t>
  </si>
  <si>
    <t>Cablu pina la 35 kV in tevi, blocuri si cutii pozate, masa 1 m pina la: 1 kg  (ВВГнг(А)-LS сеч. 3х1,5 мм2)</t>
  </si>
  <si>
    <t>Cablu pina la 35 kV, fixare cu cleme aplicate, masa 1 m pina la: 0,5 kg  (ВВГнг(А)-LS сеч. 3х4 мм2)</t>
  </si>
  <si>
    <t>Cablu pina la 35 kV, fixare cu cleme aplicate, masa 1 m pina la: 0,5 kg  (ВВГнг(А)-LS сеч. 3х10 мм2)</t>
  </si>
  <si>
    <t>Cablu pina la 35 kV in tevi, blocuri si cutii pozate, masa 1 m pina la: 1 kg  (ВВГнг(А)-LS сеч. 3х10 мм2)</t>
  </si>
  <si>
    <t>Cablu pina la 35 kV in tevi, blocuri si cutii pozate, masa 1 m pina la: 1 kg  (ВВГнг(А)-LS сеч. 3х16 мм2)</t>
  </si>
  <si>
    <t>08-02-149-1</t>
  </si>
  <si>
    <t>Cablu pina la 35 kV suspendate pe cablu de otel, masa 1 m pina la: 1 kg  (ВВГнг(A)-LS сеч. 3х16 мм2 на тросу)</t>
  </si>
  <si>
    <t>Cablu pina la 35 kV, fixare cu cleme aplicate, masa 1 m pina la: 0,5 kg  (ВВГнг(А)-LS сеч. 3х16 мм2)</t>
  </si>
  <si>
    <t>Cablu pina la 35 kV, fixare cu cleme aplicate, masa 1 m pina la: 0,5 kg  (ВВГнг-FRLS сеч. 3x1,5 мм2)</t>
  </si>
  <si>
    <t>08-02-141-1</t>
  </si>
  <si>
    <t>Cablu pina la 35 kV in transee executate fara acoperiri, masa 1 m, pina la: 1 kg (АПвзБбШп сеч. 3х6 мм2)</t>
  </si>
  <si>
    <t>Cablu pina la 35 kV in tevi, blocuri si cutii pozate, masa 1 m pina la: 1 kg  (АПвзБбШп сеч. 3х6 мм2)</t>
  </si>
  <si>
    <t>Cablu pina la 35 kV, fixare cu cleme aplicate, masa 1 m pina la: 0,5 kg (АПвзБбШп сеч. 3х6 мм2)</t>
  </si>
  <si>
    <t>08-02-142-1</t>
  </si>
  <si>
    <t>Executarea patului pentru un singur cablu in transee (песок)</t>
  </si>
  <si>
    <t>08-02-143-1</t>
  </si>
  <si>
    <t>Acoperirea cablului, pozat in transee: cu caramida a unui singur cablu (кирпич)</t>
  </si>
  <si>
    <t>Cablu cu fire din cupru  ВВГнг(A)-LS sect. 3х10 mm2</t>
  </si>
  <si>
    <t>Cablu cu fire din cupru ВВГнг(A)-LS sect. 3х16 mm2</t>
  </si>
  <si>
    <t>Cablu cu fire din cupru ВВГнг(A)-FRLS sect. 3х1,5 mm2</t>
  </si>
  <si>
    <t>Cablu cu conductoare de aluminiu blindate АПвзБбШп sect. 3х6,0 mm2</t>
  </si>
  <si>
    <t>08-02-407-6</t>
  </si>
  <si>
    <t>Teava din otel pe constructii instalate in santuri de tencuiala executate, pe suportul pardoselii, diametru pina la 20 mm (труба стальная 20 мм)</t>
  </si>
  <si>
    <t>08-02-411-1</t>
  </si>
  <si>
    <t>Furtun metalic, diametrul exterior pina la 48 mm (металлорукав РЗ-ЦХ-Д20 мм)</t>
  </si>
  <si>
    <t>08-02-411-2</t>
  </si>
  <si>
    <t>Furtun metalic, diametrul exterior pina la 60 mm (металлорукав РЗ-ЦХ-Д50 мм)</t>
  </si>
  <si>
    <t>10-06-034-14</t>
  </si>
  <si>
    <t>Lucrari diverse: Protectia cablului cu jgheaburi plastice, pe pereti din lemn sau caramida  короб оцинк. разм. 40х20</t>
  </si>
  <si>
    <t>34-02-003-1</t>
  </si>
  <si>
    <t>Executarea conductelor din tevi de polietilena: pina la 2 gauri  ПЭ д110мм</t>
  </si>
  <si>
    <t>1 km</t>
  </si>
  <si>
    <t>34-02-064-1</t>
  </si>
  <si>
    <t>Montarea stilpilor de reazem pentru retele telefonice: de o pereche  (трубостойка H=3,0m  Dn40 mm)</t>
  </si>
  <si>
    <t>Nisip</t>
  </si>
  <si>
    <t>Cărămidă roșie</t>
  </si>
  <si>
    <t xml:space="preserve">Sapatura manuala de pamint in spatii limitate, avind sub 1,00 m sau peste 1,00 m latime, executata fara sprijiniri, cu taluz vertical, la fundatii, canale, subsoluri, drenuri, trepte de infratire, in pamint necoeziv sau slab coeziv adincime &lt; 0,75 m teren mijlociu                                                               </t>
  </si>
  <si>
    <t xml:space="preserve">Imprastierea cu lopata a pamintului afinat, in straturi uniforme, de 10-30 cm grosime, printr-o aruncare de pina la 3 m din gramezi, inclusiv sfarimarea bulgarilor, pamintul provenind din teren mijlociu  </t>
  </si>
  <si>
    <t>Descărcător LVA-440-В-К</t>
  </si>
  <si>
    <t>Panou de evidență "BZUM-TF-100-12"</t>
  </si>
  <si>
    <t>Întrerupător  ВН 32-1Р/40</t>
  </si>
  <si>
    <t>Întrerupător automat  ВА47-29/1/С32</t>
  </si>
  <si>
    <t>Contor energie electrică activă ZCG 112 AS, Iн=5-40А, U=220В</t>
  </si>
  <si>
    <t>Boxă p/u 24 module КМПн 2/24 IP55</t>
  </si>
  <si>
    <t>Comutator  ПП-1P-32</t>
  </si>
  <si>
    <t>Întrerupător automat cu un pol ВА47-29/1/С10</t>
  </si>
  <si>
    <t>Întrerupător automat cu un polВА47-29/1/C6</t>
  </si>
  <si>
    <t>Întrerupător automat cu un polВА47-29/1/C4</t>
  </si>
  <si>
    <t>Întrerupător automat cu un polВА47-29/1/B4</t>
  </si>
  <si>
    <t>Întrerupător automat cu un polВА47-29/1/C2</t>
  </si>
  <si>
    <t>Întrerupător automat cu un polВА47-29/1/B2</t>
  </si>
  <si>
    <t>Cutie cu conector plug-in К654У2</t>
  </si>
  <si>
    <t>Întrerupător de sarcină  ВН-32-1Р-32А</t>
  </si>
  <si>
    <t>Contactor - ПМА-0247  Uн=220В</t>
  </si>
  <si>
    <t xml:space="preserve"> Generator mobil  de energie electrică cu motor diesel   220V/50Hz,              7,0 кVA, dotat cu bloc  de conectare automată la rețeaua electrică</t>
  </si>
  <si>
    <t>11-02-002-01</t>
  </si>
  <si>
    <t>Dispozitiv instalat pe imbinari de flanse, masa, kg, pina la: 1,5  ТТУ, ТТП, ТПГ100эк</t>
  </si>
  <si>
    <t>11-01-001-01</t>
  </si>
  <si>
    <t>Constructii pentru instalare dispozitivelor, masa, kg, pina la: 1 (оправа)</t>
  </si>
  <si>
    <t>9</t>
  </si>
  <si>
    <t>11-02-001-01</t>
  </si>
  <si>
    <t>Dispozitiv instalat pe imbinari de filet, masa, kg, pina la: 1,5,  (МП4, МВП, ДМ2010)</t>
  </si>
  <si>
    <t>Dispozitiv instalat pe imbinari de filet, masa, kg, pina la: 1,5,  (тягонапорометр ТНМП-52-М2)</t>
  </si>
  <si>
    <t>10-08-003-01</t>
  </si>
  <si>
    <t>Aparat de semnalizare de capacitate сигнальная сирена CC-1</t>
  </si>
  <si>
    <t>Dispozitiv instalat pe imbinari de filet, masa, kg, pina la: 1,5    (детектор оксида RGD COO MP1)</t>
  </si>
  <si>
    <t>11-03-001-01</t>
  </si>
  <si>
    <t>Dispozitive, instalate pe constructii metalice, panouri si pupitre: dispozitiv, masa, kg, pina la: 5 (датчик РОС-301)</t>
  </si>
  <si>
    <t>Dispozitiv instalat pe imbinari de filet, masa, kg, pina la: 1,5    (электронный регулятор Danfoss)</t>
  </si>
  <si>
    <t>Dispozitiv instalat pe imbinari de flanse, masa, kg, pina la: 1,5  датчик ESM-10</t>
  </si>
  <si>
    <t>Dispozitiv instalat pe imbinari de flanse, masa, kg, pina la: 1,5  датчик EMSU-10</t>
  </si>
  <si>
    <t>Constructii pentru instalare dispozitivelor, masa, kg, pina la: 1 (отборные устройства)</t>
  </si>
  <si>
    <t>11-06-002-04</t>
  </si>
  <si>
    <t>Retele electrice prin tuburi in panouri si pupitre: din tuburi din otel  D=15mm</t>
  </si>
  <si>
    <t>Teava din otel pe constructii instalate in santuri de tencuiala executate, pe suportul pardoselii, diametru pina la 20 mm</t>
  </si>
  <si>
    <t>11-08-002-01</t>
  </si>
  <si>
    <t>Racordarea retelelor electrice prin tevi la aparate: din conducte de apa-gaze, diametrul trecerii conventionale, pina la 15 mm</t>
  </si>
  <si>
    <t>Furtun metalic, diametrul exterior pina la 15 mm (РЗ-ЦХ-Ш15)</t>
  </si>
  <si>
    <t>Lucrari diverse: Protectia cablului cu jgheaburi plastice, pe pereti din lemn sau caramida  (кабель канал)</t>
  </si>
  <si>
    <t xml:space="preserve">Cablu pina la 35 kV in tevi, blocuri si cutii pozate, masa 1 m pina la: 1 kg </t>
  </si>
  <si>
    <t>08-02-412-9</t>
  </si>
  <si>
    <t>Introducerea conductorilor in tevi si furtunuri metalice pozate: fiecare conductor urmator monofir sau multifir in impletire comuna, sectiune sumara pina la 6 mm2  ПВ1-0,38 сеч.1x1,5 мм2</t>
  </si>
  <si>
    <t>Panoul de comandă și semnalizare ЩУС -  cutie de tip ЯУЭ-1263 dim. 1200x600x350</t>
  </si>
  <si>
    <t>11-06-001-02</t>
  </si>
  <si>
    <t>Panou, masa, kg, pina la: 100разм. 1200х600х350 ЯУЭ1263</t>
  </si>
  <si>
    <t>Dispozitiv sau aparat demontat inainte de transportare</t>
  </si>
  <si>
    <t>11-08-001-04</t>
  </si>
  <si>
    <t>Racordare retelelor electrice la aparate prin lipire</t>
  </si>
  <si>
    <t>100 buc.</t>
  </si>
  <si>
    <t xml:space="preserve">Сosturi materiale  </t>
  </si>
  <si>
    <t>Dispozitiv de selectare Г-16-225, В-16-225</t>
  </si>
  <si>
    <t>Dispozitiv de selectare Г16-80, В-16-80, 955-2</t>
  </si>
  <si>
    <t>Țeavă din oțel D=15mm</t>
  </si>
  <si>
    <t>Țeavă din oțel D=20mm</t>
  </si>
  <si>
    <t>Furtun metalic D=15mm</t>
  </si>
  <si>
    <t>Canal p/u cablu</t>
  </si>
  <si>
    <t>Cablu КВВГнг-LS sect. 4х1,5mm2</t>
  </si>
  <si>
    <t>CabluКВВГнг-LS sect. 5х1,5mm2</t>
  </si>
  <si>
    <t>Cablu КВВГнг-LS sect. 7х1,5mm2</t>
  </si>
  <si>
    <t>Conductor  ПВ1-0,38 сеч. 1x1,5mm2</t>
  </si>
  <si>
    <t>Termometru ТТУ, ТТП</t>
  </si>
  <si>
    <t>TermometruТПГ100эк-М1</t>
  </si>
  <si>
    <t>Sensor releu nivel РОС-301</t>
  </si>
  <si>
    <t>Manometru МП4-У, МВП-Ух0,6</t>
  </si>
  <si>
    <t>ManometruДМ2010С</t>
  </si>
  <si>
    <t>Dispozitiv măsurare tiraj  ТНМП-52-М1</t>
  </si>
  <si>
    <t>Sirenă acustică СС-1</t>
  </si>
  <si>
    <t>Detector CO RGD COOMP1</t>
  </si>
  <si>
    <t>Regulator electronic a temperaturii Danfoss</t>
  </si>
  <si>
    <t>Panou dirijare și semnalizare  ЩУС-ЯУЭ-1263  1200x600x350mm  IP54</t>
  </si>
  <si>
    <t>Întrerupător automat ВА47-29/1/С2</t>
  </si>
  <si>
    <t>Contactor  УП5311</t>
  </si>
  <si>
    <t>Releu ПЭ37</t>
  </si>
  <si>
    <t>Releu РСВ19-11</t>
  </si>
  <si>
    <t>Releu РСВ19-31</t>
  </si>
  <si>
    <t>Buton ABLFS-22</t>
  </si>
  <si>
    <t>Dispozitiv semnalizare  АD-22DS</t>
  </si>
  <si>
    <t>Diod Д246</t>
  </si>
  <si>
    <t>Bloc terminal  Бз24-4П</t>
  </si>
  <si>
    <t>Retele exterioare de alimentare cu apa</t>
  </si>
  <si>
    <t>Capitolul 1. Montarea retelelor</t>
  </si>
  <si>
    <t>TsC03B1</t>
  </si>
  <si>
    <t>Sapatura mecanica cu excavatorul de 0,40-0,70 mc, cu motor cu ardere interna si comanda hidraulica, in pamint cu umiditate naturala, descarcare in depozit teren catg. II</t>
  </si>
  <si>
    <t>TsA20B</t>
  </si>
  <si>
    <t>Sapatura manuala de pamint, in taluzuri, la deblee sapate cu excavator sau screper, pentru completarea sapaturii la profilul taluzului, in teren mijlociu</t>
  </si>
  <si>
    <t>TsD02A1</t>
  </si>
  <si>
    <t>Imprastierea pamintului afinat provenit din teren categoria I sau II, executata cu buldozer pe tractor cu senile de 65-80 CP, in straturi cu grosimea de 15-20 cm</t>
  </si>
  <si>
    <t>TsD05A</t>
  </si>
  <si>
    <t>Compactarea cu maiul mecanic de 150-200 kg a umpluturilor in straturi succesive de 20-30 cm grosime, exclusiv udarea fiecarui strat in parte, umpluturile executindu-se din pamint necoeziv</t>
  </si>
  <si>
    <t>AcF03A</t>
  </si>
  <si>
    <t>Umpluturi in santuri la conductele de alimentare cu apa sau canalizare, ca substrat, strat de protectie, strat de izolare sau strat filtrant la tuburile de drenaj, executate cu nisip</t>
  </si>
  <si>
    <t>AcE10A</t>
  </si>
  <si>
    <t>Executarea caminelor de vane din elemente de beton armat prefabricat, pentru alimentare cu apa circulare (inelare) cu diametrul 1,0 m, in teren fara apa subterana</t>
  </si>
  <si>
    <t>AcE10A1</t>
  </si>
  <si>
    <t>Elemente din beton armat prefabricat ale caminelor de vane, circulare (inelare) cu diametrul 1,0m, pentru alimentare cu apa, in teren fara apa subterana. Nota: resursul cu norma 0,00 (zero) se ia conform proiectului</t>
  </si>
  <si>
    <t>DB16A</t>
  </si>
  <si>
    <t>Imbracaminte de beton asfaltic cu agregate marunte, executata la cald, in grosime de 2,5 cm cu astenere manuala</t>
  </si>
  <si>
    <t>AcA52A</t>
  </si>
  <si>
    <t>Teava din polietilena, pentru conducte de alimentare cu apa montata in sant, cu diametrul de 20 mm. Nota: tipul tevii polietilena si banzii de avertizare se va include conform proiectului  PE80 SDR17,6 PN6</t>
  </si>
  <si>
    <t>AcF11C</t>
  </si>
  <si>
    <t>Spalarea tevilor din PVC, fonta, azbociment, polietilena etc 20-75 mm, de apa potabila dupa montarea si imbinarea, inaintea receptiei</t>
  </si>
  <si>
    <t>AcF12A</t>
  </si>
  <si>
    <t>Proba de presiune a conductelor din polietilena montate in transee pentru retelele de alimentare cu apa si canalizare, cu diametru  pina la 100 mm</t>
  </si>
  <si>
    <t>AcB01A</t>
  </si>
  <si>
    <t>Montarea armaturilor cu actionare manuala sau mecanica (vane, robinete, ventile), la conductele de alimentare cu apa sau de canalizare, avind diametrul de 15 mm (вентиль запорный фланцевый 15ч9р)</t>
  </si>
  <si>
    <t>AcA26A</t>
  </si>
  <si>
    <t>Imbinarea cu flanse a pieselor de legatura, flanselor, inclusiv a flanselor oarbe si a armaturilor, avind diametrul de 15 mm  (фланец ст. свободный)</t>
  </si>
  <si>
    <t>IC44B</t>
  </si>
  <si>
    <t>Confectionarea, montarea si cimentarea tevii de protectie la trecerea conductelor prin ziduri, teava avind diametrul de 89х3,7 mm (гильза L=0,30 m)</t>
  </si>
  <si>
    <t>Capitolul 2. Lucrari de montare</t>
  </si>
  <si>
    <t>07-04-030-01</t>
  </si>
  <si>
    <t>Retele exterioare de canalizare</t>
  </si>
  <si>
    <t>AcE15A</t>
  </si>
  <si>
    <t>Executarea caminelor de vizitare din elemente de beton armat prefabricat, pentru canalizare, circulare (inelare) cu diametrul 2,0 m, in teren fara apa subterana</t>
  </si>
  <si>
    <t>AcE15A1</t>
  </si>
  <si>
    <t>CD50A</t>
  </si>
  <si>
    <t>Zidarie din caramida simpla, format 250 x 120 x 65 la pereti exteriori cu inaltimea pina la 4 m</t>
  </si>
  <si>
    <t>AcA07B</t>
  </si>
  <si>
    <t>Montarea in pamint, in exteriorul cladirilor, a tevilor din PVC tip 4(G) sau 3(M), avind diametrul de 110 mm  SN4 SDR41</t>
  </si>
  <si>
    <t>Apeduct</t>
  </si>
  <si>
    <t>Capitolul 1. Lucrari sanitare</t>
  </si>
  <si>
    <t>SF51A</t>
  </si>
  <si>
    <t>Ansamblu de masurare a debitului de apa fara contur, avind diametrul bransamentului de 15 mm</t>
  </si>
  <si>
    <t>SD19A</t>
  </si>
  <si>
    <t>Robinet de retinere cu venti drept cu mufe filetate, avind diametrul 15 mm (вентиль запорный муфтовый 15Б1бк)</t>
  </si>
  <si>
    <t>SD18A</t>
  </si>
  <si>
    <t>Hidrant de gradina, montat in pamint cu diametrul de 15 mm</t>
  </si>
  <si>
    <t>SA01A</t>
  </si>
  <si>
    <t>Teava din otel zincata pentru instalatii, montata la constructii industriale, avind diametrul de 15 mm</t>
  </si>
  <si>
    <t>SF01A</t>
  </si>
  <si>
    <t>Efectuarea probei de etansare la presiune a instalatiei de apa calda sau rece executata din conducte de otel, zincate, pentru instalatii, sudate longitudinal, avind diametrul de 3/8"-2"</t>
  </si>
  <si>
    <t>SF05A</t>
  </si>
  <si>
    <t>Spalarea instalatiei de apa rece sau calda, executata din teava de otel, zincata,  avind diametrul de 3/8"-2"</t>
  </si>
  <si>
    <t>Robinet de retinere cu venti drept cu mufe filetate, avind diametrul  15 mm (кран водоразборный)</t>
  </si>
  <si>
    <t>Teava din polietilena, pentru conducte de alimentare cu apa montata in sant, cu diametrul de 20 mm. Nota: tipul tevii polietilena si banzii de avertizare se va include conform proiectului  PE80 SDR21 PN6</t>
  </si>
  <si>
    <t>TsA03E</t>
  </si>
  <si>
    <t>Sapatura manuala de pamint in spatii limitate, avind sub 1,00 m latime, executata fara sprijiniri, cu taluz inclinat la fundatii, canale, etc., teren de coeziune mijlocie sau foarte coeziv, pina la 1,5 m adincime  teren mijlociu</t>
  </si>
  <si>
    <t>Beton simplu  turnat cu mijloace clasice,  in fundatii, socluri, ziduri de sprijin, pereti sub cota zero, preparat cu centrala de betoane sau beton marfa conform. art. CA01, turnare cu mijloace clasice, beton simplu clasa....   В7.5</t>
  </si>
  <si>
    <t>IA32A</t>
  </si>
  <si>
    <t>Vas de expansiune inchis cu membrana,  avind capacitatea pina la 50 l (мембранный бак Zilmet Ultra-Pro)</t>
  </si>
  <si>
    <t>Contor de apa rece Dn15 mm</t>
  </si>
  <si>
    <t>Conducta de canalizare</t>
  </si>
  <si>
    <t>SB08E</t>
  </si>
  <si>
    <t>Teava din material plastic pentru canalizare, imbinata cu garnitura de cauciuc, montata aparent sau ingropat sub pardoseala, avind diametrul de 100 mm   polipropilen</t>
  </si>
  <si>
    <t>SB08C</t>
  </si>
  <si>
    <t>Teava din material plastic pentru canalizare, imbinata cu garnitura de cauciuc, montata aparent sau ingropat sub pardoseala, avind diametrul de 50 mm   polipropilen</t>
  </si>
  <si>
    <t>SF04A</t>
  </si>
  <si>
    <t>Efectuarea probei de etanseitate si functionare a instalatiei de canalizare executata din tuburi de fonta, pentru scurgere, teava de policlorura de vinil, neplastifiata, tip usor sau din material plastic, fonta ductila teava avind diametrul de pina la 100 mm inclusiv</t>
  </si>
  <si>
    <t>10 m</t>
  </si>
  <si>
    <t>Teava din material plastic pentru canalizare, imbinata cu garnitura de cauciuc, montata aparent sau ingropat sub pardoseala, avind diametrul de 100 mm  (fitinguri polipropilen 15%)</t>
  </si>
  <si>
    <t>Teava din material plastic pentru canalizare, imbinata cu garnitura de cauciuc, montata aparent sau ingropat sub pardoseala, avind diametrul de 50 mm (fitinguri polipropilen 15%)</t>
  </si>
  <si>
    <t>SB10E</t>
  </si>
  <si>
    <t>Piesa de legatura (ramificatie simpla) din material plastic pentru canalizare, imbinate  cu garnitura de cauciuc, avind diametrul de 100 mm (revizie de polietilen)</t>
  </si>
  <si>
    <t>Piesa de legatura (ramificatie simpla) din material plastic pentru canalizare, imbinate  cu garnitura de cauciuc, avind diametrul de 100 mm (прочистка полипропиленовая)</t>
  </si>
  <si>
    <t>SB10C</t>
  </si>
  <si>
    <t>Piesa de legatura (ramificatie simpla) din material plastic pentru canalizare, imbinate  cu garnitura de cauciuc, avind diametrul de 50 mm (прочистка полипропиленовая)</t>
  </si>
  <si>
    <t>SB24E</t>
  </si>
  <si>
    <t>Sifon de pardoseala din fonta emailata, simplu, avind diametrul de 100 mm  (трап чугунный)</t>
  </si>
  <si>
    <t>AcA25A</t>
  </si>
  <si>
    <t>Montarea prin sudura electrica a piselor de legatura, din otel, la pozitie, avind diametrul de 100x50 mm (воронка стальная)</t>
  </si>
  <si>
    <t>Piesa de legatura (ramificatie simpla) din material plastic pentru canalizare, imbinate  cu garnitura de cauciuc, avind diametrul de 50 mm  (sifon-revizie)</t>
  </si>
  <si>
    <t>SC06A</t>
  </si>
  <si>
    <t>10-08-002-03</t>
  </si>
  <si>
    <t>Avertizoare "ПС" automatice: termic, de fum, de lumina in executare protejata de explozii   ИП-105-2/1</t>
  </si>
  <si>
    <t>10-08-002-05</t>
  </si>
  <si>
    <t>Avertizoare "ОС" automatice: de contact-lovire, fara contact electromagnetic sau piezoelectric, instalat pe sticla    ИПР-2-01</t>
  </si>
  <si>
    <t>10-08-001-06</t>
  </si>
  <si>
    <t>Aparate receptoare: Dispozitive "ПС" de receptie si control, de semnalizare. Concentrator: bloc de baza pentru 4 raze  (Варта 1/2 GSM)</t>
  </si>
  <si>
    <t>10-08-019-01</t>
  </si>
  <si>
    <t>Utilaj divers de electroceasoficare: Cutie de ramificare pe perete  бокс</t>
  </si>
  <si>
    <t>Aparat de semnalizare de capacitate SA-913F</t>
  </si>
  <si>
    <t>Cablu pina la 35 kV in tevi, blocuri si cutii pozate, masa 1 m pina la: 1 kg     КПСЭСнг(А)-FRLS 2x2x0,2</t>
  </si>
  <si>
    <t>Cablu pina la 35 kV in tevi, blocuri si cutii pozate, masa 1 m pina la: 1 kg  ВВГнг-FRLS сеч. 2х1,5мм2</t>
  </si>
  <si>
    <t>08-01-121-1</t>
  </si>
  <si>
    <t>Acumulator acid stationar, tip: С-1, СК-1 1270 ВАТТ</t>
  </si>
  <si>
    <t>Utilaj divers de electroceasoficare: Cutie de ramificare pe perete  коробка универсальная развет. УК-2П</t>
  </si>
  <si>
    <t>Lucrari diverse: Protectia cablului cu jgheaburi plastice, pe pereti din lemn sau caramida   ТМК-1020</t>
  </si>
  <si>
    <t xml:space="preserve"> Detectoare de incendiu de căldură (10% rezervă) ИП-105-2/1</t>
  </si>
  <si>
    <t>Detectoare de incendiu  ИПР-2-01</t>
  </si>
  <si>
    <t>Dispozitiv de recepție semnal incendiu Варта 1/2 GSM</t>
  </si>
  <si>
    <t xml:space="preserve">Boxă metalică </t>
  </si>
  <si>
    <t>Sirenă de alarmă cu lumină intermitentă, 12В  SA-913F</t>
  </si>
  <si>
    <t>Acumulator  12V7Ah</t>
  </si>
  <si>
    <t>Stingator ОП-5</t>
  </si>
  <si>
    <t>tn</t>
  </si>
  <si>
    <t>Capitolul 1.1.Platforma de ciment-beton</t>
  </si>
  <si>
    <t>Capitolul 1.7. Containere p/u cenușă din oțel  Dn=0,6m, H=1,0m  cu capac                 -(6 buc)</t>
  </si>
  <si>
    <t>Roabă cu căuș, Vcăuș =0,1m3</t>
  </si>
  <si>
    <t>un</t>
  </si>
  <si>
    <t>Filtru de combustibil lichid , Dn20 mm</t>
  </si>
  <si>
    <t>Boiler vertical montat pe pardoseala, boilerul avind capacitatea de 3000 l  (накопитель для системы отопления )</t>
  </si>
  <si>
    <t>Instalatie de dedurizare a apei, complet echipata, avind debitul de apa de 900 -2250 l/h   (Decalux-10 ET 500  sau analog)</t>
  </si>
  <si>
    <t>Preț Firmă</t>
  </si>
  <si>
    <t xml:space="preserve">Cazan de preparare agent termic pentru incalzire (apa calda 90/70 grade), de otel, monobloc, avind puterea calorica de 150 kW cu arderea biocombustibilului solid - pelete, în complect cu panou de dirijare, randament min 80%, Рnom = 1,5 bar,   class 3, ЕН 303-5,2012 </t>
  </si>
  <si>
    <t>Cazan de preparare agent termic pentru incalzire (apa calda 90/70 grade), de otel, monobloc, avind puterea calorica de 150  kW cu arderea biocombustibilului solid - pelete, în complect cu panou de dirijare, randament min 80%, Рnom = 1,5 bar,   class 3, ЕN 303-5</t>
  </si>
  <si>
    <t>Cazan de preparare agent termic pentru incalzire (apa calda 90/70 grade), de otel, monobloc, avind puterea calorica de 100 kW cu arderea biocombustibilului solid - pelete, în complect cu panou de dirijare, randament min 80%, Рnom = 1,5 bar,   class 3, ЕN 303-5</t>
  </si>
  <si>
    <t xml:space="preserve">Cazan de preparare agent termic pentru incalzire (apa calda 90/70 grade), de otel, monobloc, avind puterea calorica de 100 kW cu arderea biocombustibilului solid - pelete, în complect cu panou de dirijare, randament min 80%, Рnom = 1,5 bar,   class 3, ЕН 303-5,2012 </t>
  </si>
  <si>
    <t>Pompa de circulatie (recirculatie) montata pe conducta existenta, prin flanse, avind diametrul de peste  2" (contur №2), productivitate  Qp=10,8m3/oră,  presiune Нр=15 m.c.a.,  N=30 -1336 W, class  А, А 16-2 (ЕЕ1&lt;0,2)</t>
  </si>
  <si>
    <t>Radiatoare din otel, monobloc avind lungimea de 1501 - 2000 mm ("Korado" тип 33 1600х600(h)sau analog)</t>
  </si>
  <si>
    <t xml:space="preserve"> Cablu cu fire din cupru ВВГнг(A)-LS сеч. 3х1,5 мм2</t>
  </si>
  <si>
    <t>Cablu cu fire din cupru ВВГнг(A)-LS сеч. 3х4 мм2</t>
  </si>
  <si>
    <t>42A</t>
  </si>
  <si>
    <t>complet</t>
  </si>
  <si>
    <t>complect</t>
  </si>
  <si>
    <t xml:space="preserve">Pompa arteziana, cu motor electric submersibil, </t>
  </si>
  <si>
    <t>Pompă "EVJ 1,8-50-0,5": Q=0,5 м3/ч; Н=40,0 м; N=0,75 кВт; "HIDROPOMPA" sau analog</t>
  </si>
  <si>
    <t xml:space="preserve">Elemente din beton armat prefabricat, ale caminelor de vizitare, circulare (inelare) cu diametrul 2,0 m, pentru canalizare, in teren fara apa subterana. </t>
  </si>
  <si>
    <t xml:space="preserve">Spalator cu picurator (cu un compartiment) pentru vase, din fonta emailata, tabla emailata, inox, etc., avind teava de scurgere din material plastic, montat pe console fixate pe pereti din zidarie de caramida </t>
  </si>
  <si>
    <t xml:space="preserve"> Motopompă p/u stingere incendii cu debit de refulare 36 m3/oră și adîncime de aspirație de 6 m, dotată cu furtun d=50mm și lungime 60m, МН-13/60 sau analog</t>
  </si>
  <si>
    <t>Retele termice</t>
  </si>
  <si>
    <t>Pozare subterană</t>
  </si>
  <si>
    <t>TfA01B2</t>
  </si>
  <si>
    <t>Conducta de otel, montata in  canal, la o adincime de  1-3 m sau suprateran, la o inaltime intre 3-15 m  , inclusiv proba de presiune la rece, proba de etanseitate si proba complexa cu fluid in circulatie, avind diametrul de 89x3,0 mm</t>
  </si>
  <si>
    <t>TfA01A2</t>
  </si>
  <si>
    <t>Conducta de otel, montata in  canal, la o adincime de 1-3 m sau suprateran, la o inaltime intre  3 -15 m , inclusiv proba de presiune la rece, proba de etanseitate si proba complexa cu fluid in circulatie, avind diametrul de 45х2,0 mm</t>
  </si>
  <si>
    <t>Conducta de otel, montata in  canal, la o adincime de 1-3 m sau suprateran, la o inaltime intre  3 -15 m , inclusiv proba de presiune la rece, proba de etanseitate si proba complexa cu fluid in circulatie, avind diametrul de 38х2,0 mm</t>
  </si>
  <si>
    <t>Conducta de otel, montata in  canal, la o adincime de 1-3 m sau suprateran, la o inaltime intre  3 -15 m , inclusiv proba de presiune la rece, proba de etanseitate si proba complexa cu fluid in circulatie, avind diametrul de 32х2,0 mm</t>
  </si>
  <si>
    <t>TfA02B2</t>
  </si>
  <si>
    <t>Cot sau reductie de otel gata confectionata, montata pe conducta amplasata in  canal, la o adincime de 1-3 m sau suprateran, la o inaltime intre 3-15 m , inclusiv proba de presiune la rece, proba de etanseitate si proba complexa cu fluid in circulatie, avind diametrul de 89 mm  (отвод ст. 90')</t>
  </si>
  <si>
    <t>TfA02A2</t>
  </si>
  <si>
    <t>Cot sau reductie de otel gata confectionata, montata pe conducta amplasata in  canal, la o adincime de 1-3 m sau suprateran, la o inaltime intre 3 -15 m , inclusiv proba de presiune la rece, proba de etanseitate si proba complexa cu fluid in circulatie, avind diametrul de 45 mm (отвод 45')</t>
  </si>
  <si>
    <t>TfB02D2</t>
  </si>
  <si>
    <t>Montarea robinetului cu sertar, cu ventil sau clapeta de retinere din otel sau fonta de pina la Pn 40, in canal, la o adincime de 1-3 m sau suprateran pina la 3 -15 m avind diametrul nominal Dn 80 mm (кран шаровый LD-WW)</t>
  </si>
  <si>
    <t>TfB02A2</t>
  </si>
  <si>
    <t>Montarea robinetului cu sertar, cu ventil sau clapeta de retinere din otel sau fonta de pina la Pn 40, in canal, la o adincime de 1-3m sau suprateran pina la 3-15 m avind diametrul nominal Dn 45 mm (кран шаровый LD-WW)</t>
  </si>
  <si>
    <t>Montarea robinetului cu sertar, cu ventil sau clapeta de retinere din otel sau fonta de pina la Pn 40, in canal, la o adincime de 1-3m sau suprateran pina la 3-15 m avind diametrul nominal Dn 25 mm (кран шаровый LD-WW)</t>
  </si>
  <si>
    <t>Canal b/a КЛ-90х45-8 (42 m)</t>
  </si>
  <si>
    <t>CP16A</t>
  </si>
  <si>
    <t>Montarea  elementelor de tip L sau U prefabricate din beton armat pentru canale (termice, pentru termoficare, de cablaje etc.) лоток Л4-8</t>
  </si>
  <si>
    <t>CP16B</t>
  </si>
  <si>
    <t>Montarea  elementelor prefabricate din beton armat pentru canale (termice, pentru termoficare, de cablaje etc.), placi drepte sau curbe  плита П5-8</t>
  </si>
  <si>
    <t>CP10B</t>
  </si>
  <si>
    <t>Montarea elementelor  prefabricate din beton armat la cladiri de locuit sau social-culturale cu structura din beton armat monolit,mixta sau zidarie portanta, la inaltimea pina la 20 m inclusiv, cu volum de la 0,2-2,5 mc   опорная подушка ОП-1</t>
  </si>
  <si>
    <t>Montarea elementelor  prefabricate din beton armat la cladiri de locuit sau social-culturale cu structura din beton armat monolit,mixta sau zidarie portanta, la inaltimea pina la 20 m inclusiv, cu volum de la 0,2-2,5 mc   опорная подушка ОП-2</t>
  </si>
  <si>
    <t>Racordarea la conducta existanta din tevi de otel (cu stut) avind diametrul stutului de 40x80 mm</t>
  </si>
  <si>
    <t xml:space="preserve">Nodul țevii УТ 1 </t>
  </si>
  <si>
    <t>Camera p/u termoficare ТК-1, 1,8х1,8х2,0(h)</t>
  </si>
  <si>
    <t>CP50A</t>
  </si>
  <si>
    <t>Montarea elementelor prefabricate din beton. Bloc-perete pentru subsol, greutate  0,5 t. Nota: tipul elementului prefabricat se va include conform proiectului ФС-4-8м</t>
  </si>
  <si>
    <t>Montarea  elementelor prefabricate din beton armat pentru canale (termice, pentru termoficare, de cablaje etc.), placi drepte sau curbe  плита покрытия ПO-1</t>
  </si>
  <si>
    <t>Beton simplu  turnat cu mijloace clasice,  in fundatii, socluri, ziduri de sprijin, pereti sub cota zero, preparat cu centrala de betoane sau beton marfa conform. art. CA01, turnare cu mijloace clasice, beton simplu clasa....   B7,5</t>
  </si>
  <si>
    <t>AcE07A</t>
  </si>
  <si>
    <t>Montarea capacelor din fonta sau fonta-beton fara piesa-suport, la caminele de vizitare ale instalatiilor de alimentare cu apa si canalizare, necarosabil tip I Т</t>
  </si>
  <si>
    <t>Montarea  elementelor prefabricate din beton armat pentru canale (termice, pentru termoficare, de cablaje etc.), placi drepte sau curbe   КЦО-1</t>
  </si>
  <si>
    <t>Montarea  elementelor prefabricate din beton armat pentru canale (termice, pentru termoficare, de cablaje etc.), placi drepte sau curbe   КЦ-7-3</t>
  </si>
  <si>
    <t>Beton armat turnat cu mijloace clasice,  in fundatii, socluri, ziduri de sprijin, pereti sub cota zero, preparat cu centrala de betoane sau beton marfa conform. art. CA01, turnare cu mijloace clasice, beton armat clasa...    B7,5, дренажный приямок и ДП-1</t>
  </si>
  <si>
    <t xml:space="preserve">Nodul țevii УТ 2 </t>
  </si>
  <si>
    <t>Beton simplu  turnat cu mijloace clasice,  in fundatii, socluri, ziduri de sprijin, pereti sub cota zero, preparat cu centrala de betoane sau beton marfa conform. art. CA01, turnare cu mijloace clasice, beton simplu clasa....   B15</t>
  </si>
  <si>
    <t>IC44C</t>
  </si>
  <si>
    <t>Confectionarea, montarea si cimentarea tevii de protectie la trecerea conductelor prin ziduri, teava avind diametrul de 133 x 4,0 mm  (L=0,5 m)</t>
  </si>
  <si>
    <t>Racordarea la conducta existanta din tevi de otel (cu stut) avind diametrul stutului de 32x40 mm</t>
  </si>
  <si>
    <t>Izolarea conductelor cu saltele din vata de sticla, vata minerala tip I sau tip P cusute pe o fata, pe impletitura din sirma zincata, confectionate pe santier, avind grosimea de  60 mm, la conducte cu circumferinta peste termoizolatie peste 35 cm (плиты минераловатные на синтетическом связующем марки 125 толщ.50мм)</t>
  </si>
  <si>
    <t>IzI05B</t>
  </si>
  <si>
    <t>Protectia termoizolatiei la conducte, executata cu impaslitura din fibre de sticla bitumata tip  I A, legata cu sirma din otel moale zincata cu diam. de 1,25 mm  РСТ</t>
  </si>
  <si>
    <t>IzF04F k=2</t>
  </si>
  <si>
    <t>Strat hidroizolant executat la cald la terase, acoperisuri sau la fundatii si radiere, in terenuri fara ape freatice, inclusiv scafele si doliile din hidroizolatia curenta pe suprafete inclinate peste 40% sau verticale plane sau curbe, cu mastic de bitum sau bitum cu adaos de cauciuc, aplicat cu peria sau gletuitorul de cauciuc (cosoroaba) 2 слоя холодная мастика</t>
  </si>
  <si>
    <t>Fântînă pentru drenare ДК1</t>
  </si>
  <si>
    <t>AcE13A</t>
  </si>
  <si>
    <t>Executarea caminelor de vizitare din elemente de beton armat prefabricat, pentru canalizare, circulare (inelare) cu diametrul 1,0 m, in teren fara apa subterana</t>
  </si>
  <si>
    <t>AcE13A1</t>
  </si>
  <si>
    <t>Elemente din beton armat prefabricat, ale caminelor de vizitare, circulare (inelare) cu diametrul 1,0 m, pentru canalizare, in teren fara apa subterana. Nota: resursul cu norma 0,00 (zero) se ia conform proiectului</t>
  </si>
  <si>
    <t>Beton simplu turnat  in egalizari, pante, sape la inaltimi pina la 35 m inclusiv, preparat cu centrala de betoane conform art. CA01 sau beton marfa, turnare cu mijloace clasice B7,5</t>
  </si>
  <si>
    <t>AcA16B</t>
  </si>
  <si>
    <t>Montarea conductelor cu tuburi din azbociment, asamblate  cu mufe din fonta, cu flanse, avind lungimea de 3 m si diametrul de 150 mm</t>
  </si>
  <si>
    <t>TfB01H1</t>
  </si>
  <si>
    <t>Montarea robinetului cu sertar, cu ventil sau clapeta de retinere din otel sau fonta de pina la Pn 25, in canal, la o adincime de 1m sau suprateran pina la 3 m avind diametrul nominal Dn  150 mm (автоматический клапан-захлопка)</t>
  </si>
  <si>
    <t>Mină ШО1, ШО2 (4 buc)</t>
  </si>
  <si>
    <t>IzF04F</t>
  </si>
  <si>
    <t>Strat hidroizolant executat la cald la terase, acoperisuri sau la fundatii si radiere, in terenuri fara ape freatice, inclusiv scafele si doliile din hidroizolatia curenta pe suprafete inclinate peste 40% sau verticale plane sau curbe, cu mastic de bitum sau bitum cu adaos de cauciuc, aplicat cu peria sau gletuitorul de cauciuc (cosoroaba) лак БТ-577</t>
  </si>
  <si>
    <t>CC02E</t>
  </si>
  <si>
    <t>Armaturi din otel beton OB 37 fasonate in ateliere de santier, cu diametrul barelor pina la 8 mm inclusiv, pentru placi , exclusiv constructiile executate cu cofraje glisante</t>
  </si>
  <si>
    <t>CC02F</t>
  </si>
  <si>
    <t>Armaturi din otel beton OB 37 fasonate in ateliere de santier, cu diametrul barelor peste 8 mm, pentru placi, exclusiv constructiile executate cu cofraje glisante</t>
  </si>
  <si>
    <t>Nod "А" (8 buc)</t>
  </si>
  <si>
    <t>CE05A</t>
  </si>
  <si>
    <t>Invelitori din tabla plana zincata sau tabla plana protejata anticoroziv,fixata cu agrafe, executata cu incheeturi duble in ambele sensuri,  executate pe suprafete mai mari de 40 mp cu foi din tabla de 0,4 mm grosime, inclusiv executarea doliilor, sorturilor, racordurilor la cosuri etc.</t>
  </si>
  <si>
    <t>Montare aeriană şi la branşare</t>
  </si>
  <si>
    <t>TfA01B1</t>
  </si>
  <si>
    <t>Conducta de otel, montata in  canal, la o adincime de pina la 1 m sau suprateran, la o inaltime de pine la 3 m  , inclusiv proba de presiune la rece, proba de etanseitate si proba complexa cu fluid in circulatie, avind diametrul de 89x3,0 mm</t>
  </si>
  <si>
    <t>TfA01A1</t>
  </si>
  <si>
    <t>Conducta de otel, montata in  canal, la o adincime de pina la 1 m sau suprateran, la o inaltime de pine la 3 m  , inclusiv proba de presiune la rece, proba de etanseitate si proba complexa cu fluid in circulatie, avind diametrul de 38x2,0 mm</t>
  </si>
  <si>
    <t>TfA02B1</t>
  </si>
  <si>
    <t>Cot sau reductie de otel gata confectionata, montata pe conducta amplasata in  canal, la o adincime de pina la 1 m sau suprateran, la o inaltime de pina la 3 m, inclusiv proba de presiune la rece, proba de etanseitate si proba complexa cu fluid in circulatie, avind diametrul de 76 mm (отвод)</t>
  </si>
  <si>
    <t>Montarea robinetului cu sertar, cu ventil sau clapeta de retinere din otel sau fonta de pina la Pn 40, in canal, la o adincime de 1-3m sau suprateran pina la 3-15 m avind diametrul nominal Dn 15 mm (кран шаровый LD-WW)</t>
  </si>
  <si>
    <t>IC44A</t>
  </si>
  <si>
    <t>Confectionarea, montarea si cimentarea tevii de protectie la trecerea conductelor prin ziduri, teava avind diametrul de 57х3,0 mm (L=0,5 m)</t>
  </si>
  <si>
    <t>AcE51B</t>
  </si>
  <si>
    <t>Racordarea la conducta existanta din tevi de otel (cu stut) avind diametrul stutului de 80x125 mm</t>
  </si>
  <si>
    <t>Decaparea si refacerea imbracamintei de beton asfaltic</t>
  </si>
  <si>
    <t>DG05A k=3</t>
  </si>
  <si>
    <t>Decaparea de imbracaminti cu stratul de pina la 3 cm grosime, formate din covoare asfaltice permanente, betoane sfaltice</t>
  </si>
  <si>
    <t>DG01A</t>
  </si>
  <si>
    <t>Desfacerea de pavaje sau fundatii din piatra bruta, bolovani sau alicarie din piatra bruta sau din bolovani asezate pe nisip</t>
  </si>
  <si>
    <t>DB16D k=2,5</t>
  </si>
  <si>
    <t>Imbracaminte de beton asfaltic cu agregate marunte, executata la cald, in groosime de 4,0 cm, cu asternere manuala (gr.10 cm)</t>
  </si>
  <si>
    <t>Coș din metal cu pereți dubli din tablă  de oțel inoxidabil. Diametru intern 450 mm, H = 15,0 m, cu izolație termică - 50 mm, în complet:</t>
  </si>
  <si>
    <t>Q1 = 150 kW, Q2 = 100kW**</t>
  </si>
  <si>
    <t xml:space="preserve">Diametrul cosului de fum 369mm***: </t>
  </si>
  <si>
    <t>Capacitatea buncarului de combustibil:  VQ1= 890 L, VQ2 =510 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</si>
</sst>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 #,##0.00_-;_-* &quot;-&quot;??_-;_-@_-"/>
    <numFmt numFmtId="165" formatCode="_(* #,##0.00_);_(* \(#,##0.00\);_(* &quot;-&quot;??_);_(@_)"/>
    <numFmt numFmtId="166" formatCode="0.0%"/>
  </numFmts>
  <fonts count="43" x14ac:knownFonts="1">
    <font>
      <sz val="11"/>
      <color theme="1"/>
      <name val="Calibri"/>
      <family val="2"/>
      <scheme val="minor"/>
    </font>
    <font>
      <sz val="11"/>
      <color theme="1"/>
      <name val="Calibri"/>
      <family val="2"/>
      <charset val="238"/>
      <scheme val="minor"/>
    </font>
    <font>
      <sz val="10"/>
      <color indexed="8"/>
      <name val="Times New Roman"/>
      <family val="1"/>
      <charset val="204"/>
    </font>
    <font>
      <b/>
      <sz val="12"/>
      <color indexed="8"/>
      <name val="Calibri"/>
      <family val="2"/>
      <charset val="204"/>
    </font>
    <font>
      <sz val="12"/>
      <color indexed="8"/>
      <name val="Calibri"/>
      <family val="2"/>
      <charset val="204"/>
    </font>
    <font>
      <b/>
      <sz val="14"/>
      <color indexed="8"/>
      <name val="Calibri"/>
      <family val="2"/>
      <charset val="204"/>
    </font>
    <font>
      <sz val="11"/>
      <color indexed="8"/>
      <name val="Calibri"/>
      <family val="2"/>
    </font>
    <font>
      <sz val="12"/>
      <color indexed="8"/>
      <name val="Calibri"/>
      <family val="2"/>
      <charset val="204"/>
    </font>
    <font>
      <b/>
      <sz val="15"/>
      <name val="Calibri"/>
      <family val="2"/>
    </font>
    <font>
      <b/>
      <sz val="14"/>
      <color indexed="9"/>
      <name val="Calibri"/>
      <family val="2"/>
    </font>
    <font>
      <b/>
      <sz val="14"/>
      <name val="Calibri"/>
      <family val="2"/>
    </font>
    <font>
      <b/>
      <sz val="14"/>
      <color indexed="9"/>
      <name val="Calibri"/>
      <family val="2"/>
      <charset val="204"/>
    </font>
    <font>
      <b/>
      <sz val="15"/>
      <color indexed="9"/>
      <name val="Calibri"/>
      <family val="2"/>
    </font>
    <font>
      <b/>
      <sz val="11"/>
      <color indexed="10"/>
      <name val="Calibri"/>
      <family val="2"/>
      <charset val="204"/>
    </font>
    <font>
      <sz val="12"/>
      <color indexed="9"/>
      <name val="Calibri"/>
      <family val="2"/>
      <charset val="204"/>
    </font>
    <font>
      <b/>
      <sz val="12"/>
      <color indexed="9"/>
      <name val="Calibri"/>
      <family val="2"/>
      <charset val="204"/>
    </font>
    <font>
      <sz val="8"/>
      <name val="Calibri"/>
      <family val="2"/>
    </font>
    <font>
      <b/>
      <sz val="11"/>
      <color theme="0"/>
      <name val="Calibri"/>
      <family val="2"/>
      <scheme val="minor"/>
    </font>
    <font>
      <b/>
      <sz val="15"/>
      <color theme="3"/>
      <name val="Calibri"/>
      <family val="2"/>
      <scheme val="minor"/>
    </font>
    <font>
      <sz val="11"/>
      <color theme="1"/>
      <name val="Calibri"/>
      <family val="2"/>
      <charset val="238"/>
      <scheme val="minor"/>
    </font>
    <font>
      <sz val="12"/>
      <name val="Calibri"/>
      <family val="2"/>
    </font>
    <font>
      <b/>
      <sz val="14"/>
      <color indexed="10"/>
      <name val="Calibri"/>
      <family val="2"/>
      <charset val="238"/>
      <scheme val="minor"/>
    </font>
    <font>
      <b/>
      <sz val="14"/>
      <name val="Calibri"/>
      <family val="2"/>
      <charset val="238"/>
      <scheme val="minor"/>
    </font>
    <font>
      <b/>
      <sz val="12"/>
      <color indexed="8"/>
      <name val="Calibri"/>
      <family val="2"/>
      <charset val="238"/>
      <scheme val="minor"/>
    </font>
    <font>
      <b/>
      <sz val="12"/>
      <color theme="1"/>
      <name val="Calibri"/>
      <family val="2"/>
      <scheme val="minor"/>
    </font>
    <font>
      <b/>
      <sz val="14"/>
      <name val="Calibri"/>
      <family val="2"/>
      <scheme val="minor"/>
    </font>
    <font>
      <b/>
      <sz val="14"/>
      <color indexed="8"/>
      <name val="Calibri"/>
      <family val="2"/>
      <charset val="204"/>
      <scheme val="minor"/>
    </font>
    <font>
      <sz val="12"/>
      <color indexed="8"/>
      <name val="Calibri"/>
      <family val="2"/>
      <charset val="204"/>
      <scheme val="minor"/>
    </font>
    <font>
      <b/>
      <sz val="14"/>
      <color indexed="9"/>
      <name val="Calibri"/>
      <family val="2"/>
      <charset val="238"/>
      <scheme val="minor"/>
    </font>
    <font>
      <sz val="11"/>
      <color theme="1"/>
      <name val="Calibri"/>
      <family val="2"/>
      <scheme val="minor"/>
    </font>
    <font>
      <sz val="11"/>
      <color rgb="FF3F3F76"/>
      <name val="Calibri"/>
      <family val="2"/>
      <scheme val="minor"/>
    </font>
    <font>
      <sz val="11"/>
      <color theme="0"/>
      <name val="Calibri"/>
      <family val="2"/>
      <scheme val="minor"/>
    </font>
    <font>
      <sz val="11"/>
      <name val="Calibri"/>
      <family val="2"/>
      <scheme val="minor"/>
    </font>
    <font>
      <b/>
      <sz val="11"/>
      <color theme="1"/>
      <name val="Calibri"/>
      <family val="2"/>
      <charset val="204"/>
      <scheme val="minor"/>
    </font>
    <font>
      <b/>
      <sz val="11"/>
      <color rgb="FFFF0000"/>
      <name val="Calibri"/>
      <family val="2"/>
      <charset val="204"/>
      <scheme val="minor"/>
    </font>
    <font>
      <b/>
      <sz val="12"/>
      <color theme="0"/>
      <name val="Calibri"/>
      <family val="2"/>
      <charset val="204"/>
      <scheme val="minor"/>
    </font>
    <font>
      <sz val="11"/>
      <color rgb="FFFF0000"/>
      <name val="Calibri"/>
      <family val="2"/>
      <charset val="238"/>
      <scheme val="minor"/>
    </font>
    <font>
      <i/>
      <sz val="11"/>
      <color rgb="FFFF0000"/>
      <name val="Calibri"/>
      <family val="2"/>
      <charset val="204"/>
      <scheme val="minor"/>
    </font>
    <font>
      <b/>
      <sz val="14"/>
      <color indexed="8"/>
      <name val="Calibri"/>
      <family val="2"/>
      <charset val="238"/>
      <scheme val="minor"/>
    </font>
    <font>
      <u/>
      <sz val="11"/>
      <color theme="1"/>
      <name val="Calibri"/>
      <family val="2"/>
      <scheme val="minor"/>
    </font>
    <font>
      <b/>
      <u/>
      <sz val="11"/>
      <color theme="1"/>
      <name val="Calibri"/>
      <family val="2"/>
      <charset val="204"/>
      <scheme val="minor"/>
    </font>
    <font>
      <sz val="11"/>
      <color theme="1"/>
      <name val="Calibri"/>
      <family val="2"/>
      <charset val="204"/>
      <scheme val="minor"/>
    </font>
    <font>
      <sz val="11"/>
      <color theme="1"/>
      <name val="Calibri"/>
      <scheme val="minor"/>
    </font>
  </fonts>
  <fills count="18">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55"/>
        <bgColor indexed="64"/>
      </patternFill>
    </fill>
    <fill>
      <patternFill patternType="solid">
        <fgColor rgb="FFA5A5A5"/>
      </patternFill>
    </fill>
    <fill>
      <patternFill patternType="solid">
        <fgColor theme="9" tint="0.79998168889431442"/>
        <bgColor indexed="64"/>
      </patternFill>
    </fill>
    <fill>
      <patternFill patternType="solid">
        <fgColor rgb="FFFFE36D"/>
        <bgColor indexed="64"/>
      </patternFill>
    </fill>
    <fill>
      <patternFill patternType="solid">
        <fgColor rgb="FFFFCC99"/>
      </patternFill>
    </fill>
    <fill>
      <patternFill patternType="solid">
        <fgColor theme="7"/>
      </patternFill>
    </fill>
    <fill>
      <patternFill patternType="solid">
        <fgColor theme="7" tint="0.59999389629810485"/>
        <bgColor indexed="65"/>
      </patternFill>
    </fill>
    <fill>
      <patternFill patternType="solid">
        <fgColor theme="8"/>
      </patternFill>
    </fill>
    <fill>
      <patternFill patternType="solid">
        <fgColor rgb="FFFFC000"/>
        <bgColor indexed="64"/>
      </patternFill>
    </fill>
    <fill>
      <patternFill patternType="solid">
        <fgColor rgb="FFFFE989"/>
        <bgColor indexed="64"/>
      </patternFill>
    </fill>
    <fill>
      <patternFill patternType="solid">
        <fgColor theme="1" tint="0.499984740745262"/>
        <bgColor indexed="64"/>
      </patternFill>
    </fill>
    <fill>
      <patternFill patternType="solid">
        <fgColor rgb="FFB4F0FF"/>
        <bgColor indexed="64"/>
      </patternFill>
    </fill>
    <fill>
      <patternFill patternType="solid">
        <fgColor theme="0" tint="-0.14996795556505021"/>
        <bgColor indexed="64"/>
      </patternFill>
    </fill>
    <fill>
      <patternFill patternType="solid">
        <fgColor rgb="FFB4E68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ck">
        <color indexed="64"/>
      </top>
      <bottom style="thick">
        <color indexed="64"/>
      </bottom>
      <diagonal/>
    </border>
  </borders>
  <cellStyleXfs count="15">
    <xf numFmtId="0" fontId="0" fillId="0" borderId="0"/>
    <xf numFmtId="0" fontId="17" fillId="5" borderId="7" applyNumberFormat="0" applyAlignment="0" applyProtection="0"/>
    <xf numFmtId="165" fontId="6" fillId="0" borderId="0" applyFont="0" applyFill="0" applyBorder="0" applyAlignment="0" applyProtection="0"/>
    <xf numFmtId="0" fontId="18" fillId="0" borderId="8" applyNumberFormat="0" applyFill="0" applyAlignment="0" applyProtection="0"/>
    <xf numFmtId="0" fontId="21" fillId="7" borderId="1">
      <alignment vertical="center"/>
    </xf>
    <xf numFmtId="4" fontId="27" fillId="2" borderId="1" applyFont="0" applyFill="0" applyBorder="0">
      <alignment horizontal="center" vertical="center" wrapText="1"/>
    </xf>
    <xf numFmtId="0" fontId="20" fillId="5" borderId="1" applyNumberFormat="0" applyFill="0" applyAlignment="0">
      <alignment horizontal="center" wrapText="1"/>
    </xf>
    <xf numFmtId="0" fontId="30" fillId="8" borderId="9" applyNumberFormat="0" applyAlignment="0" applyProtection="0"/>
    <xf numFmtId="0" fontId="31" fillId="9" borderId="0" applyNumberFormat="0" applyBorder="0" applyAlignment="0" applyProtection="0"/>
    <xf numFmtId="0" fontId="29" fillId="10" borderId="0" applyNumberFormat="0" applyBorder="0" applyAlignment="0" applyProtection="0"/>
    <xf numFmtId="0" fontId="31" fillId="11" borderId="0" applyNumberFormat="0" applyBorder="0" applyAlignment="0" applyProtection="0"/>
    <xf numFmtId="9" fontId="29" fillId="0" borderId="0" applyFont="0" applyFill="0" applyBorder="0" applyAlignment="0" applyProtection="0"/>
    <xf numFmtId="0" fontId="23" fillId="15" borderId="16" applyNumberFormat="0">
      <alignment vertical="center"/>
    </xf>
    <xf numFmtId="0" fontId="24" fillId="16" borderId="1" applyAlignment="0">
      <alignment horizontal="center"/>
    </xf>
    <xf numFmtId="0" fontId="25" fillId="17" borderId="16" applyNumberFormat="0">
      <alignment vertical="center"/>
    </xf>
  </cellStyleXfs>
  <cellXfs count="146">
    <xf numFmtId="0" fontId="0" fillId="0" borderId="0" xfId="0"/>
    <xf numFmtId="4" fontId="25" fillId="17" borderId="16" xfId="14" applyNumberFormat="1">
      <alignment vertical="center"/>
    </xf>
    <xf numFmtId="0" fontId="2" fillId="0" borderId="0" xfId="0" applyFont="1" applyAlignment="1">
      <alignment vertical="center"/>
    </xf>
    <xf numFmtId="0" fontId="7" fillId="0" borderId="0" xfId="0" applyFont="1"/>
    <xf numFmtId="0" fontId="8" fillId="0" borderId="0" xfId="3" applyNumberFormat="1" applyFont="1" applyBorder="1" applyAlignment="1">
      <alignment vertical="top" wrapText="1" readingOrder="1"/>
    </xf>
    <xf numFmtId="0" fontId="0" fillId="0" borderId="0" xfId="0" applyBorder="1"/>
    <xf numFmtId="0" fontId="20" fillId="6" borderId="1" xfId="6" applyFill="1" applyBorder="1" applyAlignment="1" applyProtection="1">
      <alignment horizontal="center" vertical="center" wrapText="1"/>
    </xf>
    <xf numFmtId="0" fontId="20" fillId="0" borderId="1" xfId="6" applyFill="1" applyAlignment="1" applyProtection="1">
      <alignment vertical="center" wrapText="1"/>
    </xf>
    <xf numFmtId="0" fontId="20" fillId="6" borderId="1" xfId="6" applyFill="1" applyAlignment="1" applyProtection="1">
      <alignment horizontal="center" vertical="center" wrapText="1"/>
    </xf>
    <xf numFmtId="0" fontId="20" fillId="6" borderId="5" xfId="6" applyFill="1" applyBorder="1" applyAlignment="1" applyProtection="1">
      <alignment horizontal="center" vertical="center" wrapText="1"/>
    </xf>
    <xf numFmtId="0" fontId="21" fillId="7" borderId="2" xfId="4" applyBorder="1" applyAlignment="1" applyProtection="1">
      <alignment vertical="center"/>
    </xf>
    <xf numFmtId="0" fontId="21" fillId="7" borderId="4" xfId="4" applyBorder="1" applyAlignment="1" applyProtection="1">
      <alignment vertical="center"/>
    </xf>
    <xf numFmtId="0" fontId="21" fillId="7" borderId="6" xfId="4" applyBorder="1" applyAlignment="1" applyProtection="1">
      <alignment vertical="center"/>
    </xf>
    <xf numFmtId="0" fontId="36" fillId="0" borderId="0" xfId="0" applyFont="1" applyAlignment="1" applyProtection="1">
      <alignment horizontal="left" vertical="top"/>
    </xf>
    <xf numFmtId="0" fontId="25" fillId="17" borderId="16" xfId="14">
      <alignment vertical="center"/>
    </xf>
    <xf numFmtId="0" fontId="20" fillId="0" borderId="1" xfId="6" applyFill="1" applyBorder="1" applyAlignment="1" applyProtection="1">
      <alignment horizontal="center" vertical="center" wrapText="1"/>
      <protection locked="0"/>
    </xf>
    <xf numFmtId="0" fontId="20" fillId="0" borderId="1" xfId="6" applyFont="1" applyFill="1" applyBorder="1" applyAlignment="1" applyProtection="1">
      <alignment vertical="center" wrapText="1"/>
    </xf>
    <xf numFmtId="166" fontId="20" fillId="0" borderId="1" xfId="11" applyNumberFormat="1" applyFont="1" applyFill="1" applyBorder="1" applyAlignment="1" applyProtection="1">
      <alignment horizontal="center" vertical="center" wrapText="1"/>
      <protection locked="0"/>
    </xf>
    <xf numFmtId="4" fontId="7" fillId="0" borderId="1" xfId="5" applyFont="1" applyFill="1" applyBorder="1">
      <alignment horizontal="center" vertical="center" wrapText="1"/>
    </xf>
    <xf numFmtId="4" fontId="20" fillId="0" borderId="1" xfId="5" applyFont="1" applyFill="1">
      <alignment horizontal="center" vertical="center" wrapText="1"/>
    </xf>
    <xf numFmtId="4" fontId="20" fillId="0" borderId="1" xfId="5" applyFont="1" applyFill="1" applyProtection="1">
      <alignment horizontal="center" vertical="center" wrapText="1"/>
      <protection locked="0"/>
    </xf>
    <xf numFmtId="2" fontId="34" fillId="0" borderId="1" xfId="0" applyNumberFormat="1" applyFont="1" applyFill="1" applyBorder="1" applyAlignment="1" applyProtection="1">
      <alignment horizontal="center" vertical="center"/>
      <protection locked="0"/>
    </xf>
    <xf numFmtId="0" fontId="0" fillId="0" borderId="0" xfId="0" applyProtection="1"/>
    <xf numFmtId="0" fontId="2" fillId="0" borderId="0" xfId="0" applyFont="1" applyAlignment="1" applyProtection="1">
      <alignment vertical="center"/>
    </xf>
    <xf numFmtId="4" fontId="7" fillId="0" borderId="1" xfId="5" applyFont="1" applyFill="1" applyBorder="1" applyAlignment="1" applyProtection="1">
      <alignment horizontal="center" vertical="center" wrapText="1"/>
      <protection locked="0"/>
    </xf>
    <xf numFmtId="0" fontId="0" fillId="0" borderId="0" xfId="0" applyAlignment="1" applyProtection="1">
      <alignment wrapText="1"/>
    </xf>
    <xf numFmtId="0" fontId="28" fillId="5" borderId="1" xfId="1" applyFont="1" applyBorder="1" applyAlignment="1" applyProtection="1">
      <alignment horizontal="center" wrapText="1"/>
    </xf>
    <xf numFmtId="0" fontId="22" fillId="0" borderId="1" xfId="1" applyFont="1" applyFill="1" applyBorder="1" applyAlignment="1" applyProtection="1">
      <alignment horizontal="center" wrapText="1"/>
    </xf>
    <xf numFmtId="0" fontId="0" fillId="0" borderId="0" xfId="0" applyAlignment="1" applyProtection="1"/>
    <xf numFmtId="0" fontId="21" fillId="7" borderId="2" xfId="4" applyBorder="1" applyAlignment="1" applyProtection="1">
      <alignment vertical="center" wrapText="1"/>
    </xf>
    <xf numFmtId="0" fontId="21" fillId="7" borderId="4" xfId="4" applyBorder="1" applyAlignment="1" applyProtection="1">
      <alignment vertical="center" wrapText="1"/>
    </xf>
    <xf numFmtId="0" fontId="21" fillId="7" borderId="6" xfId="4" applyBorder="1" applyAlignment="1" applyProtection="1">
      <alignment vertical="center" wrapText="1"/>
    </xf>
    <xf numFmtId="0" fontId="33" fillId="0" borderId="0" xfId="0" applyFont="1" applyAlignment="1" applyProtection="1"/>
    <xf numFmtId="0" fontId="19" fillId="0" borderId="0" xfId="0" applyFont="1" applyAlignment="1" applyProtection="1">
      <alignment horizontal="center" wrapText="1"/>
    </xf>
    <xf numFmtId="0" fontId="19" fillId="0" borderId="0" xfId="0" applyFont="1" applyAlignment="1" applyProtection="1">
      <alignment wrapText="1"/>
    </xf>
    <xf numFmtId="0" fontId="0" fillId="0" borderId="0" xfId="0" applyAlignment="1" applyProtection="1">
      <alignment horizontal="center" wrapText="1"/>
    </xf>
    <xf numFmtId="0" fontId="32" fillId="0" borderId="1" xfId="0" applyFont="1" applyBorder="1" applyAlignment="1">
      <alignment wrapText="1"/>
    </xf>
    <xf numFmtId="0" fontId="20" fillId="0" borderId="1" xfId="6" applyFont="1" applyFill="1" applyBorder="1" applyAlignment="1" applyProtection="1">
      <alignment vertical="center" wrapText="1"/>
      <protection locked="0"/>
    </xf>
    <xf numFmtId="0" fontId="19" fillId="0" borderId="0" xfId="0" applyFont="1" applyAlignment="1" applyProtection="1">
      <alignment horizontal="center" vertical="center" wrapText="1"/>
    </xf>
    <xf numFmtId="0" fontId="19" fillId="0" borderId="0" xfId="0" applyFont="1" applyAlignment="1" applyProtection="1">
      <alignment horizontal="left" vertical="top" wrapText="1"/>
    </xf>
    <xf numFmtId="0" fontId="41" fillId="0" borderId="0" xfId="0" applyFont="1" applyAlignment="1" applyProtection="1">
      <alignment horizontal="left" vertical="top"/>
    </xf>
    <xf numFmtId="0" fontId="41" fillId="0" borderId="0" xfId="0" applyFont="1" applyAlignment="1" applyProtection="1">
      <alignment wrapText="1"/>
    </xf>
    <xf numFmtId="4" fontId="41" fillId="0" borderId="0" xfId="0" applyNumberFormat="1" applyFont="1" applyFill="1" applyBorder="1" applyAlignment="1" applyProtection="1">
      <alignment horizontal="center" vertical="center" wrapText="1"/>
    </xf>
    <xf numFmtId="4" fontId="19" fillId="0" borderId="0" xfId="5" applyFont="1" applyFill="1" applyBorder="1" applyProtection="1">
      <alignment horizontal="center" vertical="center" wrapText="1"/>
      <protection locked="0"/>
    </xf>
    <xf numFmtId="4" fontId="19" fillId="0" borderId="0" xfId="5" applyFont="1" applyFill="1" applyBorder="1" applyProtection="1">
      <alignment horizontal="center" vertical="center" wrapText="1"/>
    </xf>
    <xf numFmtId="0" fontId="0" fillId="0" borderId="0" xfId="0" applyProtection="1">
      <protection locked="0"/>
    </xf>
    <xf numFmtId="0" fontId="19" fillId="0" borderId="0" xfId="0" applyFont="1" applyAlignment="1" applyProtection="1">
      <alignment horizontal="center" wrapText="1"/>
      <protection locked="0"/>
    </xf>
    <xf numFmtId="0" fontId="19" fillId="0" borderId="0" xfId="0" applyFont="1" applyAlignment="1" applyProtection="1">
      <alignment wrapText="1"/>
      <protection locked="0"/>
    </xf>
    <xf numFmtId="0" fontId="4" fillId="0" borderId="1" xfId="0" applyFont="1" applyBorder="1" applyAlignment="1" applyProtection="1">
      <alignment vertical="center" wrapText="1"/>
    </xf>
    <xf numFmtId="0" fontId="20" fillId="0" borderId="1" xfId="6" applyFill="1" applyAlignment="1" applyProtection="1">
      <alignment horizontal="center" vertical="center" wrapText="1"/>
    </xf>
    <xf numFmtId="4" fontId="20" fillId="0" borderId="1" xfId="5" applyFont="1" applyFill="1" applyProtection="1">
      <alignment horizontal="center" vertical="center" wrapText="1"/>
    </xf>
    <xf numFmtId="0" fontId="4" fillId="0" borderId="1" xfId="0" applyFont="1" applyFill="1" applyBorder="1" applyAlignment="1" applyProtection="1">
      <alignment horizontal="right" vertical="center" wrapText="1"/>
    </xf>
    <xf numFmtId="0" fontId="4" fillId="0" borderId="1" xfId="0" applyFont="1" applyFill="1" applyBorder="1" applyAlignment="1" applyProtection="1">
      <alignment vertical="center" wrapText="1"/>
    </xf>
    <xf numFmtId="0" fontId="4" fillId="0" borderId="1" xfId="0" applyFont="1" applyFill="1" applyBorder="1" applyAlignment="1" applyProtection="1">
      <alignment horizontal="left" vertical="top" wrapText="1"/>
    </xf>
    <xf numFmtId="0" fontId="4" fillId="0" borderId="1" xfId="0" applyFont="1" applyFill="1" applyBorder="1" applyAlignment="1" applyProtection="1">
      <alignment horizontal="center" vertical="center" wrapText="1"/>
    </xf>
    <xf numFmtId="4" fontId="4" fillId="0" borderId="1" xfId="5" applyFont="1" applyFill="1" applyBorder="1" applyAlignment="1" applyProtection="1">
      <alignment horizontal="center" vertical="center" wrapText="1"/>
    </xf>
    <xf numFmtId="0" fontId="4" fillId="0" borderId="1" xfId="0" applyFont="1" applyBorder="1" applyAlignment="1" applyProtection="1">
      <alignment horizontal="left" vertical="top" wrapText="1"/>
    </xf>
    <xf numFmtId="0" fontId="4" fillId="0" borderId="1" xfId="0" applyFont="1" applyBorder="1" applyAlignment="1" applyProtection="1">
      <alignment horizontal="center" vertical="center" wrapText="1"/>
    </xf>
    <xf numFmtId="0" fontId="33" fillId="0" borderId="0" xfId="0" applyFont="1" applyProtection="1">
      <protection hidden="1"/>
    </xf>
    <xf numFmtId="0" fontId="33" fillId="0" borderId="0" xfId="0" applyFont="1" applyProtection="1">
      <protection locked="0" hidden="1"/>
    </xf>
    <xf numFmtId="0" fontId="0" fillId="0" borderId="0" xfId="0" applyProtection="1">
      <protection hidden="1"/>
    </xf>
    <xf numFmtId="0" fontId="9" fillId="14" borderId="1" xfId="1" applyFont="1" applyFill="1" applyBorder="1" applyAlignment="1" applyProtection="1">
      <alignment horizontal="center" vertical="center"/>
      <protection hidden="1"/>
    </xf>
    <xf numFmtId="0" fontId="10" fillId="0" borderId="1" xfId="1" applyFont="1" applyFill="1" applyBorder="1" applyAlignment="1" applyProtection="1">
      <alignment horizontal="center" vertical="center"/>
      <protection hidden="1"/>
    </xf>
    <xf numFmtId="0" fontId="3" fillId="0" borderId="1" xfId="0" applyFont="1" applyBorder="1" applyAlignment="1" applyProtection="1">
      <alignment horizontal="center" vertical="center" wrapText="1"/>
      <protection hidden="1"/>
    </xf>
    <xf numFmtId="0" fontId="0" fillId="3" borderId="1" xfId="0" applyFill="1" applyBorder="1" applyAlignment="1" applyProtection="1">
      <alignment horizontal="center"/>
      <protection hidden="1"/>
    </xf>
    <xf numFmtId="0" fontId="4" fillId="0" borderId="1" xfId="0" applyNumberFormat="1" applyFont="1" applyBorder="1" applyAlignment="1" applyProtection="1">
      <alignment vertical="center" wrapText="1"/>
      <protection hidden="1"/>
    </xf>
    <xf numFmtId="165" fontId="4" fillId="0" borderId="1" xfId="2" applyFont="1" applyBorder="1" applyAlignment="1" applyProtection="1">
      <alignment vertical="center" wrapText="1"/>
      <protection hidden="1"/>
    </xf>
    <xf numFmtId="0" fontId="14" fillId="14" borderId="1" xfId="0" applyFont="1" applyFill="1" applyBorder="1" applyAlignment="1" applyProtection="1">
      <alignment vertical="center" wrapText="1"/>
      <protection hidden="1"/>
    </xf>
    <xf numFmtId="165" fontId="15" fillId="14" borderId="1" xfId="2" applyFont="1" applyFill="1" applyBorder="1" applyAlignment="1" applyProtection="1">
      <alignment vertical="center" wrapText="1"/>
      <protection hidden="1"/>
    </xf>
    <xf numFmtId="0" fontId="32" fillId="12" borderId="1" xfId="8" applyFont="1" applyFill="1" applyBorder="1" applyAlignment="1" applyProtection="1">
      <alignment horizontal="center"/>
      <protection hidden="1"/>
    </xf>
    <xf numFmtId="0" fontId="0" fillId="0" borderId="1" xfId="0" applyBorder="1" applyAlignment="1" applyProtection="1">
      <alignment horizontal="center" vertical="center"/>
      <protection hidden="1"/>
    </xf>
    <xf numFmtId="0" fontId="29" fillId="13" borderId="1" xfId="9" applyFill="1" applyBorder="1" applyAlignment="1" applyProtection="1">
      <alignment horizontal="center" vertical="center"/>
      <protection hidden="1"/>
    </xf>
    <xf numFmtId="0" fontId="33" fillId="13" borderId="1" xfId="9" applyFont="1" applyFill="1" applyBorder="1" applyAlignment="1" applyProtection="1">
      <alignment horizontal="center" vertical="center"/>
      <protection hidden="1"/>
    </xf>
    <xf numFmtId="0" fontId="35" fillId="14" borderId="1" xfId="10" applyFont="1" applyFill="1" applyBorder="1" applyAlignment="1" applyProtection="1">
      <alignment horizontal="center"/>
      <protection hidden="1"/>
    </xf>
    <xf numFmtId="0" fontId="40" fillId="0" borderId="0" xfId="0" applyFont="1" applyBorder="1" applyAlignment="1" applyProtection="1">
      <alignment wrapText="1"/>
      <protection locked="0" hidden="1"/>
    </xf>
    <xf numFmtId="0" fontId="39" fillId="0" borderId="0" xfId="0" applyFont="1" applyBorder="1" applyAlignment="1" applyProtection="1">
      <protection hidden="1"/>
    </xf>
    <xf numFmtId="0" fontId="0" fillId="0" borderId="14" xfId="0" applyBorder="1" applyAlignment="1" applyProtection="1">
      <protection hidden="1"/>
    </xf>
    <xf numFmtId="10" fontId="30" fillId="8" borderId="9" xfId="7" applyNumberFormat="1" applyAlignment="1" applyProtection="1">
      <alignment horizontal="center" vertical="center"/>
    </xf>
    <xf numFmtId="165" fontId="0" fillId="0" borderId="1" xfId="2" applyFont="1" applyFill="1" applyBorder="1" applyAlignment="1" applyProtection="1">
      <alignment horizontal="center" vertical="center"/>
    </xf>
    <xf numFmtId="165" fontId="0" fillId="0" borderId="1" xfId="2" applyFont="1" applyFill="1" applyBorder="1" applyAlignment="1" applyProtection="1">
      <alignment vertical="center"/>
    </xf>
    <xf numFmtId="2" fontId="0" fillId="0" borderId="1" xfId="0" applyNumberFormat="1" applyFill="1" applyBorder="1" applyAlignment="1" applyProtection="1">
      <alignment horizontal="right" vertical="center"/>
    </xf>
    <xf numFmtId="164" fontId="29" fillId="13" borderId="1" xfId="9" applyNumberFormat="1" applyFill="1" applyBorder="1" applyAlignment="1" applyProtection="1">
      <alignment horizontal="center" vertical="center"/>
    </xf>
    <xf numFmtId="9" fontId="0" fillId="0" borderId="1" xfId="0" applyNumberFormat="1" applyFill="1" applyBorder="1" applyAlignment="1" applyProtection="1">
      <alignment horizontal="center" vertical="center"/>
    </xf>
    <xf numFmtId="0" fontId="0" fillId="0" borderId="1" xfId="0" applyBorder="1" applyAlignment="1" applyProtection="1">
      <alignment horizontal="center" vertical="center"/>
    </xf>
    <xf numFmtId="38" fontId="33" fillId="13" borderId="1" xfId="9" applyNumberFormat="1" applyFont="1" applyFill="1" applyBorder="1" applyAlignment="1" applyProtection="1">
      <alignment vertical="center"/>
    </xf>
    <xf numFmtId="165" fontId="35" fillId="14" borderId="1" xfId="2" applyFont="1" applyFill="1" applyBorder="1" applyProtection="1"/>
    <xf numFmtId="0" fontId="32" fillId="0" borderId="1" xfId="0" applyFont="1" applyBorder="1" applyAlignment="1" applyProtection="1">
      <alignment wrapText="1"/>
      <protection locked="0"/>
    </xf>
    <xf numFmtId="4" fontId="41" fillId="0" borderId="0" xfId="2" applyNumberFormat="1" applyFont="1" applyFill="1" applyBorder="1" applyAlignment="1" applyProtection="1">
      <alignment horizontal="center" vertical="center" wrapText="1"/>
    </xf>
    <xf numFmtId="4" fontId="19" fillId="0" borderId="0" xfId="2" applyNumberFormat="1" applyFont="1" applyFill="1" applyBorder="1" applyAlignment="1" applyProtection="1">
      <alignment horizontal="center" vertical="center" wrapText="1"/>
    </xf>
    <xf numFmtId="4" fontId="19" fillId="0" borderId="0" xfId="5" applyNumberFormat="1" applyFont="1" applyFill="1" applyBorder="1" applyProtection="1">
      <alignment horizontal="center" vertical="center" wrapText="1"/>
    </xf>
    <xf numFmtId="4" fontId="19" fillId="0" borderId="0" xfId="5" applyFont="1" applyFill="1" applyBorder="1">
      <alignment horizontal="center" vertical="center" wrapText="1"/>
    </xf>
    <xf numFmtId="4" fontId="41" fillId="0" borderId="0" xfId="5" applyFont="1" applyFill="1" applyBorder="1">
      <alignment horizontal="center" vertical="center" wrapText="1"/>
    </xf>
    <xf numFmtId="4" fontId="1" fillId="0" borderId="0" xfId="2" applyNumberFormat="1" applyFont="1" applyFill="1" applyAlignment="1" applyProtection="1">
      <alignment horizontal="center" vertical="center" wrapText="1"/>
    </xf>
    <xf numFmtId="0" fontId="42" fillId="0" borderId="0" xfId="0" applyFont="1" applyAlignment="1" applyProtection="1">
      <alignment horizontal="left" vertical="top"/>
    </xf>
    <xf numFmtId="0" fontId="42" fillId="0" borderId="0" xfId="0" applyFont="1" applyAlignment="1" applyProtection="1">
      <alignment wrapText="1"/>
    </xf>
    <xf numFmtId="4" fontId="42" fillId="0" borderId="0" xfId="0" applyNumberFormat="1" applyFont="1" applyFill="1" applyBorder="1" applyAlignment="1" applyProtection="1">
      <alignment horizontal="center" vertical="center" wrapText="1"/>
    </xf>
    <xf numFmtId="0" fontId="42" fillId="0" borderId="0" xfId="0" applyFont="1" applyAlignment="1" applyProtection="1">
      <alignment horizontal="center" vertical="center" wrapText="1"/>
    </xf>
    <xf numFmtId="0" fontId="42" fillId="0" borderId="0" xfId="0" applyFont="1" applyAlignment="1" applyProtection="1">
      <alignment horizontal="left" vertical="top" wrapText="1"/>
    </xf>
    <xf numFmtId="4" fontId="42" fillId="0" borderId="0" xfId="5" applyFont="1" applyFill="1" applyBorder="1" applyProtection="1">
      <alignment horizontal="center" vertical="center" wrapText="1"/>
    </xf>
    <xf numFmtId="4" fontId="42" fillId="0" borderId="0" xfId="5" applyFont="1" applyFill="1" applyBorder="1" applyProtection="1">
      <alignment horizontal="center" vertical="center" wrapText="1"/>
      <protection locked="0"/>
    </xf>
    <xf numFmtId="4" fontId="42" fillId="0" borderId="0" xfId="2" applyNumberFormat="1" applyFont="1" applyAlignment="1" applyProtection="1">
      <alignment wrapText="1"/>
    </xf>
    <xf numFmtId="4" fontId="42" fillId="0" borderId="0" xfId="2" applyNumberFormat="1" applyFont="1" applyFill="1" applyBorder="1" applyAlignment="1" applyProtection="1">
      <alignment horizontal="center" vertical="center" wrapText="1"/>
    </xf>
    <xf numFmtId="0" fontId="1" fillId="0" borderId="0" xfId="0" applyFont="1" applyAlignment="1" applyProtection="1">
      <alignment horizontal="left" vertical="top" wrapText="1"/>
    </xf>
    <xf numFmtId="0" fontId="39" fillId="0" borderId="0" xfId="0" applyFont="1" applyAlignment="1" applyProtection="1">
      <alignment horizontal="left"/>
      <protection hidden="1"/>
    </xf>
    <xf numFmtId="0" fontId="12" fillId="14" borderId="10" xfId="3" applyNumberFormat="1" applyFont="1" applyFill="1" applyBorder="1" applyAlignment="1" applyProtection="1">
      <alignment horizontal="center" vertical="center" wrapText="1" readingOrder="1"/>
      <protection locked="0" hidden="1"/>
    </xf>
    <xf numFmtId="0" fontId="12" fillId="14" borderId="11" xfId="3" applyNumberFormat="1" applyFont="1" applyFill="1" applyBorder="1" applyAlignment="1" applyProtection="1">
      <alignment horizontal="center" vertical="center" wrapText="1" readingOrder="1"/>
      <protection locked="0" hidden="1"/>
    </xf>
    <xf numFmtId="0" fontId="12" fillId="14" borderId="12" xfId="3" applyNumberFormat="1" applyFont="1" applyFill="1" applyBorder="1" applyAlignment="1" applyProtection="1">
      <alignment horizontal="center" vertical="center" wrapText="1" readingOrder="1"/>
      <protection locked="0" hidden="1"/>
    </xf>
    <xf numFmtId="0" fontId="12" fillId="14" borderId="13" xfId="3" applyNumberFormat="1" applyFont="1" applyFill="1" applyBorder="1" applyAlignment="1" applyProtection="1">
      <alignment horizontal="center" vertical="center" wrapText="1" readingOrder="1"/>
      <protection locked="0" hidden="1"/>
    </xf>
    <xf numFmtId="0" fontId="12" fillId="14" borderId="14" xfId="3" applyNumberFormat="1" applyFont="1" applyFill="1" applyBorder="1" applyAlignment="1" applyProtection="1">
      <alignment horizontal="center" vertical="center" wrapText="1" readingOrder="1"/>
      <protection locked="0" hidden="1"/>
    </xf>
    <xf numFmtId="0" fontId="12" fillId="14" borderId="15" xfId="3" applyNumberFormat="1" applyFont="1" applyFill="1" applyBorder="1" applyAlignment="1" applyProtection="1">
      <alignment horizontal="center" vertical="center" wrapText="1" readingOrder="1"/>
      <protection locked="0" hidden="1"/>
    </xf>
    <xf numFmtId="0" fontId="0" fillId="0" borderId="2" xfId="0" applyBorder="1" applyAlignment="1" applyProtection="1">
      <alignment vertical="center"/>
      <protection hidden="1"/>
    </xf>
    <xf numFmtId="0" fontId="0" fillId="0" borderId="6" xfId="0" applyBorder="1" applyAlignment="1" applyProtection="1">
      <alignment vertical="center"/>
      <protection hidden="1"/>
    </xf>
    <xf numFmtId="0" fontId="0" fillId="13" borderId="2" xfId="9" applyFont="1" applyFill="1" applyBorder="1" applyAlignment="1" applyProtection="1">
      <alignment vertical="center"/>
      <protection hidden="1"/>
    </xf>
    <xf numFmtId="0" fontId="29" fillId="13" borderId="6" xfId="9" applyFill="1" applyBorder="1" applyAlignment="1" applyProtection="1">
      <alignment vertical="center"/>
      <protection hidden="1"/>
    </xf>
    <xf numFmtId="0" fontId="32" fillId="12" borderId="2" xfId="8" applyFont="1" applyFill="1" applyBorder="1" applyAlignment="1" applyProtection="1">
      <alignment horizontal="center"/>
      <protection hidden="1"/>
    </xf>
    <xf numFmtId="0" fontId="32" fillId="12" borderId="6" xfId="8" applyFont="1" applyFill="1" applyBorder="1" applyAlignment="1" applyProtection="1">
      <alignment horizontal="center"/>
      <protection hidden="1"/>
    </xf>
    <xf numFmtId="0" fontId="3" fillId="3" borderId="1" xfId="0" applyFont="1" applyFill="1" applyBorder="1" applyAlignment="1" applyProtection="1">
      <alignment vertical="center" wrapText="1"/>
      <protection hidden="1"/>
    </xf>
    <xf numFmtId="0" fontId="3" fillId="0" borderId="1" xfId="0" applyFont="1" applyBorder="1" applyAlignment="1" applyProtection="1">
      <alignment horizontal="left" vertical="center" wrapText="1"/>
      <protection hidden="1"/>
    </xf>
    <xf numFmtId="0" fontId="4" fillId="0" borderId="1" xfId="0" applyFont="1" applyBorder="1" applyAlignment="1" applyProtection="1">
      <alignment vertical="center" wrapText="1"/>
      <protection hidden="1"/>
    </xf>
    <xf numFmtId="0" fontId="4" fillId="0" borderId="2" xfId="0" applyFont="1" applyBorder="1" applyAlignment="1" applyProtection="1">
      <alignment horizontal="left" vertical="top" wrapText="1"/>
      <protection hidden="1"/>
    </xf>
    <xf numFmtId="0" fontId="4" fillId="0" borderId="4" xfId="0" applyFont="1" applyBorder="1" applyAlignment="1" applyProtection="1">
      <alignment horizontal="left" vertical="top" wrapText="1"/>
      <protection hidden="1"/>
    </xf>
    <xf numFmtId="0" fontId="4" fillId="0" borderId="6" xfId="0" applyFont="1" applyBorder="1" applyAlignment="1" applyProtection="1">
      <alignment horizontal="left" vertical="top" wrapText="1"/>
      <protection hidden="1"/>
    </xf>
    <xf numFmtId="0" fontId="37" fillId="0" borderId="0" xfId="0" applyFont="1" applyAlignment="1" applyProtection="1">
      <alignment horizontal="left" vertical="top" wrapText="1"/>
      <protection hidden="1"/>
    </xf>
    <xf numFmtId="0" fontId="15" fillId="14" borderId="1" xfId="0" applyFont="1" applyFill="1" applyBorder="1" applyAlignment="1" applyProtection="1">
      <alignment vertical="center" wrapText="1"/>
      <protection hidden="1"/>
    </xf>
    <xf numFmtId="0" fontId="33" fillId="13" borderId="2" xfId="9" applyFont="1" applyFill="1" applyBorder="1" applyAlignment="1" applyProtection="1">
      <alignment vertical="center"/>
      <protection hidden="1"/>
    </xf>
    <xf numFmtId="0" fontId="33" fillId="13" borderId="6" xfId="9" applyFont="1" applyFill="1" applyBorder="1" applyAlignment="1" applyProtection="1">
      <alignment vertical="center"/>
      <protection hidden="1"/>
    </xf>
    <xf numFmtId="0" fontId="35" fillId="14" borderId="2" xfId="10" applyFont="1" applyFill="1" applyBorder="1" applyAlignment="1" applyProtection="1">
      <alignment horizontal="center"/>
      <protection hidden="1"/>
    </xf>
    <xf numFmtId="0" fontId="35" fillId="14" borderId="4" xfId="10" applyFont="1" applyFill="1" applyBorder="1" applyAlignment="1" applyProtection="1">
      <alignment horizontal="center"/>
      <protection hidden="1"/>
    </xf>
    <xf numFmtId="0" fontId="35" fillId="14" borderId="6" xfId="10" applyFont="1" applyFill="1" applyBorder="1" applyAlignment="1" applyProtection="1">
      <alignment horizontal="center"/>
      <protection hidden="1"/>
    </xf>
    <xf numFmtId="0" fontId="28" fillId="4" borderId="1" xfId="0" applyFont="1" applyFill="1" applyBorder="1" applyAlignment="1" applyProtection="1">
      <alignment horizontal="center" vertical="center" wrapText="1"/>
    </xf>
    <xf numFmtId="0" fontId="38" fillId="0" borderId="2" xfId="0" applyFont="1" applyFill="1" applyBorder="1" applyAlignment="1" applyProtection="1">
      <alignment horizontal="center" vertical="center" wrapText="1"/>
    </xf>
    <xf numFmtId="0" fontId="38" fillId="0" borderId="6"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28" fillId="4" borderId="3" xfId="0" applyFont="1" applyFill="1" applyBorder="1" applyAlignment="1" applyProtection="1">
      <alignment horizontal="center" vertical="center" wrapText="1"/>
    </xf>
    <xf numFmtId="0" fontId="26" fillId="0" borderId="1" xfId="0" applyFont="1" applyFill="1" applyBorder="1" applyAlignment="1" applyProtection="1">
      <alignment horizontal="center" vertical="center" wrapText="1"/>
    </xf>
    <xf numFmtId="0" fontId="26" fillId="0" borderId="2" xfId="0" applyFont="1" applyFill="1" applyBorder="1" applyAlignment="1" applyProtection="1">
      <alignment horizontal="center" vertical="center" wrapText="1"/>
    </xf>
    <xf numFmtId="0" fontId="21" fillId="7" borderId="1" xfId="4" applyBorder="1" applyProtection="1">
      <alignment vertical="center"/>
    </xf>
    <xf numFmtId="0" fontId="13" fillId="0" borderId="0" xfId="0" quotePrefix="1" applyFont="1" applyAlignment="1">
      <alignment horizontal="left" vertical="top" wrapText="1"/>
    </xf>
    <xf numFmtId="0" fontId="11" fillId="4" borderId="1" xfId="0" applyFont="1" applyFill="1" applyBorder="1" applyAlignment="1" applyProtection="1">
      <alignment horizontal="center" vertical="center" wrapText="1"/>
    </xf>
    <xf numFmtId="0" fontId="21" fillId="7" borderId="1" xfId="4">
      <alignment vertical="center"/>
    </xf>
    <xf numFmtId="4" fontId="20" fillId="0" borderId="1" xfId="5" applyFont="1" applyFill="1" applyBorder="1">
      <alignment horizontal="center" vertical="center" wrapText="1"/>
    </xf>
    <xf numFmtId="4" fontId="20" fillId="0" borderId="1" xfId="5" applyFont="1" applyFill="1" applyBorder="1" applyProtection="1">
      <alignment horizontal="center" vertical="center" wrapText="1"/>
      <protection locked="0"/>
    </xf>
    <xf numFmtId="0" fontId="20" fillId="0" borderId="1" xfId="6" applyFill="1" applyBorder="1" applyAlignment="1" applyProtection="1">
      <alignment horizontal="center" vertical="center" wrapText="1"/>
    </xf>
    <xf numFmtId="0" fontId="20" fillId="0" borderId="1" xfId="6" applyFill="1" applyBorder="1" applyAlignment="1" applyProtection="1">
      <alignment vertical="center" wrapText="1"/>
    </xf>
    <xf numFmtId="0" fontId="34" fillId="0" borderId="0" xfId="0" applyFont="1" applyAlignment="1">
      <alignment horizontal="left" vertical="top"/>
    </xf>
    <xf numFmtId="0" fontId="34" fillId="0" borderId="0" xfId="0" applyFont="1" applyAlignment="1">
      <alignment horizontal="left" vertical="top" wrapText="1"/>
    </xf>
  </cellXfs>
  <cellStyles count="15">
    <cellStyle name="1.Style Font" xfId="6"/>
    <cellStyle name="2.Compartiment" xfId="4"/>
    <cellStyle name="2.Number Style" xfId="5"/>
    <cellStyle name="3.Subtotal" xfId="12"/>
    <cellStyle name="4.Subcapitol" xfId="13"/>
    <cellStyle name="40% - Accent4" xfId="9" builtinId="43"/>
    <cellStyle name="5.Grand Total" xfId="14"/>
    <cellStyle name="Accent4" xfId="8" builtinId="41"/>
    <cellStyle name="Accent5" xfId="10" builtinId="45"/>
    <cellStyle name="Check Cell" xfId="1" builtinId="23"/>
    <cellStyle name="Comma" xfId="2" builtinId="3"/>
    <cellStyle name="Heading 1" xfId="3" builtinId="16"/>
    <cellStyle name="Input" xfId="7" builtinId="20"/>
    <cellStyle name="Normal" xfId="0" builtinId="0"/>
    <cellStyle name="Percent" xfId="11" builtinId="5"/>
  </cellStyles>
  <dxfs count="273">
    <dxf>
      <font>
        <color rgb="FFFF0000"/>
      </font>
      <border>
        <left style="thin">
          <color rgb="FFFF0000"/>
        </left>
        <right style="thin">
          <color rgb="FFFF0000"/>
        </right>
        <top style="thin">
          <color rgb="FFFF0000"/>
        </top>
        <bottom style="thin">
          <color rgb="FFFF0000"/>
        </bottom>
        <vertical/>
        <horizontal/>
      </border>
    </dxf>
    <dxf>
      <fill>
        <patternFill patternType="darkGrid">
          <fgColor rgb="FFFF0000"/>
        </patternFill>
      </fill>
    </dxf>
    <dxf>
      <font>
        <color rgb="FFFF0000"/>
      </font>
      <border>
        <left style="thin">
          <color rgb="FFFF0000"/>
        </left>
        <right style="thin">
          <color rgb="FFFF0000"/>
        </right>
        <top style="thin">
          <color rgb="FFFF0000"/>
        </top>
        <bottom style="thin">
          <color rgb="FFFF0000"/>
        </bottom>
        <vertical/>
        <horizontal/>
      </border>
    </dxf>
    <dxf>
      <fill>
        <patternFill>
          <bgColor rgb="FFFFC000"/>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rgb="FF000000"/>
        </top>
      </border>
    </dxf>
    <dxf>
      <font>
        <b val="0"/>
        <i val="0"/>
        <strike val="0"/>
        <condense val="0"/>
        <extend val="0"/>
        <outline val="0"/>
        <shadow val="0"/>
        <u val="none"/>
        <vertAlign val="baseline"/>
        <sz val="11"/>
        <color rgb="FF000000"/>
        <name val="Calibri"/>
        <scheme val="none"/>
      </font>
      <alignment horizontal="general" vertical="bottom" textRotation="0" wrapText="1" indent="0" justifyLastLine="0" shrinkToFit="0" readingOrder="0"/>
      <protection locked="0" hidden="0"/>
    </dxf>
    <dxf>
      <border outline="0">
        <bottom style="thin">
          <color rgb="FF000000"/>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FFC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7030A0"/>
        </patternFill>
      </fill>
    </dxf>
    <dxf>
      <fill>
        <patternFill>
          <bgColor rgb="FFFF0000"/>
        </patternFill>
      </fill>
    </dxf>
    <dxf>
      <fill>
        <patternFill>
          <bgColor rgb="FFC00000"/>
        </patternFill>
      </fill>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FFC000"/>
        </patternFill>
      </fill>
    </dxf>
    <dxf>
      <fill>
        <patternFill>
          <bgColor rgb="FF7030A0"/>
        </patternFill>
      </fill>
    </dxf>
    <dxf>
      <fill>
        <patternFill>
          <bgColor rgb="FFFF0000"/>
        </patternFill>
      </fill>
    </dxf>
    <dxf>
      <fill>
        <patternFill>
          <bgColor rgb="FFC00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FFC000"/>
        </patternFill>
      </fill>
    </dxf>
    <dxf>
      <fill>
        <patternFill>
          <bgColor rgb="FF7030A0"/>
        </patternFill>
      </fill>
    </dxf>
    <dxf>
      <fill>
        <patternFill>
          <bgColor rgb="FFFF0000"/>
        </patternFill>
      </fill>
    </dxf>
    <dxf>
      <fill>
        <patternFill>
          <bgColor rgb="FFC00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7030A0"/>
        </patternFill>
      </fill>
    </dxf>
    <dxf>
      <fill>
        <patternFill>
          <bgColor rgb="FFFF0000"/>
        </patternFill>
      </fill>
    </dxf>
    <dxf>
      <fill>
        <patternFill>
          <bgColor rgb="FFC00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7030A0"/>
        </patternFill>
      </fill>
    </dxf>
    <dxf>
      <fill>
        <patternFill>
          <bgColor rgb="FFFF0000"/>
        </patternFill>
      </fill>
    </dxf>
    <dxf>
      <fill>
        <patternFill>
          <bgColor rgb="FFC00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FFC000"/>
        </patternFill>
      </fill>
    </dxf>
    <dxf>
      <fill>
        <patternFill>
          <bgColor rgb="FF7030A0"/>
        </patternFill>
      </fill>
    </dxf>
    <dxf>
      <fill>
        <patternFill>
          <bgColor rgb="FFFF0000"/>
        </patternFill>
      </fill>
    </dxf>
    <dxf>
      <fill>
        <patternFill>
          <bgColor rgb="FFC00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FFC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7030A0"/>
        </patternFill>
      </fill>
    </dxf>
    <dxf>
      <fill>
        <patternFill>
          <bgColor rgb="FFFF0000"/>
        </patternFill>
      </fill>
    </dxf>
    <dxf>
      <fill>
        <patternFill>
          <bgColor rgb="FFC00000"/>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FFC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7030A0"/>
        </patternFill>
      </fill>
    </dxf>
    <dxf>
      <fill>
        <patternFill>
          <bgColor rgb="FFFF0000"/>
        </patternFill>
      </fill>
    </dxf>
    <dxf>
      <fill>
        <patternFill>
          <bgColor rgb="FFC00000"/>
        </patternFill>
      </fill>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fill>
        <patternFill>
          <bgColor rgb="FF7030A0"/>
        </patternFill>
      </fill>
    </dxf>
    <dxf>
      <fill>
        <patternFill>
          <bgColor rgb="FFFF0000"/>
        </patternFill>
      </fill>
    </dxf>
    <dxf>
      <fill>
        <patternFill>
          <bgColor rgb="FFC00000"/>
        </patternFill>
      </fill>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color theme="1"/>
      </font>
      <numFmt numFmtId="4" formatCode="#,##0.00"/>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7030A0"/>
        </patternFill>
      </fill>
    </dxf>
    <dxf>
      <fill>
        <patternFill>
          <bgColor rgb="FFFF0000"/>
        </patternFill>
      </fill>
    </dxf>
    <dxf>
      <fill>
        <patternFill>
          <bgColor rgb="FFC00000"/>
        </patternFill>
      </fill>
    </dxf>
    <dxf>
      <fill>
        <patternFill>
          <bgColor rgb="FFFFC000"/>
        </patternFill>
      </fill>
    </dxf>
    <dxf>
      <font>
        <color rgb="FFFF0000"/>
      </font>
      <fill>
        <patternFill>
          <bgColor rgb="FFFFFF00"/>
        </patternFill>
      </fill>
    </dxf>
    <dxf>
      <fill>
        <patternFill>
          <bgColor rgb="FFFFC000"/>
        </patternFill>
      </fill>
    </dxf>
    <dxf>
      <border>
        <left style="thin">
          <color rgb="FFFF0000"/>
        </left>
        <right style="thin">
          <color rgb="FFFF0000"/>
        </right>
        <top style="thin">
          <color rgb="FFFF0000"/>
        </top>
        <bottom style="thin">
          <color rgb="FFFF0000"/>
        </bottom>
        <vertical/>
        <horizontal/>
      </border>
    </dxf>
    <dxf>
      <fill>
        <patternFill>
          <bgColor theme="6" tint="0.79998168889431442"/>
        </patternFill>
      </fill>
      <border>
        <left style="thin">
          <color auto="1"/>
        </left>
        <right style="thin">
          <color auto="1"/>
        </right>
        <top style="thin">
          <color auto="1"/>
        </top>
        <bottom style="thin">
          <color auto="1"/>
        </bottom>
        <vertical style="thin">
          <color auto="1"/>
        </vertical>
        <horizontal style="thin">
          <color auto="1"/>
        </horizontal>
      </border>
    </dxf>
    <dxf>
      <font>
        <b/>
        <i val="0"/>
      </font>
      <fill>
        <patternFill>
          <bgColor rgb="FFB4E682"/>
        </patternFill>
      </fill>
      <border>
        <top style="thick">
          <color auto="1"/>
        </top>
        <bottom style="thick">
          <color auto="1"/>
        </bottom>
      </border>
    </dxf>
    <dxf>
      <fill>
        <patternFill>
          <bgColor theme="9" tint="0.79998168889431442"/>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Table Style 1" pivot="0" count="4">
      <tableStyleElement type="wholeTable" dxfId="272"/>
      <tableStyleElement type="headerRow" dxfId="271"/>
      <tableStyleElement type="totalRow" dxfId="270"/>
      <tableStyleElement type="lastColumn" dxfId="269"/>
    </tableStyle>
  </tableStyles>
  <colors>
    <mruColors>
      <color rgb="FFB4E682"/>
      <color rgb="FFC8E6AA"/>
      <color rgb="FFB4DC8C"/>
      <color rgb="FFFF3300"/>
      <color rgb="FFB4F0FF"/>
      <color rgb="FF7DDDFF"/>
      <color rgb="FFFFE36D"/>
      <color rgb="FF71DAFF"/>
      <color rgb="FFFFE9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id="1" name="Table1" displayName="Table1" ref="A6:G46" totalsRowCount="1" headerRowDxfId="258" dataDxfId="256" totalsRowDxfId="254" headerRowBorderDxfId="257" tableBorderDxfId="255" headerRowCellStyle="1.Style Font">
  <tableColumns count="7">
    <tableColumn id="1" name="1" totalsRowLabel="Total TVA Cota 0" totalsRowDxfId="253"/>
    <tableColumn id="2" name="2" totalsRowDxfId="252"/>
    <tableColumn id="3" name="3" totalsRowDxfId="251"/>
    <tableColumn id="4" name="4" totalsRowDxfId="250"/>
    <tableColumn id="5" name="5" totalsRowDxfId="249" dataCellStyle="2.Number Style"/>
    <tableColumn id="6" name="6" totalsRowDxfId="248" dataCellStyle="2.Number Style"/>
    <tableColumn id="7" name="7" totalsRowFunction="custom" dataDxfId="247" totalsRowDxfId="246" dataCellStyle="Comma">
      <calculatedColumnFormula>Table1[5]*Table1[6]</calculatedColumnFormula>
      <totalsRowFormula>SUBTOTAL(9,Table1[7])</totalsRowFormula>
    </tableColumn>
  </tableColumns>
  <tableStyleInfo name="Table Style 1" showFirstColumn="0" showLastColumn="0" showRowStripes="0" showColumnStripes="0"/>
</table>
</file>

<file path=xl/tables/table10.xml><?xml version="1.0" encoding="utf-8"?>
<table xmlns="http://schemas.openxmlformats.org/spreadsheetml/2006/main" id="2" name="Table1193" displayName="Table1193" ref="A6:G9" totalsRowCount="1" headerRowDxfId="30" dataDxfId="28" totalsRowDxfId="26" headerRowBorderDxfId="29" tableBorderDxfId="27" headerRowCellStyle="1.Style Font">
  <tableColumns count="7">
    <tableColumn id="1" name="1" totalsRowLabel="Total TVA Cota 0" dataDxfId="25" totalsRowDxfId="24"/>
    <tableColumn id="2" name="2" dataDxfId="23" totalsRowDxfId="22"/>
    <tableColumn id="3" name="3" dataDxfId="21" totalsRowDxfId="20"/>
    <tableColumn id="4" name="4" dataDxfId="19" totalsRowDxfId="18"/>
    <tableColumn id="5" name="5" dataDxfId="17" totalsRowDxfId="16" dataCellStyle="2.Number Style"/>
    <tableColumn id="6" name="6" dataDxfId="15" totalsRowDxfId="14" dataCellStyle="2.Number Style"/>
    <tableColumn id="7" name="7" totalsRowFunction="custom" dataDxfId="13" totalsRowDxfId="12" dataCellStyle="Comma">
      <calculatedColumnFormula>Table1193[5]*Table1193[6]</calculatedColumnFormula>
      <totalsRowFormula>SUBTOTAL(9,Table1193[7])</totalsRowFormula>
    </tableColumn>
  </tableColumns>
  <tableStyleInfo name="Table Style 1" showFirstColumn="0" showLastColumn="0" showRowStripes="0" showColumnStripes="0"/>
</table>
</file>

<file path=xl/tables/table2.xml><?xml version="1.0" encoding="utf-8"?>
<table xmlns="http://schemas.openxmlformats.org/spreadsheetml/2006/main" id="11" name="Table112" displayName="Table112" ref="A6:G95" totalsRowCount="1" headerRowDxfId="238" dataDxfId="236" totalsRowDxfId="234" headerRowBorderDxfId="237" tableBorderDxfId="235" headerRowCellStyle="1.Style Font">
  <tableColumns count="7">
    <tableColumn id="1" name="1" totalsRowLabel="Total TVA Cota 0" dataDxfId="233" totalsRowDxfId="232"/>
    <tableColumn id="2" name="2" dataDxfId="231" totalsRowDxfId="230"/>
    <tableColumn id="3" name="3" dataDxfId="229" totalsRowDxfId="228"/>
    <tableColumn id="4" name="4" dataDxfId="227" totalsRowDxfId="226"/>
    <tableColumn id="5" name="5" dataDxfId="225" totalsRowDxfId="224" dataCellStyle="2.Number Style"/>
    <tableColumn id="6" name="6" dataDxfId="223" totalsRowDxfId="222" dataCellStyle="2.Number Style"/>
    <tableColumn id="7" name="7" totalsRowFunction="custom" dataDxfId="221" totalsRowDxfId="220" dataCellStyle="Comma">
      <calculatedColumnFormula>Table112[5]*Table112[6]</calculatedColumnFormula>
      <totalsRowFormula>SUBTOTAL(9,Table112[7])</totalsRowFormula>
    </tableColumn>
  </tableColumns>
  <tableStyleInfo name="Table Style 1" showFirstColumn="0" showLastColumn="0" showRowStripes="0" showColumnStripes="0"/>
</table>
</file>

<file path=xl/tables/table3.xml><?xml version="1.0" encoding="utf-8"?>
<table xmlns="http://schemas.openxmlformats.org/spreadsheetml/2006/main" id="12" name="Table113" displayName="Table113" ref="A6:G9" totalsRowCount="1" headerRowDxfId="212" dataDxfId="210" totalsRowDxfId="208" headerRowBorderDxfId="211" tableBorderDxfId="209" headerRowCellStyle="1.Style Font">
  <tableColumns count="7">
    <tableColumn id="1" name="1" totalsRowLabel="Total TVA Cota 0" dataDxfId="207" totalsRowDxfId="206"/>
    <tableColumn id="2" name="2" dataDxfId="205" totalsRowDxfId="204"/>
    <tableColumn id="3" name="3" dataDxfId="203" totalsRowDxfId="202"/>
    <tableColumn id="4" name="4" dataDxfId="201" totalsRowDxfId="200"/>
    <tableColumn id="5" name="5" dataDxfId="199" totalsRowDxfId="198" dataCellStyle="2.Number Style"/>
    <tableColumn id="6" name="6" dataDxfId="197" totalsRowDxfId="196" dataCellStyle="2.Number Style"/>
    <tableColumn id="7" name="7" totalsRowFunction="custom" dataDxfId="195" totalsRowDxfId="194" dataCellStyle="Comma">
      <calculatedColumnFormula>Table113[5]*Table113[6]</calculatedColumnFormula>
      <totalsRowFormula>SUBTOTAL(9,Table113[7])</totalsRowFormula>
    </tableColumn>
  </tableColumns>
  <tableStyleInfo name="Table Style 1" showFirstColumn="0" showLastColumn="0" showRowStripes="0" showColumnStripes="0"/>
</table>
</file>

<file path=xl/tables/table4.xml><?xml version="1.0" encoding="utf-8"?>
<table xmlns="http://schemas.openxmlformats.org/spreadsheetml/2006/main" id="13" name="Table114" displayName="Table114" ref="A6:G112" totalsRowCount="1" headerRowDxfId="186" dataDxfId="184" totalsRowDxfId="182" headerRowBorderDxfId="185" tableBorderDxfId="183" headerRowCellStyle="1.Style Font">
  <tableColumns count="7">
    <tableColumn id="1" name="1" totalsRowLabel="Total TVA Cota 0" dataDxfId="181" totalsRowDxfId="180"/>
    <tableColumn id="2" name="2" dataDxfId="179" totalsRowDxfId="178"/>
    <tableColumn id="3" name="3" dataDxfId="177" totalsRowDxfId="176"/>
    <tableColumn id="4" name="4" dataDxfId="175" totalsRowDxfId="174"/>
    <tableColumn id="5" name="5" dataDxfId="173" totalsRowDxfId="172" dataCellStyle="2.Number Style"/>
    <tableColumn id="6" name="6" dataDxfId="171" totalsRowDxfId="170" dataCellStyle="2.Number Style"/>
    <tableColumn id="7" name="7" totalsRowFunction="custom" dataDxfId="169" totalsRowDxfId="168" dataCellStyle="Comma">
      <calculatedColumnFormula>Table114[5]*Table114[6]</calculatedColumnFormula>
      <totalsRowFormula>SUBTOTAL(9,Table114[7])</totalsRowFormula>
    </tableColumn>
  </tableColumns>
  <tableStyleInfo name="Table Style 1" showFirstColumn="0" showLastColumn="0" showRowStripes="0" showColumnStripes="0"/>
</table>
</file>

<file path=xl/tables/table5.xml><?xml version="1.0" encoding="utf-8"?>
<table xmlns="http://schemas.openxmlformats.org/spreadsheetml/2006/main" id="14" name="Table115" displayName="Table115" ref="A6:G96" totalsRowCount="1" headerRowDxfId="160" dataDxfId="158" totalsRowDxfId="156" headerRowBorderDxfId="159" tableBorderDxfId="157" headerRowCellStyle="1.Style Font">
  <tableColumns count="7">
    <tableColumn id="1" name="1" totalsRowLabel="Total TVA Cota 0" dataDxfId="155" totalsRowDxfId="154"/>
    <tableColumn id="2" name="2" dataDxfId="153" totalsRowDxfId="152"/>
    <tableColumn id="3" name="3" dataDxfId="151" totalsRowDxfId="150"/>
    <tableColumn id="4" name="4" dataDxfId="149" totalsRowDxfId="148"/>
    <tableColumn id="5" name="5" dataDxfId="147" totalsRowDxfId="146" dataCellStyle="2.Number Style"/>
    <tableColumn id="6" name="6" dataDxfId="145" totalsRowDxfId="144" dataCellStyle="2.Number Style"/>
    <tableColumn id="7" name="7" totalsRowFunction="custom" dataDxfId="143" totalsRowDxfId="142" dataCellStyle="Comma">
      <calculatedColumnFormula>Table115[5]*Table115[6]</calculatedColumnFormula>
      <totalsRowFormula>SUBTOTAL(9,Table115[7])</totalsRowFormula>
    </tableColumn>
  </tableColumns>
  <tableStyleInfo name="Table Style 1" showFirstColumn="0" showLastColumn="0" showRowStripes="0" showColumnStripes="0"/>
</table>
</file>

<file path=xl/tables/table6.xml><?xml version="1.0" encoding="utf-8"?>
<table xmlns="http://schemas.openxmlformats.org/spreadsheetml/2006/main" id="15" name="Table116" displayName="Table116" ref="A6:G86" totalsRowCount="1" headerRowDxfId="134" dataDxfId="132" totalsRowDxfId="130" headerRowBorderDxfId="133" tableBorderDxfId="131" headerRowCellStyle="1.Style Font">
  <tableColumns count="7">
    <tableColumn id="1" name="1" totalsRowLabel="Total TVA Cota 0" dataDxfId="129" totalsRowDxfId="128"/>
    <tableColumn id="2" name="2" dataDxfId="127" totalsRowDxfId="126"/>
    <tableColumn id="3" name="3" dataDxfId="125" totalsRowDxfId="124"/>
    <tableColumn id="4" name="4" dataDxfId="123" totalsRowDxfId="122"/>
    <tableColumn id="5" name="5" dataDxfId="121" totalsRowDxfId="120" dataCellStyle="2.Number Style"/>
    <tableColumn id="6" name="6" dataDxfId="119" totalsRowDxfId="118" dataCellStyle="2.Number Style"/>
    <tableColumn id="7" name="7" totalsRowFunction="custom" dataDxfId="117" totalsRowDxfId="116" dataCellStyle="Comma">
      <calculatedColumnFormula>Table116[5]*Table116[6]</calculatedColumnFormula>
      <totalsRowFormula>SUBTOTAL(9,Table116[7])</totalsRowFormula>
    </tableColumn>
  </tableColumns>
  <tableStyleInfo name="Table Style 1" showFirstColumn="0" showLastColumn="0" showRowStripes="0" showColumnStripes="0"/>
</table>
</file>

<file path=xl/tables/table7.xml><?xml version="1.0" encoding="utf-8"?>
<table xmlns="http://schemas.openxmlformats.org/spreadsheetml/2006/main" id="16" name="Table117" displayName="Table117" ref="A6:G60" totalsRowCount="1" headerRowDxfId="108" dataDxfId="106" totalsRowDxfId="104" headerRowBorderDxfId="107" tableBorderDxfId="105" headerRowCellStyle="1.Style Font">
  <tableColumns count="7">
    <tableColumn id="1" name="1" totalsRowLabel="Total TVA Cota 0" dataDxfId="103" totalsRowDxfId="102"/>
    <tableColumn id="2" name="2" dataDxfId="101" totalsRowDxfId="100"/>
    <tableColumn id="3" name="3" dataDxfId="99" totalsRowDxfId="98"/>
    <tableColumn id="4" name="4" dataDxfId="97" totalsRowDxfId="96"/>
    <tableColumn id="5" name="5" dataDxfId="95" totalsRowDxfId="94" dataCellStyle="2.Number Style"/>
    <tableColumn id="6" name="6" dataDxfId="93" totalsRowDxfId="92" dataCellStyle="2.Number Style"/>
    <tableColumn id="7" name="7" totalsRowFunction="custom" dataDxfId="91" totalsRowDxfId="90" dataCellStyle="Comma">
      <calculatedColumnFormula>Table117[5]*Table117[6]</calculatedColumnFormula>
      <totalsRowFormula>SUBTOTAL(9,Table117[7])</totalsRowFormula>
    </tableColumn>
  </tableColumns>
  <tableStyleInfo name="Table Style 1" showFirstColumn="0" showLastColumn="0" showRowStripes="0" showColumnStripes="0"/>
</table>
</file>

<file path=xl/tables/table8.xml><?xml version="1.0" encoding="utf-8"?>
<table xmlns="http://schemas.openxmlformats.org/spreadsheetml/2006/main" id="17" name="Table118" displayName="Table118" ref="A6:G80" totalsRowCount="1" headerRowDxfId="82" dataDxfId="80" totalsRowDxfId="78" headerRowBorderDxfId="81" tableBorderDxfId="79" headerRowCellStyle="1.Style Font">
  <tableColumns count="7">
    <tableColumn id="1" name="1" totalsRowLabel="Total TVA Cota 0" dataDxfId="77" totalsRowDxfId="76"/>
    <tableColumn id="2" name="2" dataDxfId="75" totalsRowDxfId="74"/>
    <tableColumn id="3" name="3" dataDxfId="73" totalsRowDxfId="72"/>
    <tableColumn id="4" name="4" dataDxfId="71" totalsRowDxfId="70"/>
    <tableColumn id="5" name="5" dataDxfId="69" totalsRowDxfId="68" dataCellStyle="2.Number Style"/>
    <tableColumn id="6" name="6" dataDxfId="67" totalsRowDxfId="66" dataCellStyle="2.Number Style"/>
    <tableColumn id="7" name="7" totalsRowFunction="custom" dataDxfId="65" totalsRowDxfId="64" dataCellStyle="Comma">
      <calculatedColumnFormula>Table118[5]*Table118[6]</calculatedColumnFormula>
      <totalsRowFormula>SUBTOTAL(9,Table118[7])</totalsRowFormula>
    </tableColumn>
  </tableColumns>
  <tableStyleInfo name="Table Style 1" showFirstColumn="0" showLastColumn="0" showRowStripes="0" showColumnStripes="0"/>
</table>
</file>

<file path=xl/tables/table9.xml><?xml version="1.0" encoding="utf-8"?>
<table xmlns="http://schemas.openxmlformats.org/spreadsheetml/2006/main" id="18" name="Table119" displayName="Table119" ref="A6:G27" totalsRowCount="1" headerRowDxfId="56" dataDxfId="54" totalsRowDxfId="52" headerRowBorderDxfId="55" tableBorderDxfId="53" headerRowCellStyle="1.Style Font">
  <tableColumns count="7">
    <tableColumn id="1" name="1" totalsRowLabel="Total TVA Cota 0" dataDxfId="51" totalsRowDxfId="50"/>
    <tableColumn id="2" name="2" dataDxfId="49" totalsRowDxfId="48"/>
    <tableColumn id="3" name="3" dataDxfId="47" totalsRowDxfId="46"/>
    <tableColumn id="4" name="4" dataDxfId="45" totalsRowDxfId="44"/>
    <tableColumn id="5" name="5" dataDxfId="43" totalsRowDxfId="42" dataCellStyle="2.Number Style"/>
    <tableColumn id="6" name="6" dataDxfId="41" totalsRowDxfId="40" dataCellStyle="2.Number Style"/>
    <tableColumn id="7" name="7" totalsRowFunction="custom" dataDxfId="39" totalsRowDxfId="38" dataCellStyle="Comma">
      <calculatedColumnFormula>Table119[5]*Table119[6]</calculatedColumnFormula>
      <totalsRowFormula>SUBTOTAL(9,Table119[7])</totalsRowFormula>
    </tableColumn>
  </tableColumns>
  <tableStyleInfo name="Table Style 1"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8"/>
  <sheetViews>
    <sheetView view="pageBreakPreview" zoomScale="115" zoomScaleNormal="100" zoomScaleSheetLayoutView="115" workbookViewId="0">
      <selection activeCell="E25" sqref="E25"/>
    </sheetView>
  </sheetViews>
  <sheetFormatPr defaultRowHeight="15" x14ac:dyDescent="0.25"/>
  <cols>
    <col min="1" max="1" width="9.42578125" customWidth="1"/>
    <col min="2" max="2" width="7.7109375" customWidth="1"/>
    <col min="3" max="3" width="46.85546875" customWidth="1"/>
    <col min="4" max="4" width="10.5703125" customWidth="1"/>
    <col min="5" max="5" width="18" customWidth="1"/>
  </cols>
  <sheetData>
    <row r="1" spans="1:7" x14ac:dyDescent="0.25">
      <c r="A1" s="58" t="s">
        <v>54</v>
      </c>
      <c r="B1" s="59" t="s">
        <v>55</v>
      </c>
      <c r="C1" s="58"/>
      <c r="D1" s="60"/>
      <c r="E1" s="60"/>
    </row>
    <row r="2" spans="1:7" ht="30" customHeight="1" x14ac:dyDescent="0.25">
      <c r="A2" s="61" t="s">
        <v>6</v>
      </c>
      <c r="B2" s="62" t="s">
        <v>56</v>
      </c>
      <c r="C2" s="104" t="s">
        <v>110</v>
      </c>
      <c r="D2" s="105"/>
      <c r="E2" s="106"/>
      <c r="F2" s="4"/>
      <c r="G2" s="4"/>
    </row>
    <row r="3" spans="1:7" ht="30" customHeight="1" x14ac:dyDescent="0.25">
      <c r="A3" s="61" t="s">
        <v>7</v>
      </c>
      <c r="B3" s="62" t="s">
        <v>57</v>
      </c>
      <c r="C3" s="107"/>
      <c r="D3" s="108"/>
      <c r="E3" s="109"/>
      <c r="F3" s="5"/>
      <c r="G3" s="5"/>
    </row>
    <row r="4" spans="1:7" ht="45" customHeight="1" x14ac:dyDescent="0.25">
      <c r="A4" s="117" t="s">
        <v>10</v>
      </c>
      <c r="B4" s="117"/>
      <c r="C4" s="117"/>
      <c r="D4" s="117"/>
      <c r="E4" s="63" t="s">
        <v>17</v>
      </c>
    </row>
    <row r="5" spans="1:7" ht="16.5" customHeight="1" x14ac:dyDescent="0.25">
      <c r="A5" s="116" t="s">
        <v>18</v>
      </c>
      <c r="B5" s="116"/>
      <c r="C5" s="116"/>
      <c r="D5" s="116"/>
      <c r="E5" s="64"/>
    </row>
    <row r="6" spans="1:7" ht="15.75" x14ac:dyDescent="0.25">
      <c r="A6" s="65">
        <v>1</v>
      </c>
      <c r="B6" s="118" t="s">
        <v>9</v>
      </c>
      <c r="C6" s="118"/>
      <c r="D6" s="118"/>
      <c r="E6" s="66">
        <f>LOOKUP(2,1/(1-ISBLANK(TA!G:G)),TA!G:G)</f>
        <v>0</v>
      </c>
    </row>
    <row r="7" spans="1:7" ht="15.75" x14ac:dyDescent="0.25">
      <c r="A7" s="65">
        <v>2</v>
      </c>
      <c r="B7" s="118" t="s">
        <v>40</v>
      </c>
      <c r="C7" s="118"/>
      <c r="D7" s="118"/>
      <c r="E7" s="66">
        <f>LOOKUP(2,1/(1-ISBLANK(TM!G:G)),TM!G:G)</f>
        <v>0</v>
      </c>
    </row>
    <row r="8" spans="1:7" ht="15.75" x14ac:dyDescent="0.25">
      <c r="A8" s="65">
        <v>3</v>
      </c>
      <c r="B8" s="118" t="s">
        <v>76</v>
      </c>
      <c r="C8" s="118"/>
      <c r="D8" s="118"/>
      <c r="E8" s="66">
        <f>LOOKUP(2,1/(1-ISBLANK(TMS!G:G)),TMS!G:G)</f>
        <v>0</v>
      </c>
    </row>
    <row r="9" spans="1:7" ht="15.75" x14ac:dyDescent="0.25">
      <c r="A9" s="65">
        <v>4</v>
      </c>
      <c r="B9" s="118" t="s">
        <v>0</v>
      </c>
      <c r="C9" s="118"/>
      <c r="D9" s="118"/>
      <c r="E9" s="66">
        <f>LOOKUP(2,1/(1-ISBLANK(HV!G:G)),HV!G:G)</f>
        <v>0</v>
      </c>
    </row>
    <row r="10" spans="1:7" ht="15.75" x14ac:dyDescent="0.25">
      <c r="A10" s="65">
        <v>5</v>
      </c>
      <c r="B10" s="118" t="s">
        <v>41</v>
      </c>
      <c r="C10" s="118"/>
      <c r="D10" s="118"/>
      <c r="E10" s="66">
        <f>LOOKUP(2,1/(1-ISBLANK(GCW!G:G)),GCW!G:G)</f>
        <v>0</v>
      </c>
    </row>
    <row r="11" spans="1:7" ht="15.75" x14ac:dyDescent="0.25">
      <c r="A11" s="65">
        <v>6</v>
      </c>
      <c r="B11" s="118" t="s">
        <v>42</v>
      </c>
      <c r="C11" s="118"/>
      <c r="D11" s="118"/>
      <c r="E11" s="66">
        <f>LOOKUP(2,1/(1-ISBLANK(EEF!G:G)),EEF!G:G)</f>
        <v>0</v>
      </c>
    </row>
    <row r="12" spans="1:7" ht="15.75" x14ac:dyDescent="0.25">
      <c r="A12" s="65">
        <v>7</v>
      </c>
      <c r="B12" s="118" t="s">
        <v>45</v>
      </c>
      <c r="C12" s="118"/>
      <c r="D12" s="118"/>
      <c r="E12" s="66">
        <f>LOOKUP(2,1/(1-ISBLANK(ATM!G:G)),ATM!G:G)</f>
        <v>0</v>
      </c>
    </row>
    <row r="13" spans="1:7" ht="15.75" x14ac:dyDescent="0.25">
      <c r="A13" s="65">
        <v>8</v>
      </c>
      <c r="B13" s="118" t="s">
        <v>43</v>
      </c>
      <c r="C13" s="118"/>
      <c r="D13" s="118"/>
      <c r="E13" s="66">
        <f>LOOKUP(2,1/(1-ISBLANK(BK!G:G)),BK!G:G)</f>
        <v>0</v>
      </c>
    </row>
    <row r="14" spans="1:7" ht="15.75" x14ac:dyDescent="0.25">
      <c r="A14" s="65">
        <v>9</v>
      </c>
      <c r="B14" s="118" t="s">
        <v>44</v>
      </c>
      <c r="C14" s="118"/>
      <c r="D14" s="118"/>
      <c r="E14" s="66">
        <f>LOOKUP(2,1/(1-ISBLANK(SIP!G:G)),SIP!G:G)</f>
        <v>0</v>
      </c>
    </row>
    <row r="15" spans="1:7" ht="15.75" x14ac:dyDescent="0.25">
      <c r="A15" s="65">
        <v>10</v>
      </c>
      <c r="B15" s="119" t="s">
        <v>89</v>
      </c>
      <c r="C15" s="120"/>
      <c r="D15" s="121"/>
      <c r="E15" s="66">
        <f>LOOKUP(2,1/(1-ISBLANK(FSS!G:G)),FSS!G:G)</f>
        <v>0</v>
      </c>
    </row>
    <row r="16" spans="1:7" ht="15.75" x14ac:dyDescent="0.25">
      <c r="A16" s="65">
        <v>11</v>
      </c>
      <c r="B16" s="118" t="s">
        <v>39</v>
      </c>
      <c r="C16" s="118"/>
      <c r="D16" s="118"/>
      <c r="E16" s="66">
        <f>Commiss!G11</f>
        <v>0</v>
      </c>
    </row>
    <row r="17" spans="1:5" ht="15.75" x14ac:dyDescent="0.25">
      <c r="A17" s="65">
        <v>12</v>
      </c>
      <c r="B17" s="118" t="s">
        <v>105</v>
      </c>
      <c r="C17" s="118"/>
      <c r="D17" s="118"/>
      <c r="E17" s="66">
        <f>Maintenance!G11</f>
        <v>0</v>
      </c>
    </row>
    <row r="18" spans="1:5" ht="31.5" customHeight="1" x14ac:dyDescent="0.25">
      <c r="A18" s="67"/>
      <c r="B18" s="123" t="s">
        <v>19</v>
      </c>
      <c r="C18" s="123"/>
      <c r="D18" s="123"/>
      <c r="E18" s="68">
        <f>SUM(E6:E17)</f>
        <v>0</v>
      </c>
    </row>
    <row r="19" spans="1:5" x14ac:dyDescent="0.25">
      <c r="A19" s="60"/>
      <c r="B19" s="60"/>
      <c r="C19" s="60"/>
      <c r="D19" s="60"/>
      <c r="E19" s="60"/>
    </row>
    <row r="20" spans="1:5" x14ac:dyDescent="0.25">
      <c r="A20" s="60"/>
      <c r="B20" s="60"/>
      <c r="C20" s="60"/>
      <c r="D20" s="60"/>
      <c r="E20" s="60"/>
    </row>
    <row r="21" spans="1:5" x14ac:dyDescent="0.25">
      <c r="A21" s="69" t="s">
        <v>11</v>
      </c>
      <c r="B21" s="114" t="s">
        <v>12</v>
      </c>
      <c r="C21" s="115"/>
      <c r="D21" s="69" t="s">
        <v>13</v>
      </c>
      <c r="E21" s="69" t="s">
        <v>14</v>
      </c>
    </row>
    <row r="22" spans="1:5" x14ac:dyDescent="0.25">
      <c r="A22" s="70">
        <v>1</v>
      </c>
      <c r="B22" s="110" t="s">
        <v>22</v>
      </c>
      <c r="C22" s="111"/>
      <c r="D22" s="70" t="s">
        <v>15</v>
      </c>
      <c r="E22" s="21">
        <v>487.56</v>
      </c>
    </row>
    <row r="23" spans="1:5" x14ac:dyDescent="0.25">
      <c r="A23" s="70">
        <v>2</v>
      </c>
      <c r="B23" s="110" t="s">
        <v>20</v>
      </c>
      <c r="C23" s="111"/>
      <c r="D23" s="70" t="s">
        <v>28</v>
      </c>
      <c r="E23" s="77">
        <f>Boiler!D11</f>
        <v>0</v>
      </c>
    </row>
    <row r="24" spans="1:5" x14ac:dyDescent="0.25">
      <c r="A24" s="70">
        <v>3</v>
      </c>
      <c r="B24" s="110" t="s">
        <v>24</v>
      </c>
      <c r="C24" s="111"/>
      <c r="D24" s="70" t="s">
        <v>15</v>
      </c>
      <c r="E24" s="78" t="str">
        <f>IFERROR(E22/E23,"")</f>
        <v/>
      </c>
    </row>
    <row r="25" spans="1:5" x14ac:dyDescent="0.25">
      <c r="A25" s="70">
        <v>4</v>
      </c>
      <c r="B25" s="110" t="s">
        <v>23</v>
      </c>
      <c r="C25" s="111"/>
      <c r="D25" s="70" t="s">
        <v>27</v>
      </c>
      <c r="E25" s="79">
        <v>15000</v>
      </c>
    </row>
    <row r="26" spans="1:5" x14ac:dyDescent="0.25">
      <c r="A26" s="70">
        <v>5</v>
      </c>
      <c r="B26" s="110" t="s">
        <v>23</v>
      </c>
      <c r="C26" s="111"/>
      <c r="D26" s="70" t="s">
        <v>26</v>
      </c>
      <c r="E26" s="80">
        <f>E25*0.277778/1000</f>
        <v>4.1666699999999999</v>
      </c>
    </row>
    <row r="27" spans="1:5" x14ac:dyDescent="0.25">
      <c r="A27" s="70">
        <v>6</v>
      </c>
      <c r="B27" s="110" t="s">
        <v>21</v>
      </c>
      <c r="C27" s="111"/>
      <c r="D27" s="70" t="s">
        <v>25</v>
      </c>
      <c r="E27" s="80" t="str">
        <f>IFERROR(E24/E26,"")</f>
        <v/>
      </c>
    </row>
    <row r="28" spans="1:5" x14ac:dyDescent="0.25">
      <c r="A28" s="70">
        <v>7</v>
      </c>
      <c r="B28" s="110" t="s">
        <v>30</v>
      </c>
      <c r="C28" s="111"/>
      <c r="D28" s="70" t="s">
        <v>29</v>
      </c>
      <c r="E28" s="78">
        <v>110</v>
      </c>
    </row>
    <row r="29" spans="1:5" x14ac:dyDescent="0.25">
      <c r="A29" s="71">
        <v>8</v>
      </c>
      <c r="B29" s="112" t="s">
        <v>37</v>
      </c>
      <c r="C29" s="113"/>
      <c r="D29" s="71" t="s">
        <v>16</v>
      </c>
      <c r="E29" s="81" t="str">
        <f>IFERROR(E28*E27,"")</f>
        <v/>
      </c>
    </row>
    <row r="30" spans="1:5" x14ac:dyDescent="0.25">
      <c r="A30" s="70">
        <v>9</v>
      </c>
      <c r="B30" s="110" t="s">
        <v>38</v>
      </c>
      <c r="C30" s="111"/>
      <c r="D30" s="70" t="s">
        <v>28</v>
      </c>
      <c r="E30" s="82">
        <v>0.1</v>
      </c>
    </row>
    <row r="31" spans="1:5" x14ac:dyDescent="0.25">
      <c r="A31" s="70">
        <v>10</v>
      </c>
      <c r="B31" s="110" t="s">
        <v>31</v>
      </c>
      <c r="C31" s="111"/>
      <c r="D31" s="70" t="s">
        <v>32</v>
      </c>
      <c r="E31" s="83">
        <v>10</v>
      </c>
    </row>
    <row r="32" spans="1:5" x14ac:dyDescent="0.25">
      <c r="A32" s="71">
        <v>11</v>
      </c>
      <c r="B32" s="124" t="s">
        <v>34</v>
      </c>
      <c r="C32" s="125"/>
      <c r="D32" s="72" t="s">
        <v>16</v>
      </c>
      <c r="E32" s="84" t="str">
        <f>IFERROR(PV(E30,E31,E29)*(-1),"")</f>
        <v/>
      </c>
    </row>
    <row r="33" spans="1:5" ht="15.75" x14ac:dyDescent="0.25">
      <c r="A33" s="126" t="s">
        <v>33</v>
      </c>
      <c r="B33" s="127"/>
      <c r="C33" s="128"/>
      <c r="D33" s="73" t="s">
        <v>16</v>
      </c>
      <c r="E33" s="85" t="str">
        <f>IFERROR(E18+E32,"")</f>
        <v/>
      </c>
    </row>
    <row r="34" spans="1:5" x14ac:dyDescent="0.25">
      <c r="A34" s="60"/>
      <c r="B34" s="60"/>
      <c r="C34" s="60"/>
      <c r="D34" s="60"/>
      <c r="E34" s="60"/>
    </row>
    <row r="35" spans="1:5" ht="30" customHeight="1" x14ac:dyDescent="0.25">
      <c r="A35" s="103" t="s">
        <v>58</v>
      </c>
      <c r="B35" s="103"/>
      <c r="C35" s="74"/>
      <c r="D35" s="75" t="s">
        <v>59</v>
      </c>
      <c r="E35" s="76"/>
    </row>
    <row r="36" spans="1:5" x14ac:dyDescent="0.25">
      <c r="A36" s="60"/>
      <c r="B36" s="60"/>
      <c r="C36" s="60"/>
      <c r="D36" s="60"/>
      <c r="E36" s="60"/>
    </row>
    <row r="37" spans="1:5" x14ac:dyDescent="0.25">
      <c r="A37" s="122" t="s">
        <v>53</v>
      </c>
      <c r="B37" s="122"/>
      <c r="C37" s="122"/>
      <c r="D37" s="122"/>
      <c r="E37" s="122"/>
    </row>
    <row r="38" spans="1:5" x14ac:dyDescent="0.25">
      <c r="A38" s="122"/>
      <c r="B38" s="122"/>
      <c r="C38" s="122"/>
      <c r="D38" s="122"/>
      <c r="E38" s="122"/>
    </row>
  </sheetData>
  <mergeCells count="31">
    <mergeCell ref="A37:E38"/>
    <mergeCell ref="B6:D6"/>
    <mergeCell ref="B18:D18"/>
    <mergeCell ref="B14:D14"/>
    <mergeCell ref="B16:D16"/>
    <mergeCell ref="B17:D17"/>
    <mergeCell ref="B7:D7"/>
    <mergeCell ref="B9:D9"/>
    <mergeCell ref="B10:D10"/>
    <mergeCell ref="B11:D11"/>
    <mergeCell ref="B12:D12"/>
    <mergeCell ref="B13:D13"/>
    <mergeCell ref="B31:C31"/>
    <mergeCell ref="B32:C32"/>
    <mergeCell ref="A33:C33"/>
    <mergeCell ref="B30:C30"/>
    <mergeCell ref="A35:B35"/>
    <mergeCell ref="C2:E3"/>
    <mergeCell ref="B26:C26"/>
    <mergeCell ref="B27:C27"/>
    <mergeCell ref="B28:C28"/>
    <mergeCell ref="B29:C29"/>
    <mergeCell ref="B21:C21"/>
    <mergeCell ref="B22:C22"/>
    <mergeCell ref="B23:C23"/>
    <mergeCell ref="B24:C24"/>
    <mergeCell ref="B25:C25"/>
    <mergeCell ref="A5:D5"/>
    <mergeCell ref="A4:D4"/>
    <mergeCell ref="B8:D8"/>
    <mergeCell ref="B15:D15"/>
  </mergeCells>
  <phoneticPr fontId="16" type="noConversion"/>
  <conditionalFormatting sqref="A1:E14 A16:E1048576 A15:B15 E15">
    <cfRule type="expression" dxfId="268" priority="4">
      <formula>CELL("PROTECT",A1)=0</formula>
    </cfRule>
  </conditionalFormatting>
  <conditionalFormatting sqref="C35">
    <cfRule type="containsBlanks" dxfId="267" priority="10">
      <formula>LEN(TRIM(C35))=0</formula>
    </cfRule>
  </conditionalFormatting>
  <conditionalFormatting sqref="A1:E33">
    <cfRule type="expression" dxfId="266" priority="8">
      <formula>CELL("PROTECT",A1)=0</formula>
    </cfRule>
  </conditionalFormatting>
  <pageMargins left="0.59055118110236227" right="0.59055118110236227" top="0.59055118110236227" bottom="0.39370078740157483" header="0.27559055118110237" footer="0.27559055118110237"/>
  <pageSetup paperSize="9" scale="97" fitToHeight="0" orientation="portrait" r:id="rId1"/>
  <headerFooter>
    <oddHeader>&amp;L&amp;A - Page &amp;P of &amp;N</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
  <sheetViews>
    <sheetView view="pageBreakPreview" zoomScaleNormal="90" zoomScaleSheetLayoutView="100" workbookViewId="0">
      <selection activeCell="C17" sqref="C17"/>
    </sheetView>
  </sheetViews>
  <sheetFormatPr defaultRowHeight="15" x14ac:dyDescent="0.25"/>
  <cols>
    <col min="1" max="1" width="9.5703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29" t="str">
        <f>SITE!C2</f>
        <v>Centrala termica cu arderea biocombustibilului solid la Gimnaziul din s.Garbova, r-l Ocnita</v>
      </c>
      <c r="D2" s="129"/>
      <c r="E2" s="129"/>
      <c r="F2" s="129"/>
      <c r="G2" s="129"/>
    </row>
    <row r="3" spans="1:7" s="22" customFormat="1" ht="18.75" x14ac:dyDescent="0.3">
      <c r="A3" s="26" t="str">
        <f>SITE!A3</f>
        <v>Site:</v>
      </c>
      <c r="B3" s="27" t="str">
        <f>IF(SITE!B3=0,"",SITE!B3)</f>
        <v>y</v>
      </c>
      <c r="C3" s="129"/>
      <c r="D3" s="129"/>
      <c r="E3" s="129"/>
      <c r="F3" s="129"/>
      <c r="G3" s="129"/>
    </row>
    <row r="4" spans="1:7" s="22" customFormat="1" ht="18.75" x14ac:dyDescent="0.25">
      <c r="A4" s="132" t="s">
        <v>8</v>
      </c>
      <c r="B4" s="132"/>
      <c r="C4" s="29" t="str">
        <f>SITE!B14</f>
        <v>Sistem antiincendiu</v>
      </c>
      <c r="D4" s="30"/>
      <c r="E4" s="30"/>
      <c r="F4" s="30"/>
      <c r="G4" s="31"/>
    </row>
    <row r="5" spans="1:7" s="22" customFormat="1" ht="47.25" x14ac:dyDescent="0.25">
      <c r="A5" s="8" t="str">
        <f>TA!A5</f>
        <v>№</v>
      </c>
      <c r="B5" s="8" t="str">
        <f>TA!B5</f>
        <v xml:space="preserve">Simbol norme, cod  resurse  </v>
      </c>
      <c r="C5" s="8" t="str">
        <f>TA!C5</f>
        <v xml:space="preserve">Denumire lucrări       </v>
      </c>
      <c r="D5" s="8" t="str">
        <f>TA!D5</f>
        <v xml:space="preserve">U.M. </v>
      </c>
      <c r="E5" s="8" t="str">
        <f>TA!E5</f>
        <v xml:space="preserve">Cantitate </v>
      </c>
      <c r="F5" s="8" t="str">
        <f>TA!F5</f>
        <v>Preţ unitar 
USD (inclusiv salariu)</v>
      </c>
      <c r="G5" s="8" t="str">
        <f>TA!G5</f>
        <v>Total USD
(col.5 x col.6)</v>
      </c>
    </row>
    <row r="6" spans="1:7" s="22" customFormat="1" ht="15.75" x14ac:dyDescent="0.25">
      <c r="A6" s="9" t="s">
        <v>77</v>
      </c>
      <c r="B6" s="9" t="s">
        <v>78</v>
      </c>
      <c r="C6" s="9" t="s">
        <v>79</v>
      </c>
      <c r="D6" s="9" t="s">
        <v>80</v>
      </c>
      <c r="E6" s="9" t="s">
        <v>81</v>
      </c>
      <c r="F6" s="9" t="s">
        <v>82</v>
      </c>
      <c r="G6" s="9" t="s">
        <v>83</v>
      </c>
    </row>
    <row r="7" spans="1:7" x14ac:dyDescent="0.25">
      <c r="A7" s="38"/>
      <c r="B7" s="38"/>
      <c r="C7" s="39" t="s">
        <v>172</v>
      </c>
      <c r="D7" s="38"/>
      <c r="E7" s="44"/>
      <c r="F7" s="43"/>
      <c r="G7" s="87">
        <f>Table119[5]*Table119[6]</f>
        <v>0</v>
      </c>
    </row>
    <row r="8" spans="1:7" ht="30" x14ac:dyDescent="0.25">
      <c r="A8" s="38">
        <v>1</v>
      </c>
      <c r="B8" s="38" t="s">
        <v>640</v>
      </c>
      <c r="C8" s="39" t="s">
        <v>641</v>
      </c>
      <c r="D8" s="38" t="s">
        <v>169</v>
      </c>
      <c r="E8" s="44">
        <v>4</v>
      </c>
      <c r="F8" s="43"/>
      <c r="G8" s="89">
        <f>Table119[5]*Table119[6]</f>
        <v>0</v>
      </c>
    </row>
    <row r="9" spans="1:7" ht="30" x14ac:dyDescent="0.25">
      <c r="A9" s="96">
        <v>2</v>
      </c>
      <c r="B9" s="96" t="s">
        <v>642</v>
      </c>
      <c r="C9" s="97" t="s">
        <v>643</v>
      </c>
      <c r="D9" s="96" t="s">
        <v>169</v>
      </c>
      <c r="E9" s="98">
        <v>1</v>
      </c>
      <c r="F9" s="99"/>
      <c r="G9" s="100">
        <f>Table119[5]*Table119[6]</f>
        <v>0</v>
      </c>
    </row>
    <row r="10" spans="1:7" ht="30" x14ac:dyDescent="0.25">
      <c r="A10" s="96">
        <v>3</v>
      </c>
      <c r="B10" s="96" t="s">
        <v>644</v>
      </c>
      <c r="C10" s="97" t="s">
        <v>645</v>
      </c>
      <c r="D10" s="96" t="s">
        <v>169</v>
      </c>
      <c r="E10" s="98">
        <v>1</v>
      </c>
      <c r="F10" s="99"/>
      <c r="G10" s="101">
        <f>Table119[5]*Table119[6]</f>
        <v>0</v>
      </c>
    </row>
    <row r="11" spans="1:7" x14ac:dyDescent="0.25">
      <c r="A11" s="96">
        <v>4</v>
      </c>
      <c r="B11" s="96" t="s">
        <v>646</v>
      </c>
      <c r="C11" s="97" t="s">
        <v>647</v>
      </c>
      <c r="D11" s="96" t="s">
        <v>169</v>
      </c>
      <c r="E11" s="98">
        <v>1</v>
      </c>
      <c r="F11" s="99"/>
      <c r="G11" s="101">
        <f>Table119[5]*Table119[6]</f>
        <v>0</v>
      </c>
    </row>
    <row r="12" spans="1:7" x14ac:dyDescent="0.25">
      <c r="A12" s="96">
        <v>5</v>
      </c>
      <c r="B12" s="96" t="s">
        <v>501</v>
      </c>
      <c r="C12" s="97" t="s">
        <v>648</v>
      </c>
      <c r="D12" s="96" t="s">
        <v>169</v>
      </c>
      <c r="E12" s="98">
        <v>1</v>
      </c>
      <c r="F12" s="99"/>
      <c r="G12" s="101">
        <f>Table119[5]*Table119[6]</f>
        <v>0</v>
      </c>
    </row>
    <row r="13" spans="1:7" ht="30" x14ac:dyDescent="0.25">
      <c r="A13" s="96">
        <v>6</v>
      </c>
      <c r="B13" s="96" t="s">
        <v>437</v>
      </c>
      <c r="C13" s="97" t="s">
        <v>649</v>
      </c>
      <c r="D13" s="96" t="s">
        <v>429</v>
      </c>
      <c r="E13" s="98">
        <v>0.3</v>
      </c>
      <c r="F13" s="99"/>
      <c r="G13" s="101">
        <f>Table119[5]*Table119[6]</f>
        <v>0</v>
      </c>
    </row>
    <row r="14" spans="1:7" ht="30" x14ac:dyDescent="0.25">
      <c r="A14" s="96">
        <v>7</v>
      </c>
      <c r="B14" s="96" t="s">
        <v>437</v>
      </c>
      <c r="C14" s="97" t="s">
        <v>650</v>
      </c>
      <c r="D14" s="96" t="s">
        <v>429</v>
      </c>
      <c r="E14" s="98">
        <v>0.06</v>
      </c>
      <c r="F14" s="99"/>
      <c r="G14" s="101">
        <f>Table119[5]*Table119[6]</f>
        <v>0</v>
      </c>
    </row>
    <row r="15" spans="1:7" x14ac:dyDescent="0.25">
      <c r="A15" s="96">
        <v>8</v>
      </c>
      <c r="B15" s="96" t="s">
        <v>651</v>
      </c>
      <c r="C15" s="97" t="s">
        <v>652</v>
      </c>
      <c r="D15" s="96" t="s">
        <v>169</v>
      </c>
      <c r="E15" s="98">
        <v>1</v>
      </c>
      <c r="F15" s="99"/>
      <c r="G15" s="101">
        <f>Table119[5]*Table119[6]</f>
        <v>0</v>
      </c>
    </row>
    <row r="16" spans="1:7" ht="30" x14ac:dyDescent="0.25">
      <c r="A16" s="96">
        <v>9</v>
      </c>
      <c r="B16" s="96" t="s">
        <v>646</v>
      </c>
      <c r="C16" s="97" t="s">
        <v>653</v>
      </c>
      <c r="D16" s="96" t="s">
        <v>169</v>
      </c>
      <c r="E16" s="98">
        <v>2</v>
      </c>
      <c r="F16" s="99"/>
      <c r="G16" s="101">
        <f>Table119[5]*Table119[6]</f>
        <v>0</v>
      </c>
    </row>
    <row r="17" spans="1:7" ht="30" x14ac:dyDescent="0.25">
      <c r="A17" s="96">
        <v>10</v>
      </c>
      <c r="B17" s="96" t="s">
        <v>465</v>
      </c>
      <c r="C17" s="97" t="s">
        <v>654</v>
      </c>
      <c r="D17" s="96" t="s">
        <v>122</v>
      </c>
      <c r="E17" s="98">
        <v>36</v>
      </c>
      <c r="F17" s="99"/>
      <c r="G17" s="101">
        <f>Table119[5]*Table119[6]</f>
        <v>0</v>
      </c>
    </row>
    <row r="18" spans="1:7" x14ac:dyDescent="0.25">
      <c r="A18" s="96"/>
      <c r="B18" s="96"/>
      <c r="C18" s="97" t="s">
        <v>155</v>
      </c>
      <c r="D18" s="96"/>
      <c r="E18" s="98"/>
      <c r="F18" s="99"/>
      <c r="G18" s="101">
        <f>Table119[5]*Table119[6]</f>
        <v>0</v>
      </c>
    </row>
    <row r="19" spans="1:7" x14ac:dyDescent="0.25">
      <c r="A19" s="96">
        <v>11</v>
      </c>
      <c r="B19" s="96"/>
      <c r="C19" s="97" t="s">
        <v>655</v>
      </c>
      <c r="D19" s="96" t="s">
        <v>169</v>
      </c>
      <c r="E19" s="98">
        <v>4</v>
      </c>
      <c r="F19" s="99"/>
      <c r="G19" s="101">
        <f>Table119[5]*Table119[6]</f>
        <v>0</v>
      </c>
    </row>
    <row r="20" spans="1:7" x14ac:dyDescent="0.25">
      <c r="A20" s="96">
        <v>12</v>
      </c>
      <c r="B20" s="96"/>
      <c r="C20" s="97" t="s">
        <v>656</v>
      </c>
      <c r="D20" s="96" t="s">
        <v>169</v>
      </c>
      <c r="E20" s="98">
        <v>1</v>
      </c>
      <c r="F20" s="99"/>
      <c r="G20" s="101">
        <f>Table119[5]*Table119[6]</f>
        <v>0</v>
      </c>
    </row>
    <row r="21" spans="1:7" x14ac:dyDescent="0.25">
      <c r="A21" s="96">
        <v>13</v>
      </c>
      <c r="B21" s="96"/>
      <c r="C21" s="97" t="s">
        <v>657</v>
      </c>
      <c r="D21" s="96" t="s">
        <v>169</v>
      </c>
      <c r="E21" s="98">
        <v>1</v>
      </c>
      <c r="F21" s="99"/>
      <c r="G21" s="101">
        <f>Table119[5]*Table119[6]</f>
        <v>0</v>
      </c>
    </row>
    <row r="22" spans="1:7" x14ac:dyDescent="0.25">
      <c r="A22" s="96">
        <v>14</v>
      </c>
      <c r="B22" s="96"/>
      <c r="C22" s="97" t="s">
        <v>658</v>
      </c>
      <c r="D22" s="96" t="s">
        <v>169</v>
      </c>
      <c r="E22" s="98">
        <v>1</v>
      </c>
      <c r="F22" s="99"/>
      <c r="G22" s="101">
        <f>Table119[5]*Table119[6]</f>
        <v>0</v>
      </c>
    </row>
    <row r="23" spans="1:7" x14ac:dyDescent="0.25">
      <c r="A23" s="96">
        <v>15</v>
      </c>
      <c r="B23" s="96"/>
      <c r="C23" s="97" t="s">
        <v>659</v>
      </c>
      <c r="D23" s="96" t="s">
        <v>169</v>
      </c>
      <c r="E23" s="98">
        <v>1</v>
      </c>
      <c r="F23" s="99"/>
      <c r="G23" s="101">
        <f>Table119[5]*Table119[6]</f>
        <v>0</v>
      </c>
    </row>
    <row r="24" spans="1:7" x14ac:dyDescent="0.25">
      <c r="A24" s="96">
        <v>16</v>
      </c>
      <c r="B24" s="96"/>
      <c r="C24" s="97" t="s">
        <v>660</v>
      </c>
      <c r="D24" s="96" t="s">
        <v>169</v>
      </c>
      <c r="E24" s="98">
        <v>1</v>
      </c>
      <c r="F24" s="99"/>
      <c r="G24" s="101">
        <f>Table119[5]*Table119[6]</f>
        <v>0</v>
      </c>
    </row>
    <row r="25" spans="1:7" ht="45" x14ac:dyDescent="0.25">
      <c r="A25" s="96">
        <v>17</v>
      </c>
      <c r="B25" s="96"/>
      <c r="C25" s="97" t="s">
        <v>686</v>
      </c>
      <c r="D25" s="96" t="s">
        <v>169</v>
      </c>
      <c r="E25" s="98">
        <v>1</v>
      </c>
      <c r="F25" s="99"/>
      <c r="G25" s="101">
        <f>Table119[5]*Table119[6]</f>
        <v>0</v>
      </c>
    </row>
    <row r="26" spans="1:7" x14ac:dyDescent="0.25">
      <c r="A26" s="96">
        <v>18</v>
      </c>
      <c r="B26" s="96"/>
      <c r="C26" s="97" t="s">
        <v>661</v>
      </c>
      <c r="D26" s="96" t="s">
        <v>169</v>
      </c>
      <c r="E26" s="98">
        <v>2</v>
      </c>
      <c r="F26" s="99"/>
      <c r="G26" s="101">
        <f>Table119[5]*Table119[6]</f>
        <v>0</v>
      </c>
    </row>
    <row r="27" spans="1:7" x14ac:dyDescent="0.25">
      <c r="A27" s="93" t="s">
        <v>84</v>
      </c>
      <c r="B27" s="94"/>
      <c r="C27" s="94"/>
      <c r="D27" s="94"/>
      <c r="E27" s="95"/>
      <c r="F27" s="95"/>
      <c r="G27" s="95">
        <f>SUBTOTAL(9,Table119[7])</f>
        <v>0</v>
      </c>
    </row>
  </sheetData>
  <mergeCells count="2">
    <mergeCell ref="C2:G3"/>
    <mergeCell ref="A4:B4"/>
  </mergeCells>
  <phoneticPr fontId="16" type="noConversion"/>
  <conditionalFormatting sqref="A7:G27">
    <cfRule type="expression" dxfId="63" priority="3">
      <formula>CELL("PROTECT",A7)=0</formula>
    </cfRule>
    <cfRule type="expression" dxfId="62" priority="4">
      <formula>$C7="Subtotal"</formula>
    </cfRule>
    <cfRule type="expression" priority="5" stopIfTrue="1">
      <formula>OR($C7="Subtotal",$A7="Total TVA Cota 0")</formula>
    </cfRule>
    <cfRule type="expression" dxfId="61" priority="7">
      <formula>$E7=""</formula>
    </cfRule>
  </conditionalFormatting>
  <conditionalFormatting sqref="G7:G27">
    <cfRule type="expression" dxfId="60" priority="1">
      <formula>AND($C7="Subtotal",$G7="")</formula>
    </cfRule>
    <cfRule type="expression" dxfId="59" priority="2">
      <formula>AND($C7="Subtotal",_xlfn.FORMULATEXT($G7)="=[5]*[6]")</formula>
    </cfRule>
    <cfRule type="expression" dxfId="58" priority="6">
      <formula>AND($C7&lt;&gt;"Subtotal",_xlfn.FORMULATEXT($G7)&lt;&gt;"=[5]*[6]")</formula>
    </cfRule>
  </conditionalFormatting>
  <conditionalFormatting sqref="E7:G27">
    <cfRule type="notContainsBlanks" priority="8" stopIfTrue="1">
      <formula>LEN(TRIM(E7))&gt;0</formula>
    </cfRule>
    <cfRule type="expression" dxfId="57" priority="9">
      <formula>$E7&lt;&gt;""</formula>
    </cfRule>
  </conditionalFormatting>
  <dataValidations count="1">
    <dataValidation type="decimal" operator="greaterThan" allowBlank="1" showInputMessage="1" showErrorMessage="1" sqref="F7:F26">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
  <sheetViews>
    <sheetView view="pageBreakPreview" zoomScaleNormal="90" zoomScaleSheetLayoutView="100" workbookViewId="0">
      <selection activeCell="A7" sqref="A7"/>
    </sheetView>
  </sheetViews>
  <sheetFormatPr defaultRowHeight="15" x14ac:dyDescent="0.25"/>
  <cols>
    <col min="1" max="1" width="9.5703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29" t="str">
        <f>SITE!C2</f>
        <v>Centrala termica cu arderea biocombustibilului solid la Gimnaziul din s.Garbova, r-l Ocnita</v>
      </c>
      <c r="D2" s="129"/>
      <c r="E2" s="129"/>
      <c r="F2" s="129"/>
      <c r="G2" s="129"/>
    </row>
    <row r="3" spans="1:7" s="22" customFormat="1" ht="18.75" x14ac:dyDescent="0.3">
      <c r="A3" s="26" t="str">
        <f>SITE!A3</f>
        <v>Site:</v>
      </c>
      <c r="B3" s="27" t="str">
        <f>IF(SITE!B3=0,"",SITE!B3)</f>
        <v>y</v>
      </c>
      <c r="C3" s="129"/>
      <c r="D3" s="129"/>
      <c r="E3" s="129"/>
      <c r="F3" s="129"/>
      <c r="G3" s="129"/>
    </row>
    <row r="4" spans="1:7" s="22" customFormat="1" ht="18.75" x14ac:dyDescent="0.25">
      <c r="A4" s="132" t="s">
        <v>8</v>
      </c>
      <c r="B4" s="132"/>
      <c r="C4" s="29" t="str">
        <f>SITE!B15</f>
        <v>Sistem de alimentare cu combustibil</v>
      </c>
      <c r="D4" s="30"/>
      <c r="E4" s="30"/>
      <c r="F4" s="30"/>
      <c r="G4" s="31"/>
    </row>
    <row r="5" spans="1:7" s="22" customFormat="1" ht="47.25" x14ac:dyDescent="0.25">
      <c r="A5" s="8" t="str">
        <f>TA!A5</f>
        <v>№</v>
      </c>
      <c r="B5" s="8" t="str">
        <f>TA!B5</f>
        <v xml:space="preserve">Simbol norme, cod  resurse  </v>
      </c>
      <c r="C5" s="8" t="str">
        <f>TA!C5</f>
        <v xml:space="preserve">Denumire lucrări       </v>
      </c>
      <c r="D5" s="8" t="str">
        <f>TA!D5</f>
        <v xml:space="preserve">U.M. </v>
      </c>
      <c r="E5" s="8" t="str">
        <f>TA!E5</f>
        <v xml:space="preserve">Cantitate </v>
      </c>
      <c r="F5" s="8" t="str">
        <f>TA!F5</f>
        <v>Preţ unitar 
USD (inclusiv salariu)</v>
      </c>
      <c r="G5" s="8" t="str">
        <f>TA!G5</f>
        <v>Total USD
(col.5 x col.6)</v>
      </c>
    </row>
    <row r="6" spans="1:7" s="22" customFormat="1" ht="15.75" x14ac:dyDescent="0.25">
      <c r="A6" s="9" t="s">
        <v>77</v>
      </c>
      <c r="B6" s="9" t="s">
        <v>78</v>
      </c>
      <c r="C6" s="9" t="s">
        <v>79</v>
      </c>
      <c r="D6" s="9" t="s">
        <v>80</v>
      </c>
      <c r="E6" s="9" t="s">
        <v>81</v>
      </c>
      <c r="F6" s="9" t="s">
        <v>82</v>
      </c>
      <c r="G6" s="9" t="s">
        <v>83</v>
      </c>
    </row>
    <row r="7" spans="1:7" x14ac:dyDescent="0.25">
      <c r="A7" s="38"/>
      <c r="B7" s="38"/>
      <c r="C7" s="39"/>
      <c r="D7" s="38"/>
      <c r="E7" s="44"/>
      <c r="F7" s="43"/>
      <c r="G7" s="87">
        <f>Table1193[5]*Table1193[6]</f>
        <v>0</v>
      </c>
    </row>
    <row r="8" spans="1:7" x14ac:dyDescent="0.25">
      <c r="A8" s="38"/>
      <c r="B8" s="38"/>
      <c r="C8" s="39"/>
      <c r="D8" s="38"/>
      <c r="E8" s="44"/>
      <c r="F8" s="43"/>
      <c r="G8" s="89">
        <f>Table1193[5]*Table1193[6]</f>
        <v>0</v>
      </c>
    </row>
    <row r="9" spans="1:7" x14ac:dyDescent="0.25">
      <c r="A9" s="40" t="s">
        <v>84</v>
      </c>
      <c r="B9" s="41"/>
      <c r="C9" s="41"/>
      <c r="D9" s="41"/>
      <c r="E9" s="42"/>
      <c r="F9" s="42"/>
      <c r="G9" s="87">
        <f>SUBTOTAL(9,Table1193[7])</f>
        <v>0</v>
      </c>
    </row>
  </sheetData>
  <mergeCells count="2">
    <mergeCell ref="C2:G3"/>
    <mergeCell ref="A4:B4"/>
  </mergeCells>
  <conditionalFormatting sqref="G7:G9">
    <cfRule type="expression" dxfId="37" priority="1">
      <formula>AND($C7="Subtotal",$G7="")</formula>
    </cfRule>
    <cfRule type="expression" dxfId="36" priority="2">
      <formula>AND($C7="Subtotal",_xlfn.FORMULATEXT($G7)="=[5]*[6]")</formula>
    </cfRule>
    <cfRule type="expression" dxfId="35" priority="6">
      <formula>AND($C7&lt;&gt;"Subtotal",_xlfn.FORMULATEXT($G7)&lt;&gt;"=[5]*[6]")</formula>
    </cfRule>
  </conditionalFormatting>
  <conditionalFormatting sqref="A7:G9">
    <cfRule type="expression" dxfId="34" priority="3">
      <formula>CELL("PROTECT",A7)=0</formula>
    </cfRule>
    <cfRule type="expression" dxfId="33" priority="4">
      <formula>$C7="Subtotal"</formula>
    </cfRule>
    <cfRule type="expression" priority="5" stopIfTrue="1">
      <formula>OR($C7="Subtotal",$A7="Total TVA Cota 0")</formula>
    </cfRule>
    <cfRule type="expression" dxfId="32" priority="7">
      <formula>$E7=""</formula>
    </cfRule>
  </conditionalFormatting>
  <conditionalFormatting sqref="E7:G9">
    <cfRule type="notContainsBlanks" priority="8" stopIfTrue="1">
      <formula>LEN(TRIM(E7))&gt;0</formula>
    </cfRule>
    <cfRule type="expression" dxfId="31" priority="9">
      <formula>$E7&lt;&gt;""</formula>
    </cfRule>
  </conditionalFormatting>
  <dataValidations count="1">
    <dataValidation type="decimal" operator="greaterThan" allowBlank="1" showInputMessage="1" showErrorMessage="1" sqref="F7:F8">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3"/>
  <sheetViews>
    <sheetView view="pageBreakPreview" zoomScaleNormal="90" zoomScaleSheetLayoutView="100" workbookViewId="0">
      <selection activeCell="F7" sqref="F7"/>
    </sheetView>
  </sheetViews>
  <sheetFormatPr defaultRowHeight="15" x14ac:dyDescent="0.25"/>
  <cols>
    <col min="1" max="1" width="9.5703125" customWidth="1"/>
    <col min="2" max="2" width="12.28515625" customWidth="1"/>
    <col min="3" max="3" width="70.7109375" customWidth="1"/>
    <col min="4" max="4" width="13.42578125" customWidth="1"/>
    <col min="5" max="5" width="12" customWidth="1"/>
    <col min="6" max="6" width="14.7109375" customWidth="1"/>
    <col min="7" max="7" width="18.28515625" customWidth="1"/>
    <col min="8" max="8" width="14.28515625" customWidth="1"/>
  </cols>
  <sheetData>
    <row r="1" spans="1:7" x14ac:dyDescent="0.25">
      <c r="A1" s="32" t="str">
        <f>"- "&amp;SITE!C35&amp;" - bid for Lot: ["&amp;SITE!B2&amp;"] Site: ["&amp;SITE!B3&amp;"] - ref.: "&amp;SITE!B1</f>
        <v>-  - bid for Lot: [x] Site: [y] - ref.: ITB</v>
      </c>
      <c r="B1" s="32"/>
      <c r="C1" s="2"/>
    </row>
    <row r="2" spans="1:7" ht="18.75" x14ac:dyDescent="0.3">
      <c r="A2" s="26" t="str">
        <f>SITE!A2</f>
        <v>Lot:</v>
      </c>
      <c r="B2" s="27" t="str">
        <f>IF(SITE!B2=0,"",SITE!B2)</f>
        <v>x</v>
      </c>
      <c r="C2" s="129" t="str">
        <f>SITE!C2</f>
        <v>Centrala termica cu arderea biocombustibilului solid la Gimnaziul din s.Garbova, r-l Ocnita</v>
      </c>
      <c r="D2" s="129"/>
      <c r="E2" s="129"/>
      <c r="F2" s="129"/>
      <c r="G2" s="129"/>
    </row>
    <row r="3" spans="1:7" ht="18.75" x14ac:dyDescent="0.3">
      <c r="A3" s="26" t="str">
        <f>SITE!A3</f>
        <v>Site:</v>
      </c>
      <c r="B3" s="27" t="str">
        <f>IF(SITE!B3=0,"",SITE!B3)</f>
        <v>y</v>
      </c>
      <c r="C3" s="129"/>
      <c r="D3" s="129"/>
      <c r="E3" s="129"/>
      <c r="F3" s="129"/>
      <c r="G3" s="129"/>
    </row>
    <row r="4" spans="1:7" ht="18.75" x14ac:dyDescent="0.25">
      <c r="A4" s="136" t="str">
        <f>SITE!B16</f>
        <v>Darea in Exloatare</v>
      </c>
      <c r="B4" s="136"/>
      <c r="C4" s="136"/>
      <c r="D4" s="136"/>
      <c r="E4" s="136"/>
      <c r="F4" s="136"/>
      <c r="G4" s="136"/>
    </row>
    <row r="5" spans="1:7" ht="47.25" x14ac:dyDescent="0.25">
      <c r="A5" s="6" t="s">
        <v>1</v>
      </c>
      <c r="B5" s="6" t="s">
        <v>36</v>
      </c>
      <c r="C5" s="6" t="s">
        <v>3</v>
      </c>
      <c r="D5" s="6" t="s">
        <v>4</v>
      </c>
      <c r="E5" s="6" t="s">
        <v>5</v>
      </c>
      <c r="F5" s="9" t="s">
        <v>85</v>
      </c>
      <c r="G5" s="9" t="s">
        <v>87</v>
      </c>
    </row>
    <row r="6" spans="1:7" ht="15.75" x14ac:dyDescent="0.25">
      <c r="A6" s="6">
        <v>1</v>
      </c>
      <c r="B6" s="6">
        <v>2</v>
      </c>
      <c r="C6" s="6">
        <v>3</v>
      </c>
      <c r="D6" s="6">
        <v>4</v>
      </c>
      <c r="E6" s="6">
        <v>5</v>
      </c>
      <c r="F6" s="6">
        <v>6</v>
      </c>
      <c r="G6" s="6">
        <v>7</v>
      </c>
    </row>
    <row r="7" spans="1:7" ht="15.75" x14ac:dyDescent="0.25">
      <c r="A7" s="51">
        <v>1</v>
      </c>
      <c r="B7" s="52"/>
      <c r="C7" s="53" t="s">
        <v>90</v>
      </c>
      <c r="D7" s="54" t="s">
        <v>91</v>
      </c>
      <c r="E7" s="55">
        <v>1</v>
      </c>
      <c r="F7" s="24"/>
      <c r="G7" s="18">
        <f t="shared" ref="G7:G10" si="0">$E7*F7</f>
        <v>0</v>
      </c>
    </row>
    <row r="8" spans="1:7" ht="15.75" x14ac:dyDescent="0.25">
      <c r="A8" s="48">
        <v>2</v>
      </c>
      <c r="B8" s="48"/>
      <c r="C8" s="56" t="s">
        <v>92</v>
      </c>
      <c r="D8" s="57" t="s">
        <v>94</v>
      </c>
      <c r="E8" s="55">
        <v>1</v>
      </c>
      <c r="F8" s="24"/>
      <c r="G8" s="18">
        <f t="shared" si="0"/>
        <v>0</v>
      </c>
    </row>
    <row r="9" spans="1:7" ht="15.75" x14ac:dyDescent="0.25">
      <c r="A9" s="48">
        <v>3</v>
      </c>
      <c r="B9" s="48"/>
      <c r="C9" s="56" t="s">
        <v>93</v>
      </c>
      <c r="D9" s="57" t="s">
        <v>94</v>
      </c>
      <c r="E9" s="55">
        <v>1</v>
      </c>
      <c r="F9" s="24"/>
      <c r="G9" s="18">
        <f t="shared" si="0"/>
        <v>0</v>
      </c>
    </row>
    <row r="10" spans="1:7" ht="16.5" thickBot="1" x14ac:dyDescent="0.3">
      <c r="A10" s="48">
        <v>4</v>
      </c>
      <c r="B10" s="48"/>
      <c r="C10" s="56" t="s">
        <v>95</v>
      </c>
      <c r="D10" s="57" t="s">
        <v>96</v>
      </c>
      <c r="E10" s="55">
        <v>1</v>
      </c>
      <c r="F10" s="24"/>
      <c r="G10" s="18">
        <f t="shared" si="0"/>
        <v>0</v>
      </c>
    </row>
    <row r="11" spans="1:7" ht="20.25" thickTop="1" thickBot="1" x14ac:dyDescent="0.3">
      <c r="A11" s="14" t="s">
        <v>49</v>
      </c>
      <c r="B11" s="14"/>
      <c r="C11" s="14"/>
      <c r="D11" s="14"/>
      <c r="E11" s="14"/>
      <c r="F11" s="14"/>
      <c r="G11" s="1">
        <f>SUM(G7:G10)</f>
        <v>0</v>
      </c>
    </row>
    <row r="13" spans="1:7" x14ac:dyDescent="0.25">
      <c r="A13" s="13" t="s">
        <v>52</v>
      </c>
    </row>
  </sheetData>
  <mergeCells count="2">
    <mergeCell ref="C2:G3"/>
    <mergeCell ref="A4:G4"/>
  </mergeCells>
  <phoneticPr fontId="16" type="noConversion"/>
  <conditionalFormatting sqref="F7:F10">
    <cfRule type="containsBlanks" dxfId="11" priority="9">
      <formula>LEN(TRIM(F7))=0</formula>
    </cfRule>
  </conditionalFormatting>
  <conditionalFormatting sqref="A4:G6 C1:G3 F7:G10 A11:G13">
    <cfRule type="expression" dxfId="10" priority="8">
      <formula>CELL("PROTECT",A1)=0</formula>
    </cfRule>
  </conditionalFormatting>
  <conditionalFormatting sqref="C7:E10">
    <cfRule type="containsBlanks" dxfId="9" priority="2">
      <formula>LEN(TRIM(C7))=0</formula>
    </cfRule>
  </conditionalFormatting>
  <conditionalFormatting sqref="A7:E10">
    <cfRule type="expression" dxfId="8" priority="1">
      <formula>CELL("PROTECT",A7)=0</formula>
    </cfRule>
  </conditionalFormatting>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4"/>
  <sheetViews>
    <sheetView view="pageBreakPreview" zoomScaleNormal="90" zoomScaleSheetLayoutView="100" workbookViewId="0">
      <selection activeCell="F7" sqref="F7"/>
    </sheetView>
  </sheetViews>
  <sheetFormatPr defaultRowHeight="15" x14ac:dyDescent="0.25"/>
  <cols>
    <col min="1" max="1" width="9.5703125" customWidth="1"/>
    <col min="2" max="2" width="12.28515625" customWidth="1"/>
    <col min="3" max="3" width="70.7109375" customWidth="1"/>
    <col min="4" max="4" width="13.42578125" customWidth="1"/>
    <col min="5" max="5" width="12" customWidth="1"/>
    <col min="6" max="6" width="14.7109375" customWidth="1"/>
    <col min="7" max="7" width="18.28515625" customWidth="1"/>
    <col min="8" max="8" width="14.28515625" customWidth="1"/>
  </cols>
  <sheetData>
    <row r="1" spans="1:7" x14ac:dyDescent="0.25">
      <c r="A1" s="32" t="str">
        <f>"- "&amp;SITE!C35&amp;" - bid for Lot: ["&amp;SITE!B2&amp;"] Site: ["&amp;SITE!B3&amp;"] - ref.: "&amp;SITE!B1</f>
        <v>-  - bid for Lot: [x] Site: [y] - ref.: ITB</v>
      </c>
      <c r="B1" s="32"/>
      <c r="C1" s="2"/>
    </row>
    <row r="2" spans="1:7" ht="18.75" x14ac:dyDescent="0.3">
      <c r="A2" s="26" t="str">
        <f>SITE!A2</f>
        <v>Lot:</v>
      </c>
      <c r="B2" s="27" t="str">
        <f>IF(SITE!B2=0,"",SITE!B2)</f>
        <v>x</v>
      </c>
      <c r="C2" s="129" t="str">
        <f>SITE!C2</f>
        <v>Centrala termica cu arderea biocombustibilului solid la Gimnaziul din s.Garbova, r-l Ocnita</v>
      </c>
      <c r="D2" s="129"/>
      <c r="E2" s="129"/>
      <c r="F2" s="129"/>
      <c r="G2" s="129"/>
    </row>
    <row r="3" spans="1:7" ht="18.75" x14ac:dyDescent="0.3">
      <c r="A3" s="26" t="str">
        <f>SITE!A3</f>
        <v>Site:</v>
      </c>
      <c r="B3" s="27" t="str">
        <f>IF(SITE!B3=0,"",SITE!B3)</f>
        <v>y</v>
      </c>
      <c r="C3" s="133"/>
      <c r="D3" s="133"/>
      <c r="E3" s="133"/>
      <c r="F3" s="133"/>
      <c r="G3" s="133"/>
    </row>
    <row r="4" spans="1:7" ht="18.75" x14ac:dyDescent="0.25">
      <c r="A4" s="10" t="str">
        <f>SITE!B17</f>
        <v>Deservirea si mentenanta pentru 3 ani de operare</v>
      </c>
      <c r="B4" s="11"/>
      <c r="C4" s="11"/>
      <c r="D4" s="11"/>
      <c r="E4" s="11"/>
      <c r="F4" s="11"/>
      <c r="G4" s="12"/>
    </row>
    <row r="5" spans="1:7" ht="47.25" x14ac:dyDescent="0.25">
      <c r="A5" s="9" t="s">
        <v>1</v>
      </c>
      <c r="B5" s="9" t="s">
        <v>36</v>
      </c>
      <c r="C5" s="9" t="s">
        <v>47</v>
      </c>
      <c r="D5" s="9" t="s">
        <v>104</v>
      </c>
      <c r="E5" s="9" t="s">
        <v>48</v>
      </c>
      <c r="F5" s="9" t="s">
        <v>85</v>
      </c>
      <c r="G5" s="9" t="s">
        <v>88</v>
      </c>
    </row>
    <row r="6" spans="1:7" ht="15.75" x14ac:dyDescent="0.25">
      <c r="A6" s="6">
        <v>1</v>
      </c>
      <c r="B6" s="6">
        <v>2</v>
      </c>
      <c r="C6" s="6">
        <v>3</v>
      </c>
      <c r="D6" s="6">
        <v>4</v>
      </c>
      <c r="E6" s="6">
        <v>5</v>
      </c>
      <c r="F6" s="6">
        <v>6</v>
      </c>
      <c r="G6" s="6">
        <v>7</v>
      </c>
    </row>
    <row r="7" spans="1:7" ht="31.5" x14ac:dyDescent="0.25">
      <c r="A7" s="7">
        <v>1</v>
      </c>
      <c r="B7" s="7"/>
      <c r="C7" s="7" t="s">
        <v>97</v>
      </c>
      <c r="D7" s="49" t="s">
        <v>98</v>
      </c>
      <c r="E7" s="50">
        <v>3</v>
      </c>
      <c r="F7" s="20"/>
      <c r="G7" s="19">
        <f>$E7*F7</f>
        <v>0</v>
      </c>
    </row>
    <row r="8" spans="1:7" ht="15.75" x14ac:dyDescent="0.25">
      <c r="A8" s="7">
        <v>2</v>
      </c>
      <c r="B8" s="7"/>
      <c r="C8" s="7" t="s">
        <v>99</v>
      </c>
      <c r="D8" s="49" t="s">
        <v>98</v>
      </c>
      <c r="E8" s="50">
        <v>3</v>
      </c>
      <c r="F8" s="20"/>
      <c r="G8" s="19">
        <f t="shared" ref="G8:G10" si="0">$E8*F8</f>
        <v>0</v>
      </c>
    </row>
    <row r="9" spans="1:7" ht="15.75" x14ac:dyDescent="0.25">
      <c r="A9" s="7">
        <v>3</v>
      </c>
      <c r="B9" s="7"/>
      <c r="C9" s="7" t="s">
        <v>100</v>
      </c>
      <c r="D9" s="49" t="s">
        <v>101</v>
      </c>
      <c r="E9" s="50">
        <v>3</v>
      </c>
      <c r="F9" s="20"/>
      <c r="G9" s="19">
        <f t="shared" si="0"/>
        <v>0</v>
      </c>
    </row>
    <row r="10" spans="1:7" ht="16.5" thickBot="1" x14ac:dyDescent="0.3">
      <c r="A10" s="7">
        <v>4</v>
      </c>
      <c r="B10" s="7"/>
      <c r="C10" s="7" t="s">
        <v>102</v>
      </c>
      <c r="D10" s="49" t="s">
        <v>103</v>
      </c>
      <c r="E10" s="50">
        <v>1</v>
      </c>
      <c r="F10" s="20"/>
      <c r="G10" s="19">
        <f t="shared" si="0"/>
        <v>0</v>
      </c>
    </row>
    <row r="11" spans="1:7" ht="20.25" thickTop="1" thickBot="1" x14ac:dyDescent="0.3">
      <c r="A11" s="14" t="s">
        <v>50</v>
      </c>
      <c r="B11" s="14"/>
      <c r="C11" s="14"/>
      <c r="D11" s="14"/>
      <c r="E11" s="1"/>
      <c r="F11" s="1"/>
      <c r="G11" s="1">
        <f>SUM(G7:G10)</f>
        <v>0</v>
      </c>
    </row>
    <row r="13" spans="1:7" ht="15" customHeight="1" x14ac:dyDescent="0.25">
      <c r="A13" s="137" t="s">
        <v>46</v>
      </c>
      <c r="B13" s="137"/>
      <c r="C13" s="137"/>
      <c r="D13" s="137"/>
      <c r="E13" s="137"/>
      <c r="F13" s="137"/>
      <c r="G13" s="137"/>
    </row>
    <row r="14" spans="1:7" x14ac:dyDescent="0.25">
      <c r="A14" s="137"/>
      <c r="B14" s="137"/>
      <c r="C14" s="137"/>
      <c r="D14" s="137"/>
      <c r="E14" s="137"/>
      <c r="F14" s="137"/>
      <c r="G14" s="137"/>
    </row>
  </sheetData>
  <mergeCells count="2">
    <mergeCell ref="C2:G3"/>
    <mergeCell ref="A13:G14"/>
  </mergeCells>
  <phoneticPr fontId="16" type="noConversion"/>
  <conditionalFormatting sqref="F7:F10">
    <cfRule type="containsBlanks" dxfId="7" priority="9">
      <formula>LEN(TRIM(F7))=0</formula>
    </cfRule>
  </conditionalFormatting>
  <conditionalFormatting sqref="A4:G6 C1:G3 F7:G10 A11:G14">
    <cfRule type="expression" dxfId="6" priority="8">
      <formula>CELL("PROTECT",A1)=0</formula>
    </cfRule>
  </conditionalFormatting>
  <conditionalFormatting sqref="C7:E10">
    <cfRule type="containsBlanks" dxfId="5" priority="2">
      <formula>LEN(TRIM(C7))=0</formula>
    </cfRule>
  </conditionalFormatting>
  <conditionalFormatting sqref="A7:E10">
    <cfRule type="expression" dxfId="4" priority="1">
      <formula>CELL("PROTECT",A7)=0</formula>
    </cfRule>
  </conditionalFormatting>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27"/>
  <sheetViews>
    <sheetView tabSelected="1" view="pageBreakPreview" zoomScaleNormal="100" zoomScaleSheetLayoutView="100" workbookViewId="0">
      <selection activeCell="C19" sqref="C19"/>
    </sheetView>
  </sheetViews>
  <sheetFormatPr defaultRowHeight="15" x14ac:dyDescent="0.25"/>
  <cols>
    <col min="1" max="1" width="9.5703125" customWidth="1"/>
    <col min="2" max="2" width="12.28515625" customWidth="1"/>
    <col min="3" max="4" width="42.7109375" customWidth="1"/>
    <col min="5" max="5" width="12" customWidth="1"/>
    <col min="6" max="6" width="14.7109375" customWidth="1"/>
    <col min="7" max="7" width="18.28515625" customWidth="1"/>
    <col min="8" max="8" width="14.28515625" customWidth="1"/>
  </cols>
  <sheetData>
    <row r="1" spans="1:7" x14ac:dyDescent="0.25">
      <c r="A1" s="32" t="str">
        <f>"- "&amp;SITE!C35&amp;" - bid for Lot: ["&amp;SITE!B2&amp;"] Site: ["&amp;SITE!B3&amp;"] - ref.: "&amp;SITE!B1</f>
        <v>-  - bid for Lot: [x] Site: [y] - ref.: ITB</v>
      </c>
      <c r="B1" s="32"/>
      <c r="C1" s="2"/>
    </row>
    <row r="2" spans="1:7" ht="18.75" x14ac:dyDescent="0.3">
      <c r="A2" s="26" t="str">
        <f>SITE!A2</f>
        <v>Lot:</v>
      </c>
      <c r="B2" s="27" t="str">
        <f>IF(SITE!B2=0,"",SITE!B2)</f>
        <v>x</v>
      </c>
      <c r="C2" s="138" t="str">
        <f>SITE!C2</f>
        <v>Centrala termica cu arderea biocombustibilului solid la Gimnaziul din s.Garbova, r-l Ocnita</v>
      </c>
      <c r="D2" s="138"/>
      <c r="E2" s="138"/>
      <c r="F2" s="138"/>
      <c r="G2" s="138"/>
    </row>
    <row r="3" spans="1:7" ht="18.75" x14ac:dyDescent="0.3">
      <c r="A3" s="26" t="str">
        <f>SITE!A3</f>
        <v>Site:</v>
      </c>
      <c r="B3" s="27" t="str">
        <f>IF(SITE!B3=0,"",SITE!B3)</f>
        <v>y</v>
      </c>
      <c r="C3" s="138"/>
      <c r="D3" s="138"/>
      <c r="E3" s="138"/>
      <c r="F3" s="138"/>
      <c r="G3" s="138"/>
    </row>
    <row r="4" spans="1:7" ht="18.75" x14ac:dyDescent="0.25">
      <c r="A4" s="139" t="s">
        <v>60</v>
      </c>
      <c r="B4" s="139"/>
      <c r="C4" s="139"/>
      <c r="D4" s="139"/>
      <c r="E4" s="139"/>
      <c r="F4" s="139"/>
      <c r="G4" s="139"/>
    </row>
    <row r="5" spans="1:7" ht="31.5" x14ac:dyDescent="0.25">
      <c r="A5" s="8" t="s">
        <v>1</v>
      </c>
      <c r="B5" s="8" t="s">
        <v>36</v>
      </c>
      <c r="C5" s="8" t="s">
        <v>61</v>
      </c>
      <c r="D5" s="8" t="s">
        <v>62</v>
      </c>
      <c r="E5" s="8" t="s">
        <v>63</v>
      </c>
      <c r="F5" s="8" t="s">
        <v>86</v>
      </c>
      <c r="G5" s="8" t="s">
        <v>88</v>
      </c>
    </row>
    <row r="6" spans="1:7" ht="15.75" x14ac:dyDescent="0.25">
      <c r="A6" s="8">
        <v>1</v>
      </c>
      <c r="B6" s="8">
        <v>2</v>
      </c>
      <c r="C6" s="8">
        <v>3</v>
      </c>
      <c r="D6" s="8">
        <v>4</v>
      </c>
      <c r="E6" s="8">
        <v>5</v>
      </c>
      <c r="F6" s="8">
        <v>6</v>
      </c>
      <c r="G6" s="8">
        <v>7</v>
      </c>
    </row>
    <row r="7" spans="1:7" ht="15.75" x14ac:dyDescent="0.25">
      <c r="A7" s="142">
        <v>1</v>
      </c>
      <c r="B7" s="143" t="s">
        <v>35</v>
      </c>
      <c r="C7" s="36" t="s">
        <v>64</v>
      </c>
      <c r="D7" s="15"/>
      <c r="E7" s="140">
        <v>2</v>
      </c>
      <c r="F7" s="141">
        <v>1</v>
      </c>
      <c r="G7" s="140">
        <f>E7*F7</f>
        <v>2</v>
      </c>
    </row>
    <row r="8" spans="1:7" ht="30" x14ac:dyDescent="0.25">
      <c r="A8" s="142"/>
      <c r="B8" s="143"/>
      <c r="C8" s="86" t="s">
        <v>109</v>
      </c>
      <c r="D8" s="15"/>
      <c r="E8" s="140"/>
      <c r="F8" s="141"/>
      <c r="G8" s="140"/>
    </row>
    <row r="9" spans="1:7" ht="15.75" x14ac:dyDescent="0.25">
      <c r="A9" s="142"/>
      <c r="B9" s="143"/>
      <c r="C9" s="36" t="s">
        <v>68</v>
      </c>
      <c r="D9" s="15"/>
      <c r="E9" s="140"/>
      <c r="F9" s="141"/>
      <c r="G9" s="140"/>
    </row>
    <row r="10" spans="1:7" ht="15.75" x14ac:dyDescent="0.25">
      <c r="A10" s="142"/>
      <c r="B10" s="143"/>
      <c r="C10" s="37" t="s">
        <v>774</v>
      </c>
      <c r="D10" s="15"/>
      <c r="E10" s="140"/>
      <c r="F10" s="141"/>
      <c r="G10" s="140"/>
    </row>
    <row r="11" spans="1:7" ht="15.75" x14ac:dyDescent="0.25">
      <c r="A11" s="142"/>
      <c r="B11" s="143"/>
      <c r="C11" s="16" t="s">
        <v>69</v>
      </c>
      <c r="D11" s="17"/>
      <c r="E11" s="140"/>
      <c r="F11" s="141"/>
      <c r="G11" s="140"/>
    </row>
    <row r="12" spans="1:7" ht="15.75" x14ac:dyDescent="0.25">
      <c r="A12" s="142"/>
      <c r="B12" s="143"/>
      <c r="C12" s="16" t="s">
        <v>74</v>
      </c>
      <c r="D12" s="15"/>
      <c r="E12" s="140"/>
      <c r="F12" s="141"/>
      <c r="G12" s="140"/>
    </row>
    <row r="13" spans="1:7" ht="31.5" x14ac:dyDescent="0.25">
      <c r="A13" s="142"/>
      <c r="B13" s="143"/>
      <c r="C13" s="16" t="s">
        <v>75</v>
      </c>
      <c r="D13" s="15"/>
      <c r="E13" s="140"/>
      <c r="F13" s="141"/>
      <c r="G13" s="140"/>
    </row>
    <row r="14" spans="1:7" ht="31.5" x14ac:dyDescent="0.25">
      <c r="A14" s="142"/>
      <c r="B14" s="143"/>
      <c r="C14" s="37" t="s">
        <v>70</v>
      </c>
      <c r="D14" s="15"/>
      <c r="E14" s="140"/>
      <c r="F14" s="141"/>
      <c r="G14" s="140"/>
    </row>
    <row r="15" spans="1:7" ht="31.5" x14ac:dyDescent="0.25">
      <c r="A15" s="142"/>
      <c r="B15" s="143"/>
      <c r="C15" s="16" t="s">
        <v>71</v>
      </c>
      <c r="D15" s="15"/>
      <c r="E15" s="140"/>
      <c r="F15" s="141"/>
      <c r="G15" s="140"/>
    </row>
    <row r="16" spans="1:7" ht="31.5" x14ac:dyDescent="0.25">
      <c r="A16" s="142"/>
      <c r="B16" s="143"/>
      <c r="C16" s="16" t="s">
        <v>72</v>
      </c>
      <c r="D16" s="15"/>
      <c r="E16" s="140"/>
      <c r="F16" s="141"/>
      <c r="G16" s="140"/>
    </row>
    <row r="17" spans="1:7" ht="47.25" x14ac:dyDescent="0.25">
      <c r="A17" s="142"/>
      <c r="B17" s="143"/>
      <c r="C17" s="16" t="s">
        <v>73</v>
      </c>
      <c r="D17" s="15"/>
      <c r="E17" s="140"/>
      <c r="F17" s="141"/>
      <c r="G17" s="140"/>
    </row>
    <row r="18" spans="1:7" ht="15.75" x14ac:dyDescent="0.25">
      <c r="A18" s="142"/>
      <c r="B18" s="143"/>
      <c r="C18" s="16" t="s">
        <v>775</v>
      </c>
      <c r="D18" s="15"/>
      <c r="E18" s="140"/>
      <c r="F18" s="141"/>
      <c r="G18" s="140"/>
    </row>
    <row r="19" spans="1:7" ht="31.5" x14ac:dyDescent="0.25">
      <c r="A19" s="142"/>
      <c r="B19" s="143"/>
      <c r="C19" s="37" t="s">
        <v>776</v>
      </c>
      <c r="D19" s="15"/>
      <c r="E19" s="140"/>
      <c r="F19" s="141"/>
      <c r="G19" s="140"/>
    </row>
    <row r="20" spans="1:7" ht="48" thickBot="1" x14ac:dyDescent="0.3">
      <c r="A20" s="142"/>
      <c r="B20" s="143"/>
      <c r="C20" s="37" t="s">
        <v>107</v>
      </c>
      <c r="D20" s="15"/>
      <c r="E20" s="140"/>
      <c r="F20" s="141"/>
      <c r="G20" s="140"/>
    </row>
    <row r="21" spans="1:7" ht="19.5" customHeight="1" thickTop="1" thickBot="1" x14ac:dyDescent="0.3">
      <c r="A21" s="14" t="s">
        <v>50</v>
      </c>
      <c r="B21" s="14"/>
      <c r="C21" s="14"/>
      <c r="D21" s="14"/>
      <c r="E21" s="1"/>
      <c r="F21" s="1"/>
      <c r="G21" s="1">
        <f>SUM(G7:G20)</f>
        <v>2</v>
      </c>
    </row>
    <row r="22" spans="1:7" ht="16.5" thickTop="1" x14ac:dyDescent="0.25">
      <c r="A22" s="3"/>
      <c r="B22" s="3"/>
      <c r="C22" s="3"/>
      <c r="D22" s="3"/>
      <c r="E22" s="3"/>
      <c r="F22" s="3"/>
      <c r="G22" s="3"/>
    </row>
    <row r="23" spans="1:7" x14ac:dyDescent="0.25">
      <c r="A23" s="144" t="s">
        <v>65</v>
      </c>
      <c r="B23" s="144"/>
      <c r="C23" s="144"/>
      <c r="D23" s="144"/>
      <c r="E23" s="144"/>
      <c r="F23" s="144"/>
      <c r="G23" s="144"/>
    </row>
    <row r="24" spans="1:7" x14ac:dyDescent="0.25">
      <c r="A24" s="144" t="s">
        <v>106</v>
      </c>
      <c r="B24" s="144"/>
      <c r="C24" s="144"/>
      <c r="D24" s="144"/>
      <c r="E24" s="144"/>
      <c r="F24" s="144"/>
      <c r="G24" s="144"/>
    </row>
    <row r="25" spans="1:7" ht="31.5" customHeight="1" x14ac:dyDescent="0.25">
      <c r="A25" s="145" t="s">
        <v>66</v>
      </c>
      <c r="B25" s="145"/>
      <c r="C25" s="145"/>
      <c r="D25" s="145"/>
      <c r="E25" s="145"/>
      <c r="F25" s="145"/>
      <c r="G25" s="145"/>
    </row>
    <row r="26" spans="1:7" x14ac:dyDescent="0.25">
      <c r="A26" s="144" t="s">
        <v>67</v>
      </c>
      <c r="B26" s="144"/>
      <c r="C26" s="144"/>
      <c r="D26" s="144"/>
      <c r="E26" s="144"/>
      <c r="F26" s="144"/>
      <c r="G26" s="144"/>
    </row>
    <row r="27" spans="1:7" x14ac:dyDescent="0.25">
      <c r="A27" s="144" t="s">
        <v>108</v>
      </c>
      <c r="B27" s="144"/>
      <c r="C27" s="144"/>
      <c r="D27" s="144"/>
      <c r="E27" s="144"/>
      <c r="F27" s="144"/>
      <c r="G27" s="144"/>
    </row>
  </sheetData>
  <sheetProtection formatRows="0"/>
  <mergeCells count="12">
    <mergeCell ref="A27:G27"/>
    <mergeCell ref="A23:G23"/>
    <mergeCell ref="A24:G24"/>
    <mergeCell ref="A25:G25"/>
    <mergeCell ref="A26:G26"/>
    <mergeCell ref="C2:G3"/>
    <mergeCell ref="A4:G4"/>
    <mergeCell ref="E7:E20"/>
    <mergeCell ref="F7:F20"/>
    <mergeCell ref="G7:G20"/>
    <mergeCell ref="A7:A20"/>
    <mergeCell ref="B7:B20"/>
  </mergeCells>
  <phoneticPr fontId="16" type="noConversion"/>
  <conditionalFormatting sqref="D7:D20 F7">
    <cfRule type="containsBlanks" dxfId="3" priority="15">
      <formula>LEN(TRIM(D7))=0</formula>
    </cfRule>
  </conditionalFormatting>
  <conditionalFormatting sqref="A4:G26 C1:G3">
    <cfRule type="expression" dxfId="2" priority="8">
      <formula>CELL("PROTECT",A1)=0</formula>
    </cfRule>
  </conditionalFormatting>
  <conditionalFormatting sqref="E7:E20">
    <cfRule type="containsBlanks" dxfId="1" priority="2">
      <formula>LEN(TRIM(E7))=0</formula>
    </cfRule>
  </conditionalFormatting>
  <conditionalFormatting sqref="A27:G27">
    <cfRule type="expression" dxfId="0" priority="1">
      <formula>CELL("PROTECT",A27)=0</formula>
    </cfRule>
  </conditionalFormatting>
  <dataValidations count="1">
    <dataValidation type="decimal" allowBlank="1" showInputMessage="1" showErrorMessage="1" sqref="D11">
      <formula1>0.8</formula1>
      <formula2>0.99</formula2>
    </dataValidation>
  </dataValidations>
  <pageMargins left="0.59055118110236227" right="0.59055118110236227" top="0.59055118110236227" bottom="0.39370078740157483" header="0.27559055118110237" footer="0.27559055118110237"/>
  <pageSetup paperSize="9" scale="59" fitToHeight="0" orientation="portrait" r:id="rId1"/>
  <headerFooter>
    <oddHeader>&amp;L&amp;A - 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2"/>
  <sheetViews>
    <sheetView view="pageBreakPreview" topLeftCell="A31" zoomScaleNormal="90" zoomScaleSheetLayoutView="100" workbookViewId="0">
      <selection activeCell="C37" sqref="C37"/>
    </sheetView>
  </sheetViews>
  <sheetFormatPr defaultRowHeight="15" x14ac:dyDescent="0.25"/>
  <cols>
    <col min="1" max="1" width="9.5703125" style="46" customWidth="1"/>
    <col min="2" max="2" width="12.28515625" style="47" customWidth="1"/>
    <col min="3" max="3" width="70.7109375" style="47" customWidth="1"/>
    <col min="4" max="4" width="13.42578125" style="47" customWidth="1"/>
    <col min="5" max="5" width="12" style="47" customWidth="1"/>
    <col min="6" max="6" width="14.7109375" style="47" customWidth="1"/>
    <col min="7" max="7" width="18.28515625" style="47"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29" t="str">
        <f>SITE!C2</f>
        <v>Centrala termica cu arderea biocombustibilului solid la Gimnaziul din s.Garbova, r-l Ocnita</v>
      </c>
      <c r="D2" s="129"/>
      <c r="E2" s="129"/>
      <c r="F2" s="129"/>
      <c r="G2" s="129"/>
    </row>
    <row r="3" spans="1:7" s="22" customFormat="1" ht="18.75" x14ac:dyDescent="0.3">
      <c r="A3" s="26" t="str">
        <f>SITE!A3</f>
        <v>Site:</v>
      </c>
      <c r="B3" s="27" t="str">
        <f>IF(SITE!B3=0,"",SITE!B3)</f>
        <v>y</v>
      </c>
      <c r="C3" s="129"/>
      <c r="D3" s="129"/>
      <c r="E3" s="129"/>
      <c r="F3" s="129"/>
      <c r="G3" s="129"/>
    </row>
    <row r="4" spans="1:7" s="22" customFormat="1" ht="18.75" x14ac:dyDescent="0.25">
      <c r="A4" s="130" t="s">
        <v>8</v>
      </c>
      <c r="B4" s="131"/>
      <c r="C4" s="29" t="str">
        <f>SITE!B6</f>
        <v>Amenajarea Teritoriului</v>
      </c>
      <c r="D4" s="30"/>
      <c r="E4" s="30"/>
      <c r="F4" s="30"/>
      <c r="G4" s="31"/>
    </row>
    <row r="5" spans="1:7" s="22" customFormat="1" ht="47.25" x14ac:dyDescent="0.25">
      <c r="A5" s="8" t="s">
        <v>1</v>
      </c>
      <c r="B5" s="8" t="s">
        <v>2</v>
      </c>
      <c r="C5" s="8" t="s">
        <v>3</v>
      </c>
      <c r="D5" s="8" t="s">
        <v>4</v>
      </c>
      <c r="E5" s="8" t="s">
        <v>5</v>
      </c>
      <c r="F5" s="8" t="s">
        <v>85</v>
      </c>
      <c r="G5" s="8" t="s">
        <v>51</v>
      </c>
    </row>
    <row r="6" spans="1:7" s="22" customFormat="1" ht="15.75" x14ac:dyDescent="0.25">
      <c r="A6" s="9" t="s">
        <v>77</v>
      </c>
      <c r="B6" s="9" t="s">
        <v>78</v>
      </c>
      <c r="C6" s="9" t="s">
        <v>79</v>
      </c>
      <c r="D6" s="9" t="s">
        <v>80</v>
      </c>
      <c r="E6" s="9" t="s">
        <v>81</v>
      </c>
      <c r="F6" s="9" t="s">
        <v>82</v>
      </c>
      <c r="G6" s="9" t="s">
        <v>83</v>
      </c>
    </row>
    <row r="7" spans="1:7" s="45" customFormat="1" x14ac:dyDescent="0.25">
      <c r="A7" s="38"/>
      <c r="B7" s="38"/>
      <c r="C7" s="39" t="s">
        <v>111</v>
      </c>
      <c r="D7" s="38"/>
      <c r="E7" s="44"/>
      <c r="F7" s="43"/>
      <c r="G7" s="87">
        <f>Table1[5]*Table1[6]</f>
        <v>0</v>
      </c>
    </row>
    <row r="8" spans="1:7" s="45" customFormat="1" x14ac:dyDescent="0.25">
      <c r="A8" s="38"/>
      <c r="B8" s="38"/>
      <c r="C8" s="102" t="s">
        <v>663</v>
      </c>
      <c r="D8" s="38"/>
      <c r="E8" s="44"/>
      <c r="F8" s="43"/>
      <c r="G8" s="87">
        <f>Table1[5]*Table1[6]</f>
        <v>0</v>
      </c>
    </row>
    <row r="9" spans="1:7" ht="30" x14ac:dyDescent="0.25">
      <c r="A9" s="46">
        <v>1</v>
      </c>
      <c r="B9" s="47" t="s">
        <v>112</v>
      </c>
      <c r="C9" s="47" t="s">
        <v>113</v>
      </c>
      <c r="D9" s="47" t="s">
        <v>114</v>
      </c>
      <c r="E9" s="90">
        <v>4.0999999999999996</v>
      </c>
      <c r="F9" s="90"/>
      <c r="G9" s="92">
        <f>Table1[5]*Table1[6]</f>
        <v>0</v>
      </c>
    </row>
    <row r="10" spans="1:7" ht="45" x14ac:dyDescent="0.25">
      <c r="A10" s="40">
        <v>2</v>
      </c>
      <c r="B10" s="41" t="s">
        <v>115</v>
      </c>
      <c r="C10" s="41" t="s">
        <v>116</v>
      </c>
      <c r="D10" s="41" t="s">
        <v>114</v>
      </c>
      <c r="E10" s="91">
        <v>4.0999999999999996</v>
      </c>
      <c r="F10" s="91"/>
      <c r="G10" s="87">
        <f>Table1[5]*Table1[6]</f>
        <v>0</v>
      </c>
    </row>
    <row r="11" spans="1:7" ht="45" x14ac:dyDescent="0.25">
      <c r="A11" s="40">
        <v>3</v>
      </c>
      <c r="B11" s="41" t="s">
        <v>117</v>
      </c>
      <c r="C11" s="41" t="s">
        <v>118</v>
      </c>
      <c r="D11" s="41" t="s">
        <v>119</v>
      </c>
      <c r="E11" s="91">
        <v>41</v>
      </c>
      <c r="F11" s="91"/>
      <c r="G11" s="87">
        <f>Table1[5]*Table1[6]</f>
        <v>0</v>
      </c>
    </row>
    <row r="12" spans="1:7" ht="45" x14ac:dyDescent="0.25">
      <c r="A12" s="40">
        <v>4</v>
      </c>
      <c r="B12" s="41" t="s">
        <v>120</v>
      </c>
      <c r="C12" s="41" t="s">
        <v>121</v>
      </c>
      <c r="D12" s="41" t="s">
        <v>122</v>
      </c>
      <c r="E12" s="91">
        <v>26</v>
      </c>
      <c r="F12" s="91"/>
      <c r="G12" s="87">
        <f>Table1[5]*Table1[6]</f>
        <v>0</v>
      </c>
    </row>
    <row r="13" spans="1:7" x14ac:dyDescent="0.25">
      <c r="A13" s="40"/>
      <c r="B13" s="41"/>
      <c r="C13" s="41" t="s">
        <v>123</v>
      </c>
      <c r="D13" s="41"/>
      <c r="E13" s="91"/>
      <c r="F13" s="91"/>
      <c r="G13" s="87">
        <f>Table1[5]*Table1[6]</f>
        <v>0</v>
      </c>
    </row>
    <row r="14" spans="1:7" ht="45" x14ac:dyDescent="0.25">
      <c r="A14" s="40">
        <v>5</v>
      </c>
      <c r="B14" s="41" t="s">
        <v>124</v>
      </c>
      <c r="C14" s="41" t="s">
        <v>125</v>
      </c>
      <c r="D14" s="41" t="s">
        <v>122</v>
      </c>
      <c r="E14" s="91">
        <v>30.4</v>
      </c>
      <c r="F14" s="91"/>
      <c r="G14" s="87">
        <f>Table1[5]*Table1[6]</f>
        <v>0</v>
      </c>
    </row>
    <row r="15" spans="1:7" ht="45" x14ac:dyDescent="0.25">
      <c r="A15" s="40">
        <v>6</v>
      </c>
      <c r="B15" s="41" t="s">
        <v>126</v>
      </c>
      <c r="C15" s="41" t="s">
        <v>127</v>
      </c>
      <c r="D15" s="41" t="s">
        <v>114</v>
      </c>
      <c r="E15" s="91">
        <v>0.64</v>
      </c>
      <c r="F15" s="91"/>
      <c r="G15" s="87">
        <f>Table1[5]*Table1[6]</f>
        <v>0</v>
      </c>
    </row>
    <row r="16" spans="1:7" x14ac:dyDescent="0.25">
      <c r="A16" s="40"/>
      <c r="B16" s="41"/>
      <c r="C16" s="41" t="s">
        <v>128</v>
      </c>
      <c r="D16" s="41"/>
      <c r="E16" s="91"/>
      <c r="F16" s="91"/>
      <c r="G16" s="87">
        <f>Table1[5]*Table1[6]</f>
        <v>0</v>
      </c>
    </row>
    <row r="17" spans="1:7" ht="45" x14ac:dyDescent="0.25">
      <c r="A17" s="40">
        <v>7</v>
      </c>
      <c r="B17" s="41" t="s">
        <v>129</v>
      </c>
      <c r="C17" s="41" t="s">
        <v>130</v>
      </c>
      <c r="D17" s="41" t="s">
        <v>119</v>
      </c>
      <c r="E17" s="91">
        <v>1.8</v>
      </c>
      <c r="F17" s="91"/>
      <c r="G17" s="87">
        <f>Table1[5]*Table1[6]</f>
        <v>0</v>
      </c>
    </row>
    <row r="18" spans="1:7" x14ac:dyDescent="0.25">
      <c r="A18" s="40"/>
      <c r="B18" s="41"/>
      <c r="C18" s="41" t="s">
        <v>131</v>
      </c>
      <c r="D18" s="41"/>
      <c r="E18" s="91"/>
      <c r="F18" s="91"/>
      <c r="G18" s="87">
        <f>Table1[5]*Table1[6]</f>
        <v>0</v>
      </c>
    </row>
    <row r="19" spans="1:7" ht="60" x14ac:dyDescent="0.25">
      <c r="A19" s="40">
        <v>8</v>
      </c>
      <c r="B19" s="41" t="s">
        <v>132</v>
      </c>
      <c r="C19" s="41" t="s">
        <v>133</v>
      </c>
      <c r="D19" s="41" t="s">
        <v>114</v>
      </c>
      <c r="E19" s="91">
        <v>2.6</v>
      </c>
      <c r="F19" s="91"/>
      <c r="G19" s="87">
        <f>Table1[5]*Table1[6]</f>
        <v>0</v>
      </c>
    </row>
    <row r="20" spans="1:7" ht="45" x14ac:dyDescent="0.25">
      <c r="A20" s="40">
        <v>9</v>
      </c>
      <c r="B20" s="41" t="s">
        <v>134</v>
      </c>
      <c r="C20" s="41" t="s">
        <v>135</v>
      </c>
      <c r="D20" s="41" t="s">
        <v>114</v>
      </c>
      <c r="E20" s="91">
        <v>1.45</v>
      </c>
      <c r="F20" s="91"/>
      <c r="G20" s="87">
        <f>Table1[5]*Table1[6]</f>
        <v>0</v>
      </c>
    </row>
    <row r="21" spans="1:7" ht="45" x14ac:dyDescent="0.25">
      <c r="A21" s="40">
        <v>10</v>
      </c>
      <c r="B21" s="41" t="s">
        <v>136</v>
      </c>
      <c r="C21" s="41" t="s">
        <v>137</v>
      </c>
      <c r="D21" s="41" t="s">
        <v>114</v>
      </c>
      <c r="E21" s="91">
        <v>1.45</v>
      </c>
      <c r="F21" s="91"/>
      <c r="G21" s="87">
        <f>Table1[5]*Table1[6]</f>
        <v>0</v>
      </c>
    </row>
    <row r="22" spans="1:7" ht="30" x14ac:dyDescent="0.25">
      <c r="A22" s="40">
        <v>11</v>
      </c>
      <c r="B22" s="41" t="s">
        <v>138</v>
      </c>
      <c r="C22" s="41" t="s">
        <v>139</v>
      </c>
      <c r="D22" s="41" t="s">
        <v>140</v>
      </c>
      <c r="E22" s="91">
        <v>457.1</v>
      </c>
      <c r="F22" s="91"/>
      <c r="G22" s="87">
        <f>Table1[5]*Table1[6]</f>
        <v>0</v>
      </c>
    </row>
    <row r="23" spans="1:7" ht="45" x14ac:dyDescent="0.25">
      <c r="A23" s="40">
        <v>14</v>
      </c>
      <c r="B23" s="41" t="s">
        <v>126</v>
      </c>
      <c r="C23" s="41" t="s">
        <v>127</v>
      </c>
      <c r="D23" s="41" t="s">
        <v>114</v>
      </c>
      <c r="E23" s="91">
        <v>1.04</v>
      </c>
      <c r="F23" s="91"/>
      <c r="G23" s="87">
        <f>Table1[5]*Table1[6]</f>
        <v>0</v>
      </c>
    </row>
    <row r="24" spans="1:7" x14ac:dyDescent="0.25">
      <c r="A24" s="40">
        <v>15</v>
      </c>
      <c r="B24" s="41" t="s">
        <v>146</v>
      </c>
      <c r="C24" s="41" t="s">
        <v>147</v>
      </c>
      <c r="D24" s="41" t="s">
        <v>114</v>
      </c>
      <c r="E24" s="91">
        <v>0.16</v>
      </c>
      <c r="F24" s="91"/>
      <c r="G24" s="87">
        <f>Table1[5]*Table1[6]</f>
        <v>0</v>
      </c>
    </row>
    <row r="25" spans="1:7" ht="45" x14ac:dyDescent="0.25">
      <c r="A25" s="40">
        <v>16</v>
      </c>
      <c r="B25" s="41" t="s">
        <v>148</v>
      </c>
      <c r="C25" s="41" t="s">
        <v>149</v>
      </c>
      <c r="D25" s="41" t="s">
        <v>119</v>
      </c>
      <c r="E25" s="91">
        <v>10.24</v>
      </c>
      <c r="F25" s="91"/>
      <c r="G25" s="87">
        <f>Table1[5]*Table1[6]</f>
        <v>0</v>
      </c>
    </row>
    <row r="26" spans="1:7" x14ac:dyDescent="0.25">
      <c r="A26" s="40"/>
      <c r="B26" s="41"/>
      <c r="C26" s="41" t="s">
        <v>150</v>
      </c>
      <c r="D26" s="41"/>
      <c r="E26" s="91"/>
      <c r="F26" s="91"/>
      <c r="G26" s="87">
        <f>Table1[5]*Table1[6]</f>
        <v>0</v>
      </c>
    </row>
    <row r="27" spans="1:7" ht="30" x14ac:dyDescent="0.25">
      <c r="A27" s="40">
        <v>17</v>
      </c>
      <c r="B27" s="41" t="s">
        <v>138</v>
      </c>
      <c r="C27" s="41" t="s">
        <v>139</v>
      </c>
      <c r="D27" s="41" t="s">
        <v>140</v>
      </c>
      <c r="E27" s="91">
        <v>27.95</v>
      </c>
      <c r="F27" s="91"/>
      <c r="G27" s="87">
        <f>Table1[5]*Table1[6]</f>
        <v>0</v>
      </c>
    </row>
    <row r="28" spans="1:7" ht="30" x14ac:dyDescent="0.25">
      <c r="A28" s="40">
        <v>18</v>
      </c>
      <c r="B28" s="41" t="s">
        <v>141</v>
      </c>
      <c r="C28" s="41" t="s">
        <v>142</v>
      </c>
      <c r="D28" s="41" t="s">
        <v>143</v>
      </c>
      <c r="E28" s="91">
        <v>0.03</v>
      </c>
      <c r="F28" s="91"/>
      <c r="G28" s="87">
        <f>Table1[5]*Table1[6]</f>
        <v>0</v>
      </c>
    </row>
    <row r="29" spans="1:7" ht="45" x14ac:dyDescent="0.25">
      <c r="A29" s="40">
        <v>19</v>
      </c>
      <c r="B29" s="41" t="s">
        <v>144</v>
      </c>
      <c r="C29" s="41" t="s">
        <v>145</v>
      </c>
      <c r="D29" s="41" t="s">
        <v>143</v>
      </c>
      <c r="E29" s="91">
        <v>0.03</v>
      </c>
      <c r="F29" s="91"/>
      <c r="G29" s="87">
        <f>Table1[5]*Table1[6]</f>
        <v>0</v>
      </c>
    </row>
    <row r="30" spans="1:7" ht="30" x14ac:dyDescent="0.25">
      <c r="A30" s="40"/>
      <c r="B30" s="41"/>
      <c r="C30" s="41" t="s">
        <v>664</v>
      </c>
      <c r="D30" s="41"/>
      <c r="E30" s="91"/>
      <c r="F30" s="91"/>
      <c r="G30" s="87">
        <f>Table1[5]*Table1[6]</f>
        <v>0</v>
      </c>
    </row>
    <row r="31" spans="1:7" ht="30" x14ac:dyDescent="0.25">
      <c r="A31" s="40">
        <v>23</v>
      </c>
      <c r="B31" s="41" t="s">
        <v>151</v>
      </c>
      <c r="C31" s="41" t="s">
        <v>152</v>
      </c>
      <c r="D31" s="41" t="s">
        <v>140</v>
      </c>
      <c r="E31" s="91">
        <v>336</v>
      </c>
      <c r="F31" s="91"/>
      <c r="G31" s="87">
        <f>Table1[5]*Table1[6]</f>
        <v>0</v>
      </c>
    </row>
    <row r="32" spans="1:7" ht="30" x14ac:dyDescent="0.25">
      <c r="A32" s="40">
        <v>24</v>
      </c>
      <c r="B32" s="41" t="s">
        <v>141</v>
      </c>
      <c r="C32" s="41" t="s">
        <v>153</v>
      </c>
      <c r="D32" s="41" t="s">
        <v>143</v>
      </c>
      <c r="E32" s="91">
        <v>0.33600000000000002</v>
      </c>
      <c r="F32" s="91"/>
      <c r="G32" s="87">
        <f>Table1[5]*Table1[6]</f>
        <v>0</v>
      </c>
    </row>
    <row r="33" spans="1:7" ht="45" x14ac:dyDescent="0.25">
      <c r="A33" s="40">
        <v>25</v>
      </c>
      <c r="B33" s="41" t="s">
        <v>144</v>
      </c>
      <c r="C33" s="41" t="s">
        <v>154</v>
      </c>
      <c r="D33" s="41" t="s">
        <v>143</v>
      </c>
      <c r="E33" s="91">
        <v>0.33600000000000002</v>
      </c>
      <c r="F33" s="91"/>
      <c r="G33" s="87">
        <f>Table1[5]*Table1[6]</f>
        <v>0</v>
      </c>
    </row>
    <row r="34" spans="1:7" x14ac:dyDescent="0.25">
      <c r="A34" s="40"/>
      <c r="B34" s="41"/>
      <c r="C34" s="41" t="s">
        <v>155</v>
      </c>
      <c r="D34" s="41"/>
      <c r="E34" s="91"/>
      <c r="F34" s="91"/>
      <c r="G34" s="87">
        <f>Table1[5]*Table1[6]</f>
        <v>0</v>
      </c>
    </row>
    <row r="35" spans="1:7" x14ac:dyDescent="0.25">
      <c r="A35" s="40">
        <v>26</v>
      </c>
      <c r="B35" s="41"/>
      <c r="C35" s="41" t="s">
        <v>665</v>
      </c>
      <c r="D35" s="41" t="s">
        <v>666</v>
      </c>
      <c r="E35" s="91">
        <v>1</v>
      </c>
      <c r="F35" s="91"/>
      <c r="G35" s="87">
        <f>Table1[5]*Table1[6]</f>
        <v>0</v>
      </c>
    </row>
    <row r="36" spans="1:7" x14ac:dyDescent="0.25">
      <c r="A36" s="40"/>
      <c r="B36" s="41"/>
      <c r="C36" s="41" t="s">
        <v>157</v>
      </c>
      <c r="D36" s="41"/>
      <c r="E36" s="91"/>
      <c r="F36" s="91"/>
      <c r="G36" s="87">
        <f>Table1[5]*Table1[6]</f>
        <v>0</v>
      </c>
    </row>
    <row r="37" spans="1:7" ht="60" x14ac:dyDescent="0.25">
      <c r="A37" s="40">
        <v>27</v>
      </c>
      <c r="B37" s="41" t="s">
        <v>132</v>
      </c>
      <c r="C37" s="41" t="s">
        <v>133</v>
      </c>
      <c r="D37" s="41" t="s">
        <v>114</v>
      </c>
      <c r="E37" s="91">
        <v>7</v>
      </c>
      <c r="F37" s="91"/>
      <c r="G37" s="87">
        <f>Table1[5]*Table1[6]</f>
        <v>0</v>
      </c>
    </row>
    <row r="38" spans="1:7" ht="45" x14ac:dyDescent="0.25">
      <c r="A38" s="40">
        <v>28</v>
      </c>
      <c r="B38" s="41" t="s">
        <v>158</v>
      </c>
      <c r="C38" s="41" t="s">
        <v>159</v>
      </c>
      <c r="D38" s="41" t="s">
        <v>143</v>
      </c>
      <c r="E38" s="91">
        <v>8.4</v>
      </c>
      <c r="F38" s="91"/>
      <c r="G38" s="87">
        <f>Table1[5]*Table1[6]</f>
        <v>0</v>
      </c>
    </row>
    <row r="39" spans="1:7" x14ac:dyDescent="0.25">
      <c r="A39" s="40"/>
      <c r="B39" s="41"/>
      <c r="C39" s="41" t="s">
        <v>160</v>
      </c>
      <c r="D39" s="41"/>
      <c r="E39" s="91"/>
      <c r="F39" s="91"/>
      <c r="G39" s="87">
        <f>Table1[5]*Table1[6]</f>
        <v>0</v>
      </c>
    </row>
    <row r="40" spans="1:7" ht="60" x14ac:dyDescent="0.25">
      <c r="A40" s="40">
        <v>29</v>
      </c>
      <c r="B40" s="41" t="s">
        <v>161</v>
      </c>
      <c r="C40" s="41" t="s">
        <v>162</v>
      </c>
      <c r="D40" s="41" t="s">
        <v>114</v>
      </c>
      <c r="E40" s="91">
        <v>12</v>
      </c>
      <c r="F40" s="91"/>
      <c r="G40" s="87">
        <f>Table1[5]*Table1[6]</f>
        <v>0</v>
      </c>
    </row>
    <row r="41" spans="1:7" ht="45" x14ac:dyDescent="0.25">
      <c r="A41" s="40">
        <v>30</v>
      </c>
      <c r="B41" s="41" t="s">
        <v>158</v>
      </c>
      <c r="C41" s="41" t="s">
        <v>159</v>
      </c>
      <c r="D41" s="41" t="s">
        <v>143</v>
      </c>
      <c r="E41" s="91">
        <v>19.2</v>
      </c>
      <c r="F41" s="91"/>
      <c r="G41" s="87">
        <f>Table1[5]*Table1[6]</f>
        <v>0</v>
      </c>
    </row>
    <row r="42" spans="1:7" ht="45" x14ac:dyDescent="0.25">
      <c r="A42" s="40">
        <v>31</v>
      </c>
      <c r="B42" s="41" t="s">
        <v>163</v>
      </c>
      <c r="C42" s="41" t="s">
        <v>164</v>
      </c>
      <c r="D42" s="41" t="s">
        <v>165</v>
      </c>
      <c r="E42" s="91">
        <v>0.12</v>
      </c>
      <c r="F42" s="91"/>
      <c r="G42" s="87">
        <f>Table1[5]*Table1[6]</f>
        <v>0</v>
      </c>
    </row>
    <row r="43" spans="1:7" x14ac:dyDescent="0.25">
      <c r="A43" s="40"/>
      <c r="B43" s="41"/>
      <c r="C43" s="41" t="s">
        <v>166</v>
      </c>
      <c r="D43" s="41"/>
      <c r="E43" s="91"/>
      <c r="F43" s="91"/>
      <c r="G43" s="87">
        <f>Table1[5]*Table1[6]</f>
        <v>0</v>
      </c>
    </row>
    <row r="44" spans="1:7" ht="30" x14ac:dyDescent="0.25">
      <c r="A44" s="40">
        <v>32</v>
      </c>
      <c r="B44" s="41" t="s">
        <v>167</v>
      </c>
      <c r="C44" s="41" t="s">
        <v>168</v>
      </c>
      <c r="D44" s="41" t="s">
        <v>169</v>
      </c>
      <c r="E44" s="91">
        <v>1</v>
      </c>
      <c r="F44" s="91"/>
      <c r="G44" s="87">
        <f>Table1[5]*Table1[6]</f>
        <v>0</v>
      </c>
    </row>
    <row r="45" spans="1:7" ht="45" x14ac:dyDescent="0.25">
      <c r="A45" s="40">
        <v>33</v>
      </c>
      <c r="B45" s="41" t="s">
        <v>170</v>
      </c>
      <c r="C45" s="41" t="s">
        <v>171</v>
      </c>
      <c r="D45" s="41" t="s">
        <v>169</v>
      </c>
      <c r="E45" s="91">
        <v>1</v>
      </c>
      <c r="F45" s="91"/>
      <c r="G45" s="87">
        <f>Table1[5]*Table1[6]</f>
        <v>0</v>
      </c>
    </row>
    <row r="46" spans="1:7" x14ac:dyDescent="0.25">
      <c r="A46" s="93" t="s">
        <v>84</v>
      </c>
      <c r="B46" s="94"/>
      <c r="C46" s="94"/>
      <c r="D46" s="94"/>
      <c r="E46" s="95"/>
      <c r="F46" s="95"/>
      <c r="G46" s="95">
        <f>SUBTOTAL(9,Table1[7])</f>
        <v>0</v>
      </c>
    </row>
    <row r="47" spans="1:7" x14ac:dyDescent="0.25">
      <c r="A47" s="33"/>
      <c r="B47" s="34"/>
      <c r="C47" s="34"/>
      <c r="D47" s="34"/>
      <c r="E47" s="34"/>
      <c r="F47" s="34"/>
      <c r="G47" s="34"/>
    </row>
    <row r="48" spans="1:7" x14ac:dyDescent="0.25">
      <c r="A48" s="33"/>
      <c r="B48" s="34"/>
      <c r="C48" s="34"/>
      <c r="D48" s="34"/>
      <c r="E48" s="34"/>
      <c r="F48" s="34"/>
      <c r="G48" s="34"/>
    </row>
    <row r="49" spans="1:7" x14ac:dyDescent="0.25">
      <c r="A49" s="33"/>
      <c r="B49" s="34"/>
      <c r="C49" s="34"/>
      <c r="D49" s="34"/>
      <c r="E49" s="34"/>
      <c r="F49" s="34"/>
      <c r="G49" s="34"/>
    </row>
    <row r="50" spans="1:7" x14ac:dyDescent="0.25">
      <c r="A50" s="33"/>
      <c r="B50" s="34"/>
      <c r="C50" s="34"/>
      <c r="D50" s="34"/>
      <c r="E50" s="34"/>
      <c r="F50" s="34"/>
      <c r="G50" s="34"/>
    </row>
    <row r="51" spans="1:7" x14ac:dyDescent="0.25">
      <c r="A51" s="33"/>
      <c r="B51" s="34"/>
      <c r="C51" s="34"/>
      <c r="D51" s="34"/>
      <c r="E51" s="34"/>
      <c r="F51" s="34"/>
      <c r="G51" s="34"/>
    </row>
    <row r="52" spans="1:7" x14ac:dyDescent="0.25">
      <c r="A52" s="33"/>
      <c r="B52" s="34"/>
      <c r="C52" s="34"/>
      <c r="D52" s="34"/>
      <c r="E52" s="34"/>
      <c r="F52" s="34"/>
      <c r="G52" s="34"/>
    </row>
    <row r="53" spans="1:7" x14ac:dyDescent="0.25">
      <c r="A53" s="33"/>
      <c r="B53" s="34"/>
      <c r="C53" s="34"/>
      <c r="D53" s="34"/>
      <c r="E53" s="34"/>
      <c r="F53" s="34"/>
      <c r="G53" s="34"/>
    </row>
    <row r="54" spans="1:7" x14ac:dyDescent="0.25">
      <c r="A54" s="33"/>
      <c r="B54" s="34"/>
      <c r="C54" s="34"/>
      <c r="D54" s="34"/>
      <c r="E54" s="34"/>
      <c r="F54" s="34"/>
      <c r="G54" s="34"/>
    </row>
    <row r="55" spans="1:7" x14ac:dyDescent="0.25">
      <c r="A55" s="33"/>
      <c r="B55" s="34"/>
      <c r="C55" s="34"/>
      <c r="D55" s="34"/>
      <c r="E55" s="34"/>
      <c r="F55" s="34"/>
      <c r="G55" s="34"/>
    </row>
    <row r="56" spans="1:7" x14ac:dyDescent="0.25">
      <c r="A56" s="33"/>
      <c r="B56" s="34"/>
      <c r="C56" s="34"/>
      <c r="D56" s="34"/>
      <c r="E56" s="34"/>
      <c r="F56" s="34"/>
      <c r="G56" s="34"/>
    </row>
    <row r="57" spans="1:7" x14ac:dyDescent="0.25">
      <c r="A57" s="33"/>
      <c r="B57" s="34"/>
      <c r="C57" s="34"/>
      <c r="D57" s="34"/>
      <c r="E57" s="34"/>
      <c r="F57" s="34"/>
      <c r="G57" s="34"/>
    </row>
    <row r="58" spans="1:7" x14ac:dyDescent="0.25">
      <c r="A58" s="33"/>
      <c r="B58" s="34"/>
      <c r="C58" s="34"/>
      <c r="D58" s="34"/>
      <c r="E58" s="34"/>
      <c r="F58" s="34"/>
      <c r="G58" s="34"/>
    </row>
    <row r="59" spans="1:7" x14ac:dyDescent="0.25">
      <c r="A59" s="33"/>
      <c r="B59" s="34"/>
      <c r="C59" s="34"/>
      <c r="D59" s="34"/>
      <c r="E59" s="34"/>
      <c r="F59" s="34"/>
      <c r="G59" s="34"/>
    </row>
    <row r="60" spans="1:7" x14ac:dyDescent="0.25">
      <c r="A60" s="33"/>
      <c r="B60" s="34"/>
      <c r="C60" s="34"/>
      <c r="D60" s="34"/>
      <c r="E60" s="34"/>
      <c r="F60" s="34"/>
      <c r="G60" s="34"/>
    </row>
    <row r="61" spans="1:7" x14ac:dyDescent="0.25">
      <c r="A61" s="33"/>
      <c r="B61" s="34"/>
      <c r="C61" s="34"/>
      <c r="D61" s="34"/>
      <c r="E61" s="34"/>
      <c r="F61" s="34"/>
      <c r="G61" s="34"/>
    </row>
    <row r="62" spans="1:7" x14ac:dyDescent="0.25">
      <c r="A62" s="33"/>
      <c r="B62" s="34"/>
      <c r="C62" s="34"/>
      <c r="D62" s="34"/>
      <c r="E62" s="34"/>
      <c r="F62" s="34"/>
      <c r="G62" s="34"/>
    </row>
  </sheetData>
  <mergeCells count="2">
    <mergeCell ref="C2:G3"/>
    <mergeCell ref="A4:B4"/>
  </mergeCells>
  <phoneticPr fontId="16" type="noConversion"/>
  <conditionalFormatting sqref="E7:G46">
    <cfRule type="notContainsBlanks" priority="8" stopIfTrue="1">
      <formula>LEN(TRIM(E7))&gt;0</formula>
    </cfRule>
    <cfRule type="expression" dxfId="265" priority="9">
      <formula>$E7&lt;&gt;""</formula>
    </cfRule>
  </conditionalFormatting>
  <conditionalFormatting sqref="G7:G46">
    <cfRule type="expression" dxfId="264" priority="1">
      <formula>AND($C7="Subtotal",$G7="")</formula>
    </cfRule>
    <cfRule type="expression" dxfId="263" priority="2">
      <formula>AND($C7="Subtotal",_xlfn.FORMULATEXT($G7)="=[5]*[6]")</formula>
    </cfRule>
    <cfRule type="expression" dxfId="262" priority="6">
      <formula>AND($C7&lt;&gt;"Subtotal",_xlfn.FORMULATEXT($G7)&lt;&gt;"=[5]*[6]")</formula>
    </cfRule>
  </conditionalFormatting>
  <conditionalFormatting sqref="A7:G46">
    <cfRule type="expression" dxfId="261" priority="3">
      <formula>CELL("PROTECT",A7)=0</formula>
    </cfRule>
    <cfRule type="expression" dxfId="260" priority="4">
      <formula>$C7="Subtotal"</formula>
    </cfRule>
    <cfRule type="expression" priority="5" stopIfTrue="1">
      <formula>OR($C7="Subtotal",$A7="Total TVA Cota 0")</formula>
    </cfRule>
    <cfRule type="expression" dxfId="259" priority="7">
      <formula>$E7=""</formula>
    </cfRule>
  </conditionalFormatting>
  <dataValidations disablePrompts="1" count="1">
    <dataValidation type="decimal" operator="greaterThan" allowBlank="1" showInputMessage="1" showErrorMessage="1" sqref="F7:F45">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5"/>
  <sheetViews>
    <sheetView view="pageBreakPreview" topLeftCell="A34" zoomScaleNormal="90" zoomScaleSheetLayoutView="100" workbookViewId="0">
      <selection activeCell="C71" sqref="C71"/>
    </sheetView>
  </sheetViews>
  <sheetFormatPr defaultRowHeight="15" x14ac:dyDescent="0.25"/>
  <cols>
    <col min="1" max="1" width="9.5703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29" t="str">
        <f>SITE!C2</f>
        <v>Centrala termica cu arderea biocombustibilului solid la Gimnaziul din s.Garbova, r-l Ocnita</v>
      </c>
      <c r="D2" s="129"/>
      <c r="E2" s="129"/>
      <c r="F2" s="129"/>
      <c r="G2" s="129"/>
    </row>
    <row r="3" spans="1:7" s="22" customFormat="1" ht="18.75" x14ac:dyDescent="0.3">
      <c r="A3" s="26" t="str">
        <f>SITE!A3</f>
        <v>Site:</v>
      </c>
      <c r="B3" s="27" t="str">
        <f>IF(SITE!B3=0,"",SITE!B3)</f>
        <v>y</v>
      </c>
      <c r="C3" s="129"/>
      <c r="D3" s="129"/>
      <c r="E3" s="129"/>
      <c r="F3" s="129"/>
      <c r="G3" s="129"/>
    </row>
    <row r="4" spans="1:7" s="22" customFormat="1" ht="18.75" x14ac:dyDescent="0.25">
      <c r="A4" s="132" t="s">
        <v>8</v>
      </c>
      <c r="B4" s="132"/>
      <c r="C4" s="29" t="str">
        <f>SITE!B7</f>
        <v>Termomecanica</v>
      </c>
      <c r="D4" s="30"/>
      <c r="E4" s="30"/>
      <c r="F4" s="30"/>
      <c r="G4" s="31"/>
    </row>
    <row r="5" spans="1:7" s="22" customFormat="1" ht="47.25" x14ac:dyDescent="0.25">
      <c r="A5" s="8" t="str">
        <f>TA!A5</f>
        <v>№</v>
      </c>
      <c r="B5" s="8" t="str">
        <f>TA!B5</f>
        <v xml:space="preserve">Simbol norme, cod  resurse  </v>
      </c>
      <c r="C5" s="8" t="str">
        <f>TA!C5</f>
        <v xml:space="preserve">Denumire lucrări       </v>
      </c>
      <c r="D5" s="8" t="str">
        <f>TA!D5</f>
        <v xml:space="preserve">U.M. </v>
      </c>
      <c r="E5" s="8" t="str">
        <f>TA!E5</f>
        <v xml:space="preserve">Cantitate </v>
      </c>
      <c r="F5" s="8" t="str">
        <f>TA!F5</f>
        <v>Preţ unitar 
USD (inclusiv salariu)</v>
      </c>
      <c r="G5" s="8" t="str">
        <f>TA!G5</f>
        <v>Total USD
(col.5 x col.6)</v>
      </c>
    </row>
    <row r="6" spans="1:7" s="22" customFormat="1" ht="15.75" x14ac:dyDescent="0.25">
      <c r="A6" s="9" t="s">
        <v>77</v>
      </c>
      <c r="B6" s="9" t="s">
        <v>78</v>
      </c>
      <c r="C6" s="9" t="s">
        <v>79</v>
      </c>
      <c r="D6" s="9" t="s">
        <v>80</v>
      </c>
      <c r="E6" s="9" t="s">
        <v>81</v>
      </c>
      <c r="F6" s="9" t="s">
        <v>82</v>
      </c>
      <c r="G6" s="9" t="s">
        <v>83</v>
      </c>
    </row>
    <row r="7" spans="1:7" x14ac:dyDescent="0.25">
      <c r="A7" s="38"/>
      <c r="B7" s="38"/>
      <c r="C7" s="39" t="s">
        <v>172</v>
      </c>
      <c r="D7" s="38"/>
      <c r="E7" s="44"/>
      <c r="F7" s="43"/>
      <c r="G7" s="87">
        <f>Table112[5]*Table112[6]</f>
        <v>0</v>
      </c>
    </row>
    <row r="8" spans="1:7" ht="60" x14ac:dyDescent="0.25">
      <c r="A8" s="38">
        <v>1</v>
      </c>
      <c r="B8" s="38" t="s">
        <v>173</v>
      </c>
      <c r="C8" s="102" t="s">
        <v>672</v>
      </c>
      <c r="D8" s="38" t="s">
        <v>169</v>
      </c>
      <c r="E8" s="44">
        <v>1</v>
      </c>
      <c r="F8" s="43"/>
      <c r="G8" s="88">
        <f>Table112[5]*Table112[6]</f>
        <v>0</v>
      </c>
    </row>
    <row r="9" spans="1:7" ht="60" x14ac:dyDescent="0.25">
      <c r="A9" s="96">
        <v>2</v>
      </c>
      <c r="B9" s="96" t="s">
        <v>174</v>
      </c>
      <c r="C9" s="97" t="s">
        <v>673</v>
      </c>
      <c r="D9" s="96" t="s">
        <v>169</v>
      </c>
      <c r="E9" s="98">
        <v>1</v>
      </c>
      <c r="F9" s="99"/>
      <c r="G9" s="100">
        <f>Table112[5]*Table112[6]</f>
        <v>0</v>
      </c>
    </row>
    <row r="10" spans="1:7" ht="30" x14ac:dyDescent="0.25">
      <c r="A10" s="96">
        <v>3</v>
      </c>
      <c r="B10" s="96" t="s">
        <v>175</v>
      </c>
      <c r="C10" s="97" t="s">
        <v>176</v>
      </c>
      <c r="D10" s="96" t="s">
        <v>169</v>
      </c>
      <c r="E10" s="98">
        <v>4</v>
      </c>
      <c r="F10" s="99"/>
      <c r="G10" s="101">
        <f>Table112[5]*Table112[6]</f>
        <v>0</v>
      </c>
    </row>
    <row r="11" spans="1:7" x14ac:dyDescent="0.25">
      <c r="A11" s="96">
        <v>4</v>
      </c>
      <c r="B11" s="96" t="s">
        <v>177</v>
      </c>
      <c r="C11" s="97" t="s">
        <v>178</v>
      </c>
      <c r="D11" s="96" t="s">
        <v>169</v>
      </c>
      <c r="E11" s="98">
        <v>1</v>
      </c>
      <c r="F11" s="99"/>
      <c r="G11" s="101">
        <f>Table112[5]*Table112[6]</f>
        <v>0</v>
      </c>
    </row>
    <row r="12" spans="1:7" ht="30" x14ac:dyDescent="0.25">
      <c r="A12" s="96">
        <v>5</v>
      </c>
      <c r="B12" s="96" t="s">
        <v>179</v>
      </c>
      <c r="C12" s="97" t="s">
        <v>180</v>
      </c>
      <c r="D12" s="96" t="s">
        <v>169</v>
      </c>
      <c r="E12" s="98">
        <v>1</v>
      </c>
      <c r="F12" s="99"/>
      <c r="G12" s="101">
        <f>Table112[5]*Table112[6]</f>
        <v>0</v>
      </c>
    </row>
    <row r="13" spans="1:7" ht="30" x14ac:dyDescent="0.25">
      <c r="A13" s="96">
        <v>6</v>
      </c>
      <c r="B13" s="96" t="s">
        <v>175</v>
      </c>
      <c r="C13" s="97" t="s">
        <v>176</v>
      </c>
      <c r="D13" s="96" t="s">
        <v>169</v>
      </c>
      <c r="E13" s="98">
        <v>2</v>
      </c>
      <c r="F13" s="99"/>
      <c r="G13" s="101">
        <f>Table112[5]*Table112[6]</f>
        <v>0</v>
      </c>
    </row>
    <row r="14" spans="1:7" x14ac:dyDescent="0.25">
      <c r="A14" s="96">
        <v>7</v>
      </c>
      <c r="B14" s="96" t="s">
        <v>181</v>
      </c>
      <c r="C14" s="97" t="s">
        <v>667</v>
      </c>
      <c r="D14" s="96" t="s">
        <v>169</v>
      </c>
      <c r="E14" s="98">
        <v>1</v>
      </c>
      <c r="F14" s="99"/>
      <c r="G14" s="101">
        <f>Table112[5]*Table112[6]</f>
        <v>0</v>
      </c>
    </row>
    <row r="15" spans="1:7" ht="30" x14ac:dyDescent="0.25">
      <c r="A15" s="96">
        <v>8</v>
      </c>
      <c r="B15" s="96" t="s">
        <v>175</v>
      </c>
      <c r="C15" s="97" t="s">
        <v>176</v>
      </c>
      <c r="D15" s="96" t="s">
        <v>169</v>
      </c>
      <c r="E15" s="98">
        <v>2</v>
      </c>
      <c r="F15" s="99"/>
      <c r="G15" s="101">
        <f>Table112[5]*Table112[6]</f>
        <v>0</v>
      </c>
    </row>
    <row r="16" spans="1:7" ht="30" x14ac:dyDescent="0.25">
      <c r="A16" s="96">
        <v>9</v>
      </c>
      <c r="B16" s="96" t="s">
        <v>182</v>
      </c>
      <c r="C16" s="97" t="s">
        <v>668</v>
      </c>
      <c r="D16" s="96" t="s">
        <v>169</v>
      </c>
      <c r="E16" s="98">
        <v>1</v>
      </c>
      <c r="F16" s="99"/>
      <c r="G16" s="101">
        <f>Table112[5]*Table112[6]</f>
        <v>0</v>
      </c>
    </row>
    <row r="17" spans="1:7" ht="30" x14ac:dyDescent="0.25">
      <c r="A17" s="96">
        <v>10</v>
      </c>
      <c r="B17" s="96" t="s">
        <v>179</v>
      </c>
      <c r="C17" s="97" t="s">
        <v>183</v>
      </c>
      <c r="D17" s="96" t="s">
        <v>169</v>
      </c>
      <c r="E17" s="98">
        <v>2</v>
      </c>
      <c r="F17" s="99"/>
      <c r="G17" s="101">
        <f>Table112[5]*Table112[6]</f>
        <v>0</v>
      </c>
    </row>
    <row r="18" spans="1:7" x14ac:dyDescent="0.25">
      <c r="A18" s="96">
        <v>11</v>
      </c>
      <c r="B18" s="96" t="s">
        <v>184</v>
      </c>
      <c r="C18" s="97" t="s">
        <v>185</v>
      </c>
      <c r="D18" s="96" t="s">
        <v>169</v>
      </c>
      <c r="E18" s="98">
        <v>1</v>
      </c>
      <c r="F18" s="99"/>
      <c r="G18" s="101">
        <f>Table112[5]*Table112[6]</f>
        <v>0</v>
      </c>
    </row>
    <row r="19" spans="1:7" ht="30" x14ac:dyDescent="0.25">
      <c r="A19" s="96">
        <v>12</v>
      </c>
      <c r="B19" s="96" t="s">
        <v>186</v>
      </c>
      <c r="C19" s="97" t="s">
        <v>669</v>
      </c>
      <c r="D19" s="96" t="s">
        <v>169</v>
      </c>
      <c r="E19" s="98">
        <v>1</v>
      </c>
      <c r="F19" s="99"/>
      <c r="G19" s="101">
        <f>Table112[5]*Table112[6]</f>
        <v>0</v>
      </c>
    </row>
    <row r="20" spans="1:7" ht="45" x14ac:dyDescent="0.25">
      <c r="A20" s="96">
        <v>13</v>
      </c>
      <c r="B20" s="96" t="s">
        <v>187</v>
      </c>
      <c r="C20" s="97" t="s">
        <v>188</v>
      </c>
      <c r="D20" s="96" t="s">
        <v>169</v>
      </c>
      <c r="E20" s="98">
        <v>1</v>
      </c>
      <c r="F20" s="99"/>
      <c r="G20" s="101">
        <f>Table112[5]*Table112[6]</f>
        <v>0</v>
      </c>
    </row>
    <row r="21" spans="1:7" ht="30" x14ac:dyDescent="0.25">
      <c r="A21" s="96">
        <v>14</v>
      </c>
      <c r="B21" s="96" t="s">
        <v>189</v>
      </c>
      <c r="C21" s="97" t="s">
        <v>190</v>
      </c>
      <c r="D21" s="96" t="s">
        <v>169</v>
      </c>
      <c r="E21" s="98">
        <v>1</v>
      </c>
      <c r="F21" s="99"/>
      <c r="G21" s="101">
        <f>Table112[5]*Table112[6]</f>
        <v>0</v>
      </c>
    </row>
    <row r="22" spans="1:7" x14ac:dyDescent="0.25">
      <c r="A22" s="96"/>
      <c r="B22" s="96"/>
      <c r="C22" s="97" t="s">
        <v>191</v>
      </c>
      <c r="D22" s="96"/>
      <c r="E22" s="98"/>
      <c r="F22" s="99"/>
      <c r="G22" s="101">
        <f>Table112[5]*Table112[6]</f>
        <v>0</v>
      </c>
    </row>
    <row r="23" spans="1:7" ht="75" x14ac:dyDescent="0.25">
      <c r="A23" s="96">
        <v>15</v>
      </c>
      <c r="B23" s="96" t="s">
        <v>192</v>
      </c>
      <c r="C23" s="97" t="s">
        <v>193</v>
      </c>
      <c r="D23" s="96" t="s">
        <v>119</v>
      </c>
      <c r="E23" s="98">
        <v>13.1</v>
      </c>
      <c r="F23" s="99"/>
      <c r="G23" s="101">
        <f>Table112[5]*Table112[6]</f>
        <v>0</v>
      </c>
    </row>
    <row r="24" spans="1:7" ht="60" x14ac:dyDescent="0.25">
      <c r="A24" s="96">
        <v>16</v>
      </c>
      <c r="B24" s="96" t="s">
        <v>194</v>
      </c>
      <c r="C24" s="97" t="s">
        <v>195</v>
      </c>
      <c r="D24" s="96" t="s">
        <v>119</v>
      </c>
      <c r="E24" s="98">
        <v>13.3</v>
      </c>
      <c r="F24" s="99"/>
      <c r="G24" s="101">
        <f>Table112[5]*Table112[6]</f>
        <v>0</v>
      </c>
    </row>
    <row r="25" spans="1:7" ht="45" x14ac:dyDescent="0.25">
      <c r="A25" s="96">
        <v>17</v>
      </c>
      <c r="B25" s="96" t="s">
        <v>196</v>
      </c>
      <c r="C25" s="97" t="s">
        <v>197</v>
      </c>
      <c r="D25" s="96" t="s">
        <v>119</v>
      </c>
      <c r="E25" s="98">
        <v>13.3</v>
      </c>
      <c r="F25" s="99"/>
      <c r="G25" s="101">
        <f>Table112[5]*Table112[6]</f>
        <v>0</v>
      </c>
    </row>
    <row r="26" spans="1:7" ht="30" x14ac:dyDescent="0.25">
      <c r="A26" s="96">
        <v>18</v>
      </c>
      <c r="B26" s="96" t="s">
        <v>198</v>
      </c>
      <c r="C26" s="97" t="s">
        <v>199</v>
      </c>
      <c r="D26" s="96" t="s">
        <v>119</v>
      </c>
      <c r="E26" s="98">
        <v>1.27</v>
      </c>
      <c r="F26" s="99"/>
      <c r="G26" s="101">
        <f>Table112[5]*Table112[6]</f>
        <v>0</v>
      </c>
    </row>
    <row r="27" spans="1:7" ht="60" x14ac:dyDescent="0.25">
      <c r="A27" s="96">
        <v>19</v>
      </c>
      <c r="B27" s="96" t="s">
        <v>194</v>
      </c>
      <c r="C27" s="97" t="s">
        <v>195</v>
      </c>
      <c r="D27" s="96" t="s">
        <v>119</v>
      </c>
      <c r="E27" s="98">
        <v>30.9</v>
      </c>
      <c r="F27" s="99"/>
      <c r="G27" s="101">
        <f>Table112[5]*Table112[6]</f>
        <v>0</v>
      </c>
    </row>
    <row r="28" spans="1:7" ht="45" x14ac:dyDescent="0.25">
      <c r="A28" s="96">
        <v>20</v>
      </c>
      <c r="B28" s="96" t="s">
        <v>196</v>
      </c>
      <c r="C28" s="97" t="s">
        <v>197</v>
      </c>
      <c r="D28" s="96" t="s">
        <v>119</v>
      </c>
      <c r="E28" s="98">
        <v>30.9</v>
      </c>
      <c r="F28" s="99"/>
      <c r="G28" s="101">
        <f>Table112[5]*Table112[6]</f>
        <v>0</v>
      </c>
    </row>
    <row r="29" spans="1:7" ht="75" x14ac:dyDescent="0.25">
      <c r="A29" s="96">
        <v>21</v>
      </c>
      <c r="B29" s="96" t="s">
        <v>192</v>
      </c>
      <c r="C29" s="97" t="s">
        <v>200</v>
      </c>
      <c r="D29" s="96" t="s">
        <v>119</v>
      </c>
      <c r="E29" s="98">
        <v>21.94</v>
      </c>
      <c r="F29" s="99"/>
      <c r="G29" s="101">
        <f>Table112[5]*Table112[6]</f>
        <v>0</v>
      </c>
    </row>
    <row r="30" spans="1:7" ht="60" x14ac:dyDescent="0.25">
      <c r="A30" s="96">
        <v>22</v>
      </c>
      <c r="B30" s="96" t="s">
        <v>194</v>
      </c>
      <c r="C30" s="97" t="s">
        <v>195</v>
      </c>
      <c r="D30" s="96" t="s">
        <v>119</v>
      </c>
      <c r="E30" s="98">
        <v>22.6</v>
      </c>
      <c r="F30" s="99"/>
      <c r="G30" s="101">
        <f>Table112[5]*Table112[6]</f>
        <v>0</v>
      </c>
    </row>
    <row r="31" spans="1:7" ht="45" x14ac:dyDescent="0.25">
      <c r="A31" s="96">
        <v>23</v>
      </c>
      <c r="B31" s="96" t="s">
        <v>196</v>
      </c>
      <c r="C31" s="97" t="s">
        <v>197</v>
      </c>
      <c r="D31" s="96" t="s">
        <v>119</v>
      </c>
      <c r="E31" s="98">
        <v>22.6</v>
      </c>
      <c r="F31" s="99"/>
      <c r="G31" s="101">
        <f>Table112[5]*Table112[6]</f>
        <v>0</v>
      </c>
    </row>
    <row r="32" spans="1:7" ht="30" x14ac:dyDescent="0.25">
      <c r="A32" s="96">
        <v>24</v>
      </c>
      <c r="B32" s="96" t="s">
        <v>201</v>
      </c>
      <c r="C32" s="97" t="s">
        <v>202</v>
      </c>
      <c r="D32" s="96" t="s">
        <v>143</v>
      </c>
      <c r="E32" s="98">
        <v>0.39800000000000002</v>
      </c>
      <c r="F32" s="99"/>
      <c r="G32" s="101">
        <f>Table112[5]*Table112[6]</f>
        <v>0</v>
      </c>
    </row>
    <row r="33" spans="1:7" ht="30" x14ac:dyDescent="0.25">
      <c r="A33" s="96">
        <v>25</v>
      </c>
      <c r="B33" s="96" t="s">
        <v>203</v>
      </c>
      <c r="C33" s="97" t="s">
        <v>204</v>
      </c>
      <c r="D33" s="96" t="s">
        <v>169</v>
      </c>
      <c r="E33" s="98">
        <v>7</v>
      </c>
      <c r="F33" s="99"/>
      <c r="G33" s="101">
        <f>Table112[5]*Table112[6]</f>
        <v>0</v>
      </c>
    </row>
    <row r="34" spans="1:7" ht="30" x14ac:dyDescent="0.25">
      <c r="A34" s="96">
        <v>26</v>
      </c>
      <c r="B34" s="96" t="s">
        <v>203</v>
      </c>
      <c r="C34" s="97" t="s">
        <v>205</v>
      </c>
      <c r="D34" s="96" t="s">
        <v>169</v>
      </c>
      <c r="E34" s="98">
        <v>19</v>
      </c>
      <c r="F34" s="99"/>
      <c r="G34" s="101">
        <f>Table112[5]*Table112[6]</f>
        <v>0</v>
      </c>
    </row>
    <row r="35" spans="1:7" ht="30" x14ac:dyDescent="0.25">
      <c r="A35" s="96">
        <v>27</v>
      </c>
      <c r="B35" s="96" t="s">
        <v>203</v>
      </c>
      <c r="C35" s="97" t="s">
        <v>206</v>
      </c>
      <c r="D35" s="96" t="s">
        <v>169</v>
      </c>
      <c r="E35" s="98">
        <v>12</v>
      </c>
      <c r="F35" s="99"/>
      <c r="G35" s="101">
        <f>Table112[5]*Table112[6]</f>
        <v>0</v>
      </c>
    </row>
    <row r="36" spans="1:7" ht="30" x14ac:dyDescent="0.25">
      <c r="A36" s="96">
        <v>28</v>
      </c>
      <c r="B36" s="96" t="s">
        <v>203</v>
      </c>
      <c r="C36" s="97" t="s">
        <v>207</v>
      </c>
      <c r="D36" s="96" t="s">
        <v>169</v>
      </c>
      <c r="E36" s="98">
        <v>2</v>
      </c>
      <c r="F36" s="99"/>
      <c r="G36" s="101">
        <f>Table112[5]*Table112[6]</f>
        <v>0</v>
      </c>
    </row>
    <row r="37" spans="1:7" ht="30" x14ac:dyDescent="0.25">
      <c r="A37" s="96">
        <v>29</v>
      </c>
      <c r="B37" s="96" t="s">
        <v>203</v>
      </c>
      <c r="C37" s="97" t="s">
        <v>208</v>
      </c>
      <c r="D37" s="96" t="s">
        <v>169</v>
      </c>
      <c r="E37" s="98">
        <v>7</v>
      </c>
      <c r="F37" s="99"/>
      <c r="G37" s="101">
        <f>Table112[5]*Table112[6]</f>
        <v>0</v>
      </c>
    </row>
    <row r="38" spans="1:7" ht="45" x14ac:dyDescent="0.25">
      <c r="A38" s="96">
        <v>30</v>
      </c>
      <c r="B38" s="96" t="s">
        <v>209</v>
      </c>
      <c r="C38" s="97" t="s">
        <v>210</v>
      </c>
      <c r="D38" s="96" t="s">
        <v>169</v>
      </c>
      <c r="E38" s="98">
        <v>2</v>
      </c>
      <c r="F38" s="99"/>
      <c r="G38" s="101">
        <f>Table112[5]*Table112[6]</f>
        <v>0</v>
      </c>
    </row>
    <row r="39" spans="1:7" ht="45" x14ac:dyDescent="0.25">
      <c r="A39" s="96">
        <v>31</v>
      </c>
      <c r="B39" s="96" t="s">
        <v>211</v>
      </c>
      <c r="C39" s="97" t="s">
        <v>212</v>
      </c>
      <c r="D39" s="96" t="s">
        <v>169</v>
      </c>
      <c r="E39" s="98">
        <v>14</v>
      </c>
      <c r="F39" s="99"/>
      <c r="G39" s="101">
        <f>Table112[5]*Table112[6]</f>
        <v>0</v>
      </c>
    </row>
    <row r="40" spans="1:7" ht="45" x14ac:dyDescent="0.25">
      <c r="A40" s="96">
        <v>32</v>
      </c>
      <c r="B40" s="96" t="s">
        <v>213</v>
      </c>
      <c r="C40" s="97" t="s">
        <v>214</v>
      </c>
      <c r="D40" s="96" t="s">
        <v>169</v>
      </c>
      <c r="E40" s="98">
        <v>4</v>
      </c>
      <c r="F40" s="99"/>
      <c r="G40" s="101">
        <f>Table112[5]*Table112[6]</f>
        <v>0</v>
      </c>
    </row>
    <row r="41" spans="1:7" ht="45" x14ac:dyDescent="0.25">
      <c r="A41" s="96">
        <v>33</v>
      </c>
      <c r="B41" s="96" t="s">
        <v>215</v>
      </c>
      <c r="C41" s="97" t="s">
        <v>216</v>
      </c>
      <c r="D41" s="96" t="s">
        <v>169</v>
      </c>
      <c r="E41" s="98">
        <v>2</v>
      </c>
      <c r="F41" s="99"/>
      <c r="G41" s="101">
        <f>Table112[5]*Table112[6]</f>
        <v>0</v>
      </c>
    </row>
    <row r="42" spans="1:7" ht="45" x14ac:dyDescent="0.25">
      <c r="A42" s="96">
        <v>34</v>
      </c>
      <c r="B42" s="96" t="s">
        <v>215</v>
      </c>
      <c r="C42" s="97" t="s">
        <v>217</v>
      </c>
      <c r="D42" s="96" t="s">
        <v>169</v>
      </c>
      <c r="E42" s="98">
        <v>2</v>
      </c>
      <c r="F42" s="99"/>
      <c r="G42" s="101">
        <f>Table112[5]*Table112[6]</f>
        <v>0</v>
      </c>
    </row>
    <row r="43" spans="1:7" ht="45" x14ac:dyDescent="0.25">
      <c r="A43" s="96">
        <v>35</v>
      </c>
      <c r="B43" s="96" t="s">
        <v>218</v>
      </c>
      <c r="C43" s="97" t="s">
        <v>219</v>
      </c>
      <c r="D43" s="96" t="s">
        <v>169</v>
      </c>
      <c r="E43" s="98">
        <v>4</v>
      </c>
      <c r="F43" s="99"/>
      <c r="G43" s="101">
        <f>Table112[5]*Table112[6]</f>
        <v>0</v>
      </c>
    </row>
    <row r="44" spans="1:7" ht="45" x14ac:dyDescent="0.25">
      <c r="A44" s="96">
        <v>36</v>
      </c>
      <c r="B44" s="96" t="s">
        <v>218</v>
      </c>
      <c r="C44" s="97" t="s">
        <v>220</v>
      </c>
      <c r="D44" s="96" t="s">
        <v>169</v>
      </c>
      <c r="E44" s="98">
        <v>11</v>
      </c>
      <c r="F44" s="99"/>
      <c r="G44" s="101">
        <f>Table112[5]*Table112[6]</f>
        <v>0</v>
      </c>
    </row>
    <row r="45" spans="1:7" ht="45" x14ac:dyDescent="0.25">
      <c r="A45" s="96">
        <v>37</v>
      </c>
      <c r="B45" s="96" t="s">
        <v>209</v>
      </c>
      <c r="C45" s="97" t="s">
        <v>221</v>
      </c>
      <c r="D45" s="96" t="s">
        <v>169</v>
      </c>
      <c r="E45" s="98">
        <v>4</v>
      </c>
      <c r="F45" s="99"/>
      <c r="G45" s="101">
        <f>Table112[5]*Table112[6]</f>
        <v>0</v>
      </c>
    </row>
    <row r="46" spans="1:7" ht="45" x14ac:dyDescent="0.25">
      <c r="A46" s="96">
        <v>38</v>
      </c>
      <c r="B46" s="96" t="s">
        <v>215</v>
      </c>
      <c r="C46" s="97" t="s">
        <v>222</v>
      </c>
      <c r="D46" s="96" t="s">
        <v>169</v>
      </c>
      <c r="E46" s="98">
        <v>1</v>
      </c>
      <c r="F46" s="99"/>
      <c r="G46" s="101">
        <f>Table112[5]*Table112[6]</f>
        <v>0</v>
      </c>
    </row>
    <row r="47" spans="1:7" ht="45" x14ac:dyDescent="0.25">
      <c r="A47" s="96">
        <v>39</v>
      </c>
      <c r="B47" s="96" t="s">
        <v>215</v>
      </c>
      <c r="C47" s="97" t="s">
        <v>223</v>
      </c>
      <c r="D47" s="96" t="s">
        <v>169</v>
      </c>
      <c r="E47" s="98">
        <v>1</v>
      </c>
      <c r="F47" s="99"/>
      <c r="G47" s="101">
        <f>Table112[5]*Table112[6]</f>
        <v>0</v>
      </c>
    </row>
    <row r="48" spans="1:7" ht="45" x14ac:dyDescent="0.25">
      <c r="A48" s="96">
        <v>40</v>
      </c>
      <c r="B48" s="96" t="s">
        <v>218</v>
      </c>
      <c r="C48" s="97" t="s">
        <v>224</v>
      </c>
      <c r="D48" s="96" t="s">
        <v>169</v>
      </c>
      <c r="E48" s="98">
        <v>2</v>
      </c>
      <c r="F48" s="99"/>
      <c r="G48" s="101">
        <f>Table112[5]*Table112[6]</f>
        <v>0</v>
      </c>
    </row>
    <row r="49" spans="1:7" ht="45" x14ac:dyDescent="0.25">
      <c r="A49" s="96">
        <v>41</v>
      </c>
      <c r="B49" s="96" t="s">
        <v>215</v>
      </c>
      <c r="C49" s="97" t="s">
        <v>225</v>
      </c>
      <c r="D49" s="96" t="s">
        <v>169</v>
      </c>
      <c r="E49" s="98">
        <v>1</v>
      </c>
      <c r="F49" s="99"/>
      <c r="G49" s="101">
        <f>Table112[5]*Table112[6]</f>
        <v>0</v>
      </c>
    </row>
    <row r="50" spans="1:7" ht="45" x14ac:dyDescent="0.25">
      <c r="A50" s="96">
        <v>42</v>
      </c>
      <c r="B50" s="96" t="s">
        <v>218</v>
      </c>
      <c r="C50" s="97" t="s">
        <v>226</v>
      </c>
      <c r="D50" s="96" t="s">
        <v>169</v>
      </c>
      <c r="E50" s="98">
        <v>4</v>
      </c>
      <c r="F50" s="99"/>
      <c r="G50" s="101">
        <f>Table112[5]*Table112[6]</f>
        <v>0</v>
      </c>
    </row>
    <row r="51" spans="1:7" ht="60" x14ac:dyDescent="0.25">
      <c r="A51" s="96">
        <v>43</v>
      </c>
      <c r="B51" s="96" t="s">
        <v>227</v>
      </c>
      <c r="C51" s="97" t="s">
        <v>228</v>
      </c>
      <c r="D51" s="96" t="s">
        <v>169</v>
      </c>
      <c r="E51" s="98">
        <v>2</v>
      </c>
      <c r="F51" s="99"/>
      <c r="G51" s="101">
        <f>Table112[5]*Table112[6]</f>
        <v>0</v>
      </c>
    </row>
    <row r="52" spans="1:7" ht="45" x14ac:dyDescent="0.25">
      <c r="A52" s="96">
        <v>44</v>
      </c>
      <c r="B52" s="96" t="s">
        <v>227</v>
      </c>
      <c r="C52" s="97" t="s">
        <v>229</v>
      </c>
      <c r="D52" s="96" t="s">
        <v>169</v>
      </c>
      <c r="E52" s="98">
        <v>2</v>
      </c>
      <c r="F52" s="99"/>
      <c r="G52" s="101">
        <f>Table112[5]*Table112[6]</f>
        <v>0</v>
      </c>
    </row>
    <row r="53" spans="1:7" ht="60" x14ac:dyDescent="0.25">
      <c r="A53" s="96">
        <v>45</v>
      </c>
      <c r="B53" s="96" t="s">
        <v>230</v>
      </c>
      <c r="C53" s="97" t="s">
        <v>231</v>
      </c>
      <c r="D53" s="96" t="s">
        <v>122</v>
      </c>
      <c r="E53" s="98">
        <v>45</v>
      </c>
      <c r="F53" s="99"/>
      <c r="G53" s="101">
        <f>Table112[5]*Table112[6]</f>
        <v>0</v>
      </c>
    </row>
    <row r="54" spans="1:7" ht="60" x14ac:dyDescent="0.25">
      <c r="A54" s="96">
        <v>46</v>
      </c>
      <c r="B54" s="96" t="s">
        <v>232</v>
      </c>
      <c r="C54" s="97" t="s">
        <v>233</v>
      </c>
      <c r="D54" s="96" t="s">
        <v>122</v>
      </c>
      <c r="E54" s="98">
        <v>7</v>
      </c>
      <c r="F54" s="99"/>
      <c r="G54" s="101">
        <f>Table112[5]*Table112[6]</f>
        <v>0</v>
      </c>
    </row>
    <row r="55" spans="1:7" ht="60" x14ac:dyDescent="0.25">
      <c r="A55" s="96">
        <v>47</v>
      </c>
      <c r="B55" s="96" t="s">
        <v>234</v>
      </c>
      <c r="C55" s="97" t="s">
        <v>235</v>
      </c>
      <c r="D55" s="96" t="s">
        <v>122</v>
      </c>
      <c r="E55" s="98">
        <v>15</v>
      </c>
      <c r="F55" s="99"/>
      <c r="G55" s="101">
        <f>Table112[5]*Table112[6]</f>
        <v>0</v>
      </c>
    </row>
    <row r="56" spans="1:7" ht="45" x14ac:dyDescent="0.25">
      <c r="A56" s="96">
        <v>48</v>
      </c>
      <c r="B56" s="96" t="s">
        <v>236</v>
      </c>
      <c r="C56" s="97" t="s">
        <v>237</v>
      </c>
      <c r="D56" s="96" t="s">
        <v>122</v>
      </c>
      <c r="E56" s="98">
        <v>7</v>
      </c>
      <c r="F56" s="99"/>
      <c r="G56" s="101">
        <f>Table112[5]*Table112[6]</f>
        <v>0</v>
      </c>
    </row>
    <row r="57" spans="1:7" ht="45" x14ac:dyDescent="0.25">
      <c r="A57" s="96">
        <v>49</v>
      </c>
      <c r="B57" s="96" t="s">
        <v>238</v>
      </c>
      <c r="C57" s="97" t="s">
        <v>239</v>
      </c>
      <c r="D57" s="96" t="s">
        <v>122</v>
      </c>
      <c r="E57" s="98">
        <v>5</v>
      </c>
      <c r="F57" s="99"/>
      <c r="G57" s="101">
        <f>Table112[5]*Table112[6]</f>
        <v>0</v>
      </c>
    </row>
    <row r="58" spans="1:7" ht="45" x14ac:dyDescent="0.25">
      <c r="A58" s="96">
        <v>50</v>
      </c>
      <c r="B58" s="96" t="s">
        <v>238</v>
      </c>
      <c r="C58" s="97" t="s">
        <v>240</v>
      </c>
      <c r="D58" s="96" t="s">
        <v>122</v>
      </c>
      <c r="E58" s="98">
        <v>15</v>
      </c>
      <c r="F58" s="99"/>
      <c r="G58" s="101">
        <f>Table112[5]*Table112[6]</f>
        <v>0</v>
      </c>
    </row>
    <row r="59" spans="1:7" ht="45" x14ac:dyDescent="0.25">
      <c r="A59" s="96">
        <v>51</v>
      </c>
      <c r="B59" s="96" t="s">
        <v>241</v>
      </c>
      <c r="C59" s="97" t="s">
        <v>242</v>
      </c>
      <c r="D59" s="96" t="s">
        <v>122</v>
      </c>
      <c r="E59" s="98">
        <v>35</v>
      </c>
      <c r="F59" s="99"/>
      <c r="G59" s="101">
        <f>Table112[5]*Table112[6]</f>
        <v>0</v>
      </c>
    </row>
    <row r="60" spans="1:7" ht="45" x14ac:dyDescent="0.25">
      <c r="A60" s="96">
        <v>52</v>
      </c>
      <c r="B60" s="96" t="s">
        <v>243</v>
      </c>
      <c r="C60" s="97" t="s">
        <v>244</v>
      </c>
      <c r="D60" s="96" t="s">
        <v>122</v>
      </c>
      <c r="E60" s="98">
        <v>1</v>
      </c>
      <c r="F60" s="99"/>
      <c r="G60" s="101">
        <f>Table112[5]*Table112[6]</f>
        <v>0</v>
      </c>
    </row>
    <row r="61" spans="1:7" ht="45" x14ac:dyDescent="0.25">
      <c r="A61" s="96">
        <v>53</v>
      </c>
      <c r="B61" s="96" t="s">
        <v>245</v>
      </c>
      <c r="C61" s="97" t="s">
        <v>246</v>
      </c>
      <c r="D61" s="96" t="s">
        <v>122</v>
      </c>
      <c r="E61" s="98">
        <v>45</v>
      </c>
      <c r="F61" s="99"/>
      <c r="G61" s="101">
        <f>Table112[5]*Table112[6]</f>
        <v>0</v>
      </c>
    </row>
    <row r="62" spans="1:7" ht="45" x14ac:dyDescent="0.25">
      <c r="A62" s="96">
        <v>54</v>
      </c>
      <c r="B62" s="96" t="s">
        <v>247</v>
      </c>
      <c r="C62" s="97" t="s">
        <v>248</v>
      </c>
      <c r="D62" s="96" t="s">
        <v>122</v>
      </c>
      <c r="E62" s="98">
        <v>22</v>
      </c>
      <c r="F62" s="99"/>
      <c r="G62" s="101">
        <f>Table112[5]*Table112[6]</f>
        <v>0</v>
      </c>
    </row>
    <row r="63" spans="1:7" ht="45" x14ac:dyDescent="0.25">
      <c r="A63" s="96">
        <v>55</v>
      </c>
      <c r="B63" s="96" t="s">
        <v>249</v>
      </c>
      <c r="C63" s="97" t="s">
        <v>250</v>
      </c>
      <c r="D63" s="96" t="s">
        <v>122</v>
      </c>
      <c r="E63" s="98">
        <v>27</v>
      </c>
      <c r="F63" s="99"/>
      <c r="G63" s="101">
        <f>Table112[5]*Table112[6]</f>
        <v>0</v>
      </c>
    </row>
    <row r="64" spans="1:7" ht="45" x14ac:dyDescent="0.25">
      <c r="A64" s="96">
        <v>56</v>
      </c>
      <c r="B64" s="96" t="s">
        <v>251</v>
      </c>
      <c r="C64" s="97" t="s">
        <v>252</v>
      </c>
      <c r="D64" s="96" t="s">
        <v>122</v>
      </c>
      <c r="E64" s="98">
        <v>36</v>
      </c>
      <c r="F64" s="99"/>
      <c r="G64" s="101">
        <f>Table112[5]*Table112[6]</f>
        <v>0</v>
      </c>
    </row>
    <row r="65" spans="1:7" ht="45" x14ac:dyDescent="0.25">
      <c r="A65" s="96">
        <v>57</v>
      </c>
      <c r="B65" s="96" t="s">
        <v>253</v>
      </c>
      <c r="C65" s="97" t="s">
        <v>254</v>
      </c>
      <c r="D65" s="96" t="s">
        <v>122</v>
      </c>
      <c r="E65" s="98">
        <v>45</v>
      </c>
      <c r="F65" s="99"/>
      <c r="G65" s="101">
        <f>Table112[5]*Table112[6]</f>
        <v>0</v>
      </c>
    </row>
    <row r="66" spans="1:7" ht="45" x14ac:dyDescent="0.25">
      <c r="A66" s="96">
        <v>58</v>
      </c>
      <c r="B66" s="96" t="s">
        <v>255</v>
      </c>
      <c r="C66" s="97" t="s">
        <v>256</v>
      </c>
      <c r="D66" s="96" t="s">
        <v>122</v>
      </c>
      <c r="E66" s="98">
        <v>22</v>
      </c>
      <c r="F66" s="99"/>
      <c r="G66" s="101">
        <f>Table112[5]*Table112[6]</f>
        <v>0</v>
      </c>
    </row>
    <row r="67" spans="1:7" ht="45" x14ac:dyDescent="0.25">
      <c r="A67" s="96">
        <v>59</v>
      </c>
      <c r="B67" s="96" t="s">
        <v>257</v>
      </c>
      <c r="C67" s="97" t="s">
        <v>258</v>
      </c>
      <c r="D67" s="96" t="s">
        <v>122</v>
      </c>
      <c r="E67" s="98">
        <v>27</v>
      </c>
      <c r="F67" s="99"/>
      <c r="G67" s="101">
        <f>Table112[5]*Table112[6]</f>
        <v>0</v>
      </c>
    </row>
    <row r="68" spans="1:7" ht="45" x14ac:dyDescent="0.25">
      <c r="A68" s="96">
        <v>60</v>
      </c>
      <c r="B68" s="96" t="s">
        <v>259</v>
      </c>
      <c r="C68" s="97" t="s">
        <v>260</v>
      </c>
      <c r="D68" s="96" t="s">
        <v>122</v>
      </c>
      <c r="E68" s="98">
        <v>36</v>
      </c>
      <c r="F68" s="99"/>
      <c r="G68" s="101">
        <f>Table112[5]*Table112[6]</f>
        <v>0</v>
      </c>
    </row>
    <row r="69" spans="1:7" ht="30" x14ac:dyDescent="0.25">
      <c r="A69" s="96">
        <v>61</v>
      </c>
      <c r="B69" s="96" t="s">
        <v>261</v>
      </c>
      <c r="C69" s="97" t="s">
        <v>262</v>
      </c>
      <c r="D69" s="96" t="s">
        <v>140</v>
      </c>
      <c r="E69" s="98">
        <v>192.76</v>
      </c>
      <c r="F69" s="99"/>
      <c r="G69" s="101">
        <f>Table112[5]*Table112[6]</f>
        <v>0</v>
      </c>
    </row>
    <row r="70" spans="1:7" ht="30" x14ac:dyDescent="0.25">
      <c r="A70" s="96">
        <v>62</v>
      </c>
      <c r="B70" s="96" t="s">
        <v>263</v>
      </c>
      <c r="C70" s="97" t="s">
        <v>264</v>
      </c>
      <c r="D70" s="96" t="s">
        <v>122</v>
      </c>
      <c r="E70" s="98">
        <v>14</v>
      </c>
      <c r="F70" s="99"/>
      <c r="G70" s="101">
        <f>Table112[5]*Table112[6]</f>
        <v>0</v>
      </c>
    </row>
    <row r="71" spans="1:7" ht="30" x14ac:dyDescent="0.25">
      <c r="A71" s="96"/>
      <c r="B71" s="96" t="s">
        <v>670</v>
      </c>
      <c r="C71" s="97" t="s">
        <v>773</v>
      </c>
      <c r="D71" s="96"/>
      <c r="E71" s="98"/>
      <c r="F71" s="99"/>
      <c r="G71" s="101">
        <f>Table112[5]*Table112[6]</f>
        <v>0</v>
      </c>
    </row>
    <row r="72" spans="1:7" x14ac:dyDescent="0.25">
      <c r="A72" s="96">
        <v>63</v>
      </c>
      <c r="B72" s="96"/>
      <c r="C72" s="97" t="s">
        <v>265</v>
      </c>
      <c r="D72" s="96" t="s">
        <v>169</v>
      </c>
      <c r="E72" s="98">
        <v>1</v>
      </c>
      <c r="F72" s="99"/>
      <c r="G72" s="101">
        <f>Table112[5]*Table112[6]</f>
        <v>0</v>
      </c>
    </row>
    <row r="73" spans="1:7" x14ac:dyDescent="0.25">
      <c r="A73" s="96">
        <v>64</v>
      </c>
      <c r="B73" s="96"/>
      <c r="C73" s="97" t="s">
        <v>266</v>
      </c>
      <c r="D73" s="96" t="s">
        <v>169</v>
      </c>
      <c r="E73" s="98">
        <v>6</v>
      </c>
      <c r="F73" s="99"/>
      <c r="G73" s="101">
        <f>Table112[5]*Table112[6]</f>
        <v>0</v>
      </c>
    </row>
    <row r="74" spans="1:7" x14ac:dyDescent="0.25">
      <c r="A74" s="96">
        <v>65</v>
      </c>
      <c r="B74" s="96"/>
      <c r="C74" s="97" t="s">
        <v>267</v>
      </c>
      <c r="D74" s="96" t="s">
        <v>169</v>
      </c>
      <c r="E74" s="98">
        <v>12</v>
      </c>
      <c r="F74" s="99"/>
      <c r="G74" s="101">
        <f>Table112[5]*Table112[6]</f>
        <v>0</v>
      </c>
    </row>
    <row r="75" spans="1:7" x14ac:dyDescent="0.25">
      <c r="A75" s="96">
        <v>66</v>
      </c>
      <c r="B75" s="96"/>
      <c r="C75" s="97" t="s">
        <v>268</v>
      </c>
      <c r="D75" s="96" t="s">
        <v>169</v>
      </c>
      <c r="E75" s="98">
        <v>1</v>
      </c>
      <c r="F75" s="99"/>
      <c r="G75" s="101">
        <f>Table112[5]*Table112[6]</f>
        <v>0</v>
      </c>
    </row>
    <row r="76" spans="1:7" x14ac:dyDescent="0.25">
      <c r="A76" s="96">
        <v>67</v>
      </c>
      <c r="B76" s="96"/>
      <c r="C76" s="97" t="s">
        <v>269</v>
      </c>
      <c r="D76" s="96" t="s">
        <v>169</v>
      </c>
      <c r="E76" s="98">
        <v>1</v>
      </c>
      <c r="F76" s="99"/>
      <c r="G76" s="101">
        <f>Table112[5]*Table112[6]</f>
        <v>0</v>
      </c>
    </row>
    <row r="77" spans="1:7" x14ac:dyDescent="0.25">
      <c r="A77" s="96">
        <v>68</v>
      </c>
      <c r="B77" s="96"/>
      <c r="C77" s="97" t="s">
        <v>270</v>
      </c>
      <c r="D77" s="96" t="s">
        <v>169</v>
      </c>
      <c r="E77" s="98">
        <v>1</v>
      </c>
      <c r="F77" s="99"/>
      <c r="G77" s="101">
        <f>Table112[5]*Table112[6]</f>
        <v>0</v>
      </c>
    </row>
    <row r="78" spans="1:7" x14ac:dyDescent="0.25">
      <c r="A78" s="96"/>
      <c r="B78" s="96"/>
      <c r="C78" s="97" t="s">
        <v>271</v>
      </c>
      <c r="D78" s="96"/>
      <c r="E78" s="98"/>
      <c r="F78" s="99"/>
      <c r="G78" s="101">
        <f>Table112[5]*Table112[6]</f>
        <v>0</v>
      </c>
    </row>
    <row r="79" spans="1:7" ht="60" x14ac:dyDescent="0.25">
      <c r="A79" s="96">
        <v>69</v>
      </c>
      <c r="B79" s="96"/>
      <c r="C79" s="97" t="s">
        <v>671</v>
      </c>
      <c r="D79" s="96" t="s">
        <v>169</v>
      </c>
      <c r="E79" s="98">
        <v>1</v>
      </c>
      <c r="F79" s="99"/>
      <c r="G79" s="101">
        <f>Table112[5]*Table112[6]</f>
        <v>0</v>
      </c>
    </row>
    <row r="80" spans="1:7" ht="60" x14ac:dyDescent="0.25">
      <c r="A80" s="96">
        <v>70</v>
      </c>
      <c r="B80" s="96"/>
      <c r="C80" s="97" t="s">
        <v>674</v>
      </c>
      <c r="D80" s="96" t="s">
        <v>169</v>
      </c>
      <c r="E80" s="98">
        <v>1</v>
      </c>
      <c r="F80" s="99"/>
      <c r="G80" s="101">
        <f>Table112[5]*Table112[6]</f>
        <v>0</v>
      </c>
    </row>
    <row r="81" spans="1:7" ht="60" x14ac:dyDescent="0.25">
      <c r="A81" s="96">
        <v>71</v>
      </c>
      <c r="B81" s="96"/>
      <c r="C81" s="97" t="s">
        <v>272</v>
      </c>
      <c r="D81" s="96" t="s">
        <v>169</v>
      </c>
      <c r="E81" s="98">
        <v>2</v>
      </c>
      <c r="F81" s="99"/>
      <c r="G81" s="101">
        <f>Table112[5]*Table112[6]</f>
        <v>0</v>
      </c>
    </row>
    <row r="82" spans="1:7" ht="60" x14ac:dyDescent="0.25">
      <c r="A82" s="96">
        <v>72</v>
      </c>
      <c r="B82" s="96"/>
      <c r="C82" s="97" t="s">
        <v>675</v>
      </c>
      <c r="D82" s="96" t="s">
        <v>169</v>
      </c>
      <c r="E82" s="98">
        <v>2</v>
      </c>
      <c r="F82" s="99"/>
      <c r="G82" s="101">
        <f>Table112[5]*Table112[6]</f>
        <v>0</v>
      </c>
    </row>
    <row r="83" spans="1:7" x14ac:dyDescent="0.25">
      <c r="A83" s="96">
        <v>73</v>
      </c>
      <c r="B83" s="96"/>
      <c r="C83" s="97" t="s">
        <v>273</v>
      </c>
      <c r="D83" s="96" t="s">
        <v>169</v>
      </c>
      <c r="E83" s="98">
        <v>1</v>
      </c>
      <c r="F83" s="99"/>
      <c r="G83" s="101">
        <f>Table112[5]*Table112[6]</f>
        <v>0</v>
      </c>
    </row>
    <row r="84" spans="1:7" ht="45" x14ac:dyDescent="0.25">
      <c r="A84" s="96">
        <v>74</v>
      </c>
      <c r="B84" s="96"/>
      <c r="C84" s="97" t="s">
        <v>274</v>
      </c>
      <c r="D84" s="96" t="s">
        <v>169</v>
      </c>
      <c r="E84" s="98">
        <v>1</v>
      </c>
      <c r="F84" s="99"/>
      <c r="G84" s="101">
        <f>Table112[5]*Table112[6]</f>
        <v>0</v>
      </c>
    </row>
    <row r="85" spans="1:7" ht="45" x14ac:dyDescent="0.25">
      <c r="A85" s="96">
        <v>75</v>
      </c>
      <c r="B85" s="96"/>
      <c r="C85" s="97" t="s">
        <v>275</v>
      </c>
      <c r="D85" s="96" t="s">
        <v>169</v>
      </c>
      <c r="E85" s="98">
        <v>2</v>
      </c>
      <c r="F85" s="99"/>
      <c r="G85" s="101">
        <f>Table112[5]*Table112[6]</f>
        <v>0</v>
      </c>
    </row>
    <row r="86" spans="1:7" ht="30" x14ac:dyDescent="0.25">
      <c r="A86" s="96">
        <v>76</v>
      </c>
      <c r="B86" s="96"/>
      <c r="C86" s="97" t="s">
        <v>276</v>
      </c>
      <c r="D86" s="96" t="s">
        <v>169</v>
      </c>
      <c r="E86" s="98">
        <v>1</v>
      </c>
      <c r="F86" s="99"/>
      <c r="G86" s="101">
        <f>Table112[5]*Table112[6]</f>
        <v>0</v>
      </c>
    </row>
    <row r="87" spans="1:7" ht="45" x14ac:dyDescent="0.25">
      <c r="A87" s="96">
        <v>77</v>
      </c>
      <c r="B87" s="96"/>
      <c r="C87" s="97" t="s">
        <v>277</v>
      </c>
      <c r="D87" s="96" t="s">
        <v>169</v>
      </c>
      <c r="E87" s="98">
        <v>2</v>
      </c>
      <c r="F87" s="99"/>
      <c r="G87" s="101">
        <f>Table112[5]*Table112[6]</f>
        <v>0</v>
      </c>
    </row>
    <row r="88" spans="1:7" x14ac:dyDescent="0.25">
      <c r="A88" s="96">
        <v>78</v>
      </c>
      <c r="B88" s="96"/>
      <c r="C88" s="97" t="s">
        <v>278</v>
      </c>
      <c r="D88" s="96" t="s">
        <v>169</v>
      </c>
      <c r="E88" s="98">
        <v>1</v>
      </c>
      <c r="F88" s="99"/>
      <c r="G88" s="101">
        <f>Table112[5]*Table112[6]</f>
        <v>0</v>
      </c>
    </row>
    <row r="89" spans="1:7" ht="45" x14ac:dyDescent="0.25">
      <c r="A89" s="96">
        <v>79</v>
      </c>
      <c r="B89" s="96"/>
      <c r="C89" s="97" t="s">
        <v>279</v>
      </c>
      <c r="D89" s="96" t="s">
        <v>169</v>
      </c>
      <c r="E89" s="98">
        <v>2</v>
      </c>
      <c r="F89" s="99"/>
      <c r="G89" s="101">
        <f>Table112[5]*Table112[6]</f>
        <v>0</v>
      </c>
    </row>
    <row r="90" spans="1:7" x14ac:dyDescent="0.25">
      <c r="A90" s="96">
        <v>80</v>
      </c>
      <c r="B90" s="96"/>
      <c r="C90" s="97" t="s">
        <v>280</v>
      </c>
      <c r="D90" s="96" t="s">
        <v>169</v>
      </c>
      <c r="E90" s="98">
        <v>1</v>
      </c>
      <c r="F90" s="99"/>
      <c r="G90" s="101">
        <f>Table112[5]*Table112[6]</f>
        <v>0</v>
      </c>
    </row>
    <row r="91" spans="1:7" ht="30" x14ac:dyDescent="0.25">
      <c r="A91" s="96">
        <v>81</v>
      </c>
      <c r="B91" s="96"/>
      <c r="C91" s="97" t="s">
        <v>281</v>
      </c>
      <c r="D91" s="96" t="s">
        <v>169</v>
      </c>
      <c r="E91" s="98">
        <v>1</v>
      </c>
      <c r="F91" s="99"/>
      <c r="G91" s="101">
        <f>Table112[5]*Table112[6]</f>
        <v>0</v>
      </c>
    </row>
    <row r="92" spans="1:7" x14ac:dyDescent="0.25">
      <c r="A92" s="96">
        <v>82</v>
      </c>
      <c r="B92" s="96"/>
      <c r="C92" s="97" t="s">
        <v>282</v>
      </c>
      <c r="D92" s="96" t="s">
        <v>169</v>
      </c>
      <c r="E92" s="98">
        <v>1</v>
      </c>
      <c r="F92" s="99"/>
      <c r="G92" s="101">
        <f>Table112[5]*Table112[6]</f>
        <v>0</v>
      </c>
    </row>
    <row r="93" spans="1:7" ht="30" x14ac:dyDescent="0.25">
      <c r="A93" s="96">
        <v>83</v>
      </c>
      <c r="B93" s="96"/>
      <c r="C93" s="97" t="s">
        <v>283</v>
      </c>
      <c r="D93" s="96" t="s">
        <v>169</v>
      </c>
      <c r="E93" s="98">
        <v>1</v>
      </c>
      <c r="F93" s="99"/>
      <c r="G93" s="101">
        <f>Table112[5]*Table112[6]</f>
        <v>0</v>
      </c>
    </row>
    <row r="94" spans="1:7" x14ac:dyDescent="0.25">
      <c r="A94" s="96">
        <v>84</v>
      </c>
      <c r="B94" s="96"/>
      <c r="C94" s="97" t="s">
        <v>284</v>
      </c>
      <c r="D94" s="96" t="s">
        <v>169</v>
      </c>
      <c r="E94" s="98">
        <v>1</v>
      </c>
      <c r="F94" s="99"/>
      <c r="G94" s="101">
        <f>Table112[5]*Table112[6]</f>
        <v>0</v>
      </c>
    </row>
    <row r="95" spans="1:7" x14ac:dyDescent="0.25">
      <c r="A95" s="93" t="s">
        <v>84</v>
      </c>
      <c r="B95" s="94"/>
      <c r="C95" s="94"/>
      <c r="D95" s="94"/>
      <c r="E95" s="95"/>
      <c r="F95" s="95"/>
      <c r="G95" s="95">
        <f>SUBTOTAL(9,Table112[7])</f>
        <v>0</v>
      </c>
    </row>
  </sheetData>
  <mergeCells count="2">
    <mergeCell ref="C2:G3"/>
    <mergeCell ref="A4:B4"/>
  </mergeCells>
  <phoneticPr fontId="16" type="noConversion"/>
  <conditionalFormatting sqref="G7:G95">
    <cfRule type="expression" dxfId="245" priority="1">
      <formula>AND($C7="Subtotal",$G7="")</formula>
    </cfRule>
    <cfRule type="expression" dxfId="244" priority="2">
      <formula>AND($C7="Subtotal",_xlfn.FORMULATEXT($G7)="=[5]*[6]")</formula>
    </cfRule>
    <cfRule type="expression" dxfId="243" priority="6">
      <formula>AND($C7&lt;&gt;"Subtotal",_xlfn.FORMULATEXT($G7)&lt;&gt;"=[5]*[6]")</formula>
    </cfRule>
  </conditionalFormatting>
  <conditionalFormatting sqref="E7:G95">
    <cfRule type="notContainsBlanks" priority="8" stopIfTrue="1">
      <formula>LEN(TRIM(E7))&gt;0</formula>
    </cfRule>
    <cfRule type="expression" dxfId="242" priority="9">
      <formula>$E7&lt;&gt;""</formula>
    </cfRule>
  </conditionalFormatting>
  <conditionalFormatting sqref="A7:G95">
    <cfRule type="expression" dxfId="241" priority="3">
      <formula>CELL("PROTECT",A7)=0</formula>
    </cfRule>
    <cfRule type="expression" dxfId="240" priority="4">
      <formula>$C7="Subtotal"</formula>
    </cfRule>
    <cfRule type="expression" priority="5" stopIfTrue="1">
      <formula>OR($C7="Subtotal",$A7="Total TVA Cota 0")</formula>
    </cfRule>
    <cfRule type="expression" dxfId="239" priority="7">
      <formula>$E7=""</formula>
    </cfRule>
  </conditionalFormatting>
  <dataValidations count="1">
    <dataValidation type="decimal" operator="greaterThan" allowBlank="1" showInputMessage="1" showErrorMessage="1" sqref="F7:F94">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
  <sheetViews>
    <sheetView view="pageBreakPreview" zoomScaleNormal="90" zoomScaleSheetLayoutView="100" workbookViewId="0">
      <selection activeCell="A7" sqref="A7"/>
    </sheetView>
  </sheetViews>
  <sheetFormatPr defaultRowHeight="15" x14ac:dyDescent="0.25"/>
  <cols>
    <col min="1" max="1" width="9.5703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29" t="str">
        <f>SITE!C2</f>
        <v>Centrala termica cu arderea biocombustibilului solid la Gimnaziul din s.Garbova, r-l Ocnita</v>
      </c>
      <c r="D2" s="129"/>
      <c r="E2" s="129"/>
      <c r="F2" s="129"/>
      <c r="G2" s="129"/>
    </row>
    <row r="3" spans="1:7" s="22" customFormat="1" ht="18.75" x14ac:dyDescent="0.3">
      <c r="A3" s="26" t="str">
        <f>SITE!A3</f>
        <v>Site:</v>
      </c>
      <c r="B3" s="27" t="str">
        <f>IF(SITE!B3=0,"",SITE!B3)</f>
        <v>y</v>
      </c>
      <c r="C3" s="129"/>
      <c r="D3" s="129"/>
      <c r="E3" s="129"/>
      <c r="F3" s="129"/>
      <c r="G3" s="129"/>
    </row>
    <row r="4" spans="1:7" s="22" customFormat="1" ht="18.75" x14ac:dyDescent="0.25">
      <c r="A4" s="132" t="s">
        <v>8</v>
      </c>
      <c r="B4" s="132"/>
      <c r="C4" s="29" t="str">
        <f>SITE!B8</f>
        <v>Sistem de colectoare solare pentru apa calda menajera</v>
      </c>
      <c r="D4" s="30"/>
      <c r="E4" s="30"/>
      <c r="F4" s="30"/>
      <c r="G4" s="31"/>
    </row>
    <row r="5" spans="1:7" s="22" customFormat="1" ht="47.25" x14ac:dyDescent="0.25">
      <c r="A5" s="8" t="str">
        <f>TA!A5</f>
        <v>№</v>
      </c>
      <c r="B5" s="8" t="str">
        <f>TA!B5</f>
        <v xml:space="preserve">Simbol norme, cod  resurse  </v>
      </c>
      <c r="C5" s="8" t="str">
        <f>TA!C5</f>
        <v xml:space="preserve">Denumire lucrări       </v>
      </c>
      <c r="D5" s="8" t="str">
        <f>TA!D5</f>
        <v xml:space="preserve">U.M. </v>
      </c>
      <c r="E5" s="8" t="str">
        <f>TA!E5</f>
        <v xml:space="preserve">Cantitate </v>
      </c>
      <c r="F5" s="8" t="str">
        <f>TA!F5</f>
        <v>Preţ unitar 
USD (inclusiv salariu)</v>
      </c>
      <c r="G5" s="8" t="str">
        <f>TA!G5</f>
        <v>Total USD
(col.5 x col.6)</v>
      </c>
    </row>
    <row r="6" spans="1:7" s="22" customFormat="1" ht="15.75" x14ac:dyDescent="0.25">
      <c r="A6" s="9" t="s">
        <v>77</v>
      </c>
      <c r="B6" s="9" t="s">
        <v>78</v>
      </c>
      <c r="C6" s="9" t="s">
        <v>79</v>
      </c>
      <c r="D6" s="9" t="s">
        <v>80</v>
      </c>
      <c r="E6" s="9" t="s">
        <v>81</v>
      </c>
      <c r="F6" s="9" t="s">
        <v>82</v>
      </c>
      <c r="G6" s="9" t="s">
        <v>83</v>
      </c>
    </row>
    <row r="7" spans="1:7" x14ac:dyDescent="0.25">
      <c r="A7" s="38"/>
      <c r="B7" s="38"/>
      <c r="C7" s="39"/>
      <c r="D7" s="38"/>
      <c r="E7" s="44"/>
      <c r="F7" s="43"/>
      <c r="G7" s="87">
        <f>Table113[5]*Table113[6]</f>
        <v>0</v>
      </c>
    </row>
    <row r="8" spans="1:7" x14ac:dyDescent="0.25">
      <c r="A8" s="38"/>
      <c r="B8" s="38"/>
      <c r="C8" s="39"/>
      <c r="D8" s="38"/>
      <c r="E8" s="44"/>
      <c r="F8" s="43"/>
      <c r="G8" s="88">
        <f>Table113[5]*Table113[6]</f>
        <v>0</v>
      </c>
    </row>
    <row r="9" spans="1:7" x14ac:dyDescent="0.25">
      <c r="A9" s="40" t="s">
        <v>84</v>
      </c>
      <c r="B9" s="41"/>
      <c r="C9" s="41"/>
      <c r="D9" s="41"/>
      <c r="E9" s="42"/>
      <c r="F9" s="42"/>
      <c r="G9" s="87">
        <f>SUBTOTAL(9,Table113[7])</f>
        <v>0</v>
      </c>
    </row>
  </sheetData>
  <mergeCells count="2">
    <mergeCell ref="C2:G3"/>
    <mergeCell ref="A4:B4"/>
  </mergeCells>
  <conditionalFormatting sqref="G7:G9">
    <cfRule type="expression" dxfId="219" priority="1">
      <formula>AND($C7="Subtotal",$G7="")</formula>
    </cfRule>
    <cfRule type="expression" dxfId="218" priority="2">
      <formula>AND($C7="Subtotal",_xlfn.FORMULATEXT($G7)="=[5]*[6]")</formula>
    </cfRule>
    <cfRule type="expression" dxfId="217" priority="6">
      <formula>AND($C7&lt;&gt;"Subtotal",_xlfn.FORMULATEXT($G7)&lt;&gt;"=[5]*[6]")</formula>
    </cfRule>
  </conditionalFormatting>
  <conditionalFormatting sqref="A7:G9">
    <cfRule type="expression" dxfId="216" priority="3">
      <formula>CELL("PROTECT",A7)=0</formula>
    </cfRule>
    <cfRule type="expression" dxfId="215" priority="4">
      <formula>$C7="Subtotal"</formula>
    </cfRule>
    <cfRule type="expression" priority="5" stopIfTrue="1">
      <formula>OR($C7="Subtotal",$A7="Total TVA Cota 0")</formula>
    </cfRule>
    <cfRule type="expression" dxfId="214" priority="7">
      <formula>$E7=""</formula>
    </cfRule>
  </conditionalFormatting>
  <conditionalFormatting sqref="E7:G9">
    <cfRule type="notContainsBlanks" priority="8" stopIfTrue="1">
      <formula>LEN(TRIM(E7))&gt;0</formula>
    </cfRule>
    <cfRule type="expression" dxfId="213" priority="9">
      <formula>$E7&lt;&gt;""</formula>
    </cfRule>
  </conditionalFormatting>
  <dataValidations count="1">
    <dataValidation type="decimal" operator="greaterThan" allowBlank="1" showInputMessage="1" showErrorMessage="1" sqref="F7:F8">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12"/>
  <sheetViews>
    <sheetView view="pageBreakPreview" topLeftCell="A79" zoomScaleNormal="90" zoomScaleSheetLayoutView="100" workbookViewId="0">
      <selection activeCell="C28" sqref="C28"/>
    </sheetView>
  </sheetViews>
  <sheetFormatPr defaultRowHeight="15" x14ac:dyDescent="0.25"/>
  <cols>
    <col min="1" max="1" width="9.5703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29" t="str">
        <f>SITE!C2</f>
        <v>Centrala termica cu arderea biocombustibilului solid la Gimnaziul din s.Garbova, r-l Ocnita</v>
      </c>
      <c r="D2" s="129"/>
      <c r="E2" s="129"/>
      <c r="F2" s="129"/>
      <c r="G2" s="129"/>
    </row>
    <row r="3" spans="1:7" s="22" customFormat="1" ht="18.75" x14ac:dyDescent="0.3">
      <c r="A3" s="26" t="str">
        <f>SITE!A3</f>
        <v>Site:</v>
      </c>
      <c r="B3" s="27" t="str">
        <f>IF(SITE!B3=0,"",SITE!B3)</f>
        <v>y</v>
      </c>
      <c r="C3" s="129"/>
      <c r="D3" s="129"/>
      <c r="E3" s="129"/>
      <c r="F3" s="129"/>
      <c r="G3" s="129"/>
    </row>
    <row r="4" spans="1:7" s="22" customFormat="1" ht="18.75" x14ac:dyDescent="0.25">
      <c r="A4" s="132" t="s">
        <v>8</v>
      </c>
      <c r="B4" s="132"/>
      <c r="C4" s="29" t="str">
        <f>SITE!B9</f>
        <v>Incalzire si Ventilare</v>
      </c>
      <c r="D4" s="30"/>
      <c r="E4" s="30"/>
      <c r="F4" s="30"/>
      <c r="G4" s="31"/>
    </row>
    <row r="5" spans="1:7" s="22" customFormat="1" ht="47.25" x14ac:dyDescent="0.25">
      <c r="A5" s="8" t="str">
        <f>TA!A5</f>
        <v>№</v>
      </c>
      <c r="B5" s="8" t="str">
        <f>TA!B5</f>
        <v xml:space="preserve">Simbol norme, cod  resurse  </v>
      </c>
      <c r="C5" s="8" t="str">
        <f>TA!C5</f>
        <v xml:space="preserve">Denumire lucrări       </v>
      </c>
      <c r="D5" s="8" t="str">
        <f>TA!D5</f>
        <v xml:space="preserve">U.M. </v>
      </c>
      <c r="E5" s="8" t="str">
        <f>TA!E5</f>
        <v xml:space="preserve">Cantitate </v>
      </c>
      <c r="F5" s="8" t="str">
        <f>TA!F5</f>
        <v>Preţ unitar 
USD (inclusiv salariu)</v>
      </c>
      <c r="G5" s="8" t="str">
        <f>TA!G5</f>
        <v>Total USD
(col.5 x col.6)</v>
      </c>
    </row>
    <row r="6" spans="1:7" s="22" customFormat="1" ht="15.75" x14ac:dyDescent="0.25">
      <c r="A6" s="9" t="s">
        <v>77</v>
      </c>
      <c r="B6" s="9" t="s">
        <v>78</v>
      </c>
      <c r="C6" s="9" t="s">
        <v>79</v>
      </c>
      <c r="D6" s="9" t="s">
        <v>80</v>
      </c>
      <c r="E6" s="9" t="s">
        <v>81</v>
      </c>
      <c r="F6" s="9" t="s">
        <v>82</v>
      </c>
      <c r="G6" s="9" t="s">
        <v>83</v>
      </c>
    </row>
    <row r="7" spans="1:7" x14ac:dyDescent="0.25">
      <c r="A7" s="38"/>
      <c r="B7" s="38"/>
      <c r="C7" s="39" t="s">
        <v>285</v>
      </c>
      <c r="D7" s="38"/>
      <c r="E7" s="44"/>
      <c r="F7" s="43"/>
      <c r="G7" s="87">
        <f>Table114[5]*Table114[6]</f>
        <v>0</v>
      </c>
    </row>
    <row r="8" spans="1:7" ht="30" x14ac:dyDescent="0.25">
      <c r="A8" s="38">
        <v>1</v>
      </c>
      <c r="B8" s="38" t="s">
        <v>286</v>
      </c>
      <c r="C8" s="102" t="s">
        <v>676</v>
      </c>
      <c r="D8" s="38" t="s">
        <v>169</v>
      </c>
      <c r="E8" s="44">
        <v>1</v>
      </c>
      <c r="F8" s="43"/>
      <c r="G8" s="88">
        <f>Table114[5]*Table114[6]</f>
        <v>0</v>
      </c>
    </row>
    <row r="9" spans="1:7" ht="30" x14ac:dyDescent="0.25">
      <c r="A9" s="96">
        <v>2</v>
      </c>
      <c r="B9" s="96" t="s">
        <v>227</v>
      </c>
      <c r="C9" s="97" t="s">
        <v>287</v>
      </c>
      <c r="D9" s="96" t="s">
        <v>169</v>
      </c>
      <c r="E9" s="98">
        <v>2</v>
      </c>
      <c r="F9" s="99"/>
      <c r="G9" s="100">
        <f>Table114[5]*Table114[6]</f>
        <v>0</v>
      </c>
    </row>
    <row r="10" spans="1:7" ht="45" x14ac:dyDescent="0.25">
      <c r="A10" s="96">
        <v>3</v>
      </c>
      <c r="B10" s="96" t="s">
        <v>227</v>
      </c>
      <c r="C10" s="97" t="s">
        <v>288</v>
      </c>
      <c r="D10" s="96" t="s">
        <v>169</v>
      </c>
      <c r="E10" s="98">
        <v>1</v>
      </c>
      <c r="F10" s="99"/>
      <c r="G10" s="101">
        <f>Table114[5]*Table114[6]</f>
        <v>0</v>
      </c>
    </row>
    <row r="11" spans="1:7" x14ac:dyDescent="0.25">
      <c r="A11" s="96">
        <v>4</v>
      </c>
      <c r="B11" s="96"/>
      <c r="C11" s="97" t="s">
        <v>289</v>
      </c>
      <c r="D11" s="96" t="s">
        <v>169</v>
      </c>
      <c r="E11" s="98">
        <v>1</v>
      </c>
      <c r="F11" s="99"/>
      <c r="G11" s="101">
        <f>Table114[5]*Table114[6]</f>
        <v>0</v>
      </c>
    </row>
    <row r="12" spans="1:7" ht="45" x14ac:dyDescent="0.25">
      <c r="A12" s="96">
        <v>5</v>
      </c>
      <c r="B12" s="96" t="s">
        <v>218</v>
      </c>
      <c r="C12" s="97" t="s">
        <v>290</v>
      </c>
      <c r="D12" s="96" t="s">
        <v>169</v>
      </c>
      <c r="E12" s="98">
        <v>2</v>
      </c>
      <c r="F12" s="99"/>
      <c r="G12" s="101">
        <f>Table114[5]*Table114[6]</f>
        <v>0</v>
      </c>
    </row>
    <row r="13" spans="1:7" ht="45" x14ac:dyDescent="0.25">
      <c r="A13" s="96">
        <v>6</v>
      </c>
      <c r="B13" s="96" t="s">
        <v>291</v>
      </c>
      <c r="C13" s="97" t="s">
        <v>292</v>
      </c>
      <c r="D13" s="96" t="s">
        <v>122</v>
      </c>
      <c r="E13" s="98">
        <v>10</v>
      </c>
      <c r="F13" s="99"/>
      <c r="G13" s="101">
        <f>Table114[5]*Table114[6]</f>
        <v>0</v>
      </c>
    </row>
    <row r="14" spans="1:7" ht="45" x14ac:dyDescent="0.25">
      <c r="A14" s="96">
        <v>7</v>
      </c>
      <c r="B14" s="96" t="s">
        <v>251</v>
      </c>
      <c r="C14" s="97" t="s">
        <v>252</v>
      </c>
      <c r="D14" s="96" t="s">
        <v>122</v>
      </c>
      <c r="E14" s="98">
        <v>10</v>
      </c>
      <c r="F14" s="99"/>
      <c r="G14" s="101">
        <f>Table114[5]*Table114[6]</f>
        <v>0</v>
      </c>
    </row>
    <row r="15" spans="1:7" ht="45" x14ac:dyDescent="0.25">
      <c r="A15" s="96">
        <v>8</v>
      </c>
      <c r="B15" s="96" t="s">
        <v>259</v>
      </c>
      <c r="C15" s="97" t="s">
        <v>260</v>
      </c>
      <c r="D15" s="96" t="s">
        <v>122</v>
      </c>
      <c r="E15" s="98">
        <v>10</v>
      </c>
      <c r="F15" s="99"/>
      <c r="G15" s="101">
        <f>Table114[5]*Table114[6]</f>
        <v>0</v>
      </c>
    </row>
    <row r="16" spans="1:7" ht="30" x14ac:dyDescent="0.25">
      <c r="A16" s="96">
        <v>9</v>
      </c>
      <c r="B16" s="96" t="s">
        <v>293</v>
      </c>
      <c r="C16" s="97" t="s">
        <v>294</v>
      </c>
      <c r="D16" s="96" t="s">
        <v>119</v>
      </c>
      <c r="E16" s="98">
        <v>1.3</v>
      </c>
      <c r="F16" s="99"/>
      <c r="G16" s="101">
        <f>Table114[5]*Table114[6]</f>
        <v>0</v>
      </c>
    </row>
    <row r="17" spans="1:7" ht="30" x14ac:dyDescent="0.25">
      <c r="A17" s="96">
        <v>10</v>
      </c>
      <c r="B17" s="96" t="s">
        <v>295</v>
      </c>
      <c r="C17" s="97" t="s">
        <v>296</v>
      </c>
      <c r="D17" s="96" t="s">
        <v>297</v>
      </c>
      <c r="E17" s="98">
        <v>2</v>
      </c>
      <c r="F17" s="99"/>
      <c r="G17" s="101">
        <f>Table114[5]*Table114[6]</f>
        <v>0</v>
      </c>
    </row>
    <row r="18" spans="1:7" x14ac:dyDescent="0.25">
      <c r="A18" s="96"/>
      <c r="B18" s="96"/>
      <c r="C18" s="97" t="s">
        <v>298</v>
      </c>
      <c r="D18" s="96"/>
      <c r="E18" s="98"/>
      <c r="F18" s="99"/>
      <c r="G18" s="101">
        <f>Table114[5]*Table114[6]</f>
        <v>0</v>
      </c>
    </row>
    <row r="19" spans="1:7" ht="45" x14ac:dyDescent="0.25">
      <c r="A19" s="96">
        <v>11</v>
      </c>
      <c r="B19" s="96" t="s">
        <v>299</v>
      </c>
      <c r="C19" s="97" t="s">
        <v>300</v>
      </c>
      <c r="D19" s="96" t="s">
        <v>119</v>
      </c>
      <c r="E19" s="98">
        <v>2.64</v>
      </c>
      <c r="F19" s="99"/>
      <c r="G19" s="101">
        <f>Table114[5]*Table114[6]</f>
        <v>0</v>
      </c>
    </row>
    <row r="20" spans="1:7" ht="30" x14ac:dyDescent="0.25">
      <c r="A20" s="96">
        <v>12</v>
      </c>
      <c r="B20" s="96" t="s">
        <v>301</v>
      </c>
      <c r="C20" s="97" t="s">
        <v>302</v>
      </c>
      <c r="D20" s="96" t="s">
        <v>169</v>
      </c>
      <c r="E20" s="98">
        <v>1</v>
      </c>
      <c r="F20" s="99"/>
      <c r="G20" s="101">
        <f>Table114[5]*Table114[6]</f>
        <v>0</v>
      </c>
    </row>
    <row r="21" spans="1:7" ht="45" x14ac:dyDescent="0.25">
      <c r="A21" s="96">
        <v>13</v>
      </c>
      <c r="B21" s="96" t="s">
        <v>303</v>
      </c>
      <c r="C21" s="97" t="s">
        <v>304</v>
      </c>
      <c r="D21" s="96" t="s">
        <v>119</v>
      </c>
      <c r="E21" s="98">
        <v>0.2</v>
      </c>
      <c r="F21" s="99"/>
      <c r="G21" s="101">
        <f>Table114[5]*Table114[6]</f>
        <v>0</v>
      </c>
    </row>
    <row r="22" spans="1:7" ht="75" x14ac:dyDescent="0.25">
      <c r="A22" s="96">
        <v>14</v>
      </c>
      <c r="B22" s="96" t="s">
        <v>192</v>
      </c>
      <c r="C22" s="97" t="s">
        <v>305</v>
      </c>
      <c r="D22" s="96" t="s">
        <v>119</v>
      </c>
      <c r="E22" s="98">
        <v>3.8</v>
      </c>
      <c r="F22" s="99"/>
      <c r="G22" s="101">
        <f>Table114[5]*Table114[6]</f>
        <v>0</v>
      </c>
    </row>
    <row r="23" spans="1:7" x14ac:dyDescent="0.25">
      <c r="A23" s="96">
        <v>15</v>
      </c>
      <c r="B23" s="96"/>
      <c r="C23" s="97" t="s">
        <v>306</v>
      </c>
      <c r="D23" s="96" t="s">
        <v>122</v>
      </c>
      <c r="E23" s="98">
        <v>15</v>
      </c>
      <c r="F23" s="99"/>
      <c r="G23" s="101">
        <f>Table114[5]*Table114[6]</f>
        <v>0</v>
      </c>
    </row>
    <row r="24" spans="1:7" ht="45" x14ac:dyDescent="0.25">
      <c r="A24" s="96">
        <v>16</v>
      </c>
      <c r="B24" s="96" t="s">
        <v>307</v>
      </c>
      <c r="C24" s="97" t="s">
        <v>308</v>
      </c>
      <c r="D24" s="96" t="s">
        <v>169</v>
      </c>
      <c r="E24" s="98">
        <v>1</v>
      </c>
      <c r="F24" s="99"/>
      <c r="G24" s="101">
        <f>Table114[5]*Table114[6]</f>
        <v>0</v>
      </c>
    </row>
    <row r="25" spans="1:7" x14ac:dyDescent="0.25">
      <c r="A25" s="96"/>
      <c r="B25" s="96"/>
      <c r="C25" s="97" t="s">
        <v>687</v>
      </c>
      <c r="D25" s="96"/>
      <c r="E25" s="98"/>
      <c r="F25" s="99"/>
      <c r="G25" s="101">
        <f>Table114[5]*Table114[6]</f>
        <v>0</v>
      </c>
    </row>
    <row r="26" spans="1:7" ht="45" x14ac:dyDescent="0.25">
      <c r="A26" s="96">
        <v>17</v>
      </c>
      <c r="B26" s="96" t="s">
        <v>559</v>
      </c>
      <c r="C26" s="97" t="s">
        <v>560</v>
      </c>
      <c r="D26" s="96" t="s">
        <v>165</v>
      </c>
      <c r="E26" s="98">
        <v>0.76</v>
      </c>
      <c r="F26" s="99"/>
      <c r="G26" s="101">
        <f>Table114[5]*Table114[6]</f>
        <v>0</v>
      </c>
    </row>
    <row r="27" spans="1:7" ht="30" x14ac:dyDescent="0.25">
      <c r="A27" s="96">
        <v>18</v>
      </c>
      <c r="B27" s="96" t="s">
        <v>561</v>
      </c>
      <c r="C27" s="97" t="s">
        <v>562</v>
      </c>
      <c r="D27" s="96" t="s">
        <v>114</v>
      </c>
      <c r="E27" s="98">
        <v>2.4</v>
      </c>
      <c r="F27" s="99"/>
      <c r="G27" s="101">
        <f>Table114[5]*Table114[6]</f>
        <v>0</v>
      </c>
    </row>
    <row r="28" spans="1:7" ht="45" x14ac:dyDescent="0.25">
      <c r="A28" s="96">
        <v>19</v>
      </c>
      <c r="B28" s="96" t="s">
        <v>563</v>
      </c>
      <c r="C28" s="97" t="s">
        <v>564</v>
      </c>
      <c r="D28" s="96" t="s">
        <v>165</v>
      </c>
      <c r="E28" s="98">
        <v>0.43</v>
      </c>
      <c r="F28" s="99"/>
      <c r="G28" s="101">
        <f>Table114[5]*Table114[6]</f>
        <v>0</v>
      </c>
    </row>
    <row r="29" spans="1:7" ht="45" x14ac:dyDescent="0.25">
      <c r="A29" s="96">
        <v>20</v>
      </c>
      <c r="B29" s="96" t="s">
        <v>565</v>
      </c>
      <c r="C29" s="97" t="s">
        <v>566</v>
      </c>
      <c r="D29" s="96" t="s">
        <v>165</v>
      </c>
      <c r="E29" s="98">
        <v>0.43</v>
      </c>
      <c r="F29" s="99"/>
      <c r="G29" s="101">
        <f>Table114[5]*Table114[6]</f>
        <v>0</v>
      </c>
    </row>
    <row r="30" spans="1:7" ht="45" x14ac:dyDescent="0.25">
      <c r="A30" s="96">
        <v>21</v>
      </c>
      <c r="B30" s="96" t="s">
        <v>134</v>
      </c>
      <c r="C30" s="97" t="s">
        <v>135</v>
      </c>
      <c r="D30" s="96" t="s">
        <v>114</v>
      </c>
      <c r="E30" s="98">
        <v>10.7</v>
      </c>
      <c r="F30" s="99"/>
      <c r="G30" s="101">
        <f>Table114[5]*Table114[6]</f>
        <v>0</v>
      </c>
    </row>
    <row r="31" spans="1:7" ht="45" x14ac:dyDescent="0.25">
      <c r="A31" s="96">
        <v>22</v>
      </c>
      <c r="B31" s="96" t="s">
        <v>136</v>
      </c>
      <c r="C31" s="97" t="s">
        <v>137</v>
      </c>
      <c r="D31" s="96" t="s">
        <v>114</v>
      </c>
      <c r="E31" s="98">
        <v>10.7</v>
      </c>
      <c r="F31" s="99"/>
      <c r="G31" s="101">
        <f>Table114[5]*Table114[6]</f>
        <v>0</v>
      </c>
    </row>
    <row r="32" spans="1:7" x14ac:dyDescent="0.25">
      <c r="A32" s="96"/>
      <c r="B32" s="96"/>
      <c r="C32" s="97" t="s">
        <v>688</v>
      </c>
      <c r="D32" s="96"/>
      <c r="E32" s="98"/>
      <c r="F32" s="99"/>
      <c r="G32" s="101">
        <f>Table114[5]*Table114[6]</f>
        <v>0</v>
      </c>
    </row>
    <row r="33" spans="1:7" ht="60" x14ac:dyDescent="0.25">
      <c r="A33" s="96">
        <v>23</v>
      </c>
      <c r="B33" s="96" t="s">
        <v>689</v>
      </c>
      <c r="C33" s="97" t="s">
        <v>690</v>
      </c>
      <c r="D33" s="96" t="s">
        <v>122</v>
      </c>
      <c r="E33" s="98">
        <v>40</v>
      </c>
      <c r="F33" s="99"/>
      <c r="G33" s="101">
        <f>Table114[5]*Table114[6]</f>
        <v>0</v>
      </c>
    </row>
    <row r="34" spans="1:7" ht="60" x14ac:dyDescent="0.25">
      <c r="A34" s="96">
        <v>24</v>
      </c>
      <c r="B34" s="96" t="s">
        <v>691</v>
      </c>
      <c r="C34" s="97" t="s">
        <v>692</v>
      </c>
      <c r="D34" s="96" t="s">
        <v>122</v>
      </c>
      <c r="E34" s="98">
        <v>30</v>
      </c>
      <c r="F34" s="99"/>
      <c r="G34" s="101">
        <f>Table114[5]*Table114[6]</f>
        <v>0</v>
      </c>
    </row>
    <row r="35" spans="1:7" ht="60" x14ac:dyDescent="0.25">
      <c r="A35" s="96">
        <v>25</v>
      </c>
      <c r="B35" s="96" t="s">
        <v>691</v>
      </c>
      <c r="C35" s="97" t="s">
        <v>693</v>
      </c>
      <c r="D35" s="96" t="s">
        <v>122</v>
      </c>
      <c r="E35" s="98">
        <v>36</v>
      </c>
      <c r="F35" s="99"/>
      <c r="G35" s="101">
        <f>Table114[5]*Table114[6]</f>
        <v>0</v>
      </c>
    </row>
    <row r="36" spans="1:7" ht="60" x14ac:dyDescent="0.25">
      <c r="A36" s="96">
        <v>26</v>
      </c>
      <c r="B36" s="96" t="s">
        <v>691</v>
      </c>
      <c r="C36" s="97" t="s">
        <v>694</v>
      </c>
      <c r="D36" s="96" t="s">
        <v>122</v>
      </c>
      <c r="E36" s="98">
        <v>30</v>
      </c>
      <c r="F36" s="99"/>
      <c r="G36" s="101">
        <f>Table114[5]*Table114[6]</f>
        <v>0</v>
      </c>
    </row>
    <row r="37" spans="1:7" ht="60" x14ac:dyDescent="0.25">
      <c r="A37" s="96">
        <v>27</v>
      </c>
      <c r="B37" s="96" t="s">
        <v>695</v>
      </c>
      <c r="C37" s="97" t="s">
        <v>696</v>
      </c>
      <c r="D37" s="96" t="s">
        <v>169</v>
      </c>
      <c r="E37" s="98">
        <v>6</v>
      </c>
      <c r="F37" s="99"/>
      <c r="G37" s="101">
        <f>Table114[5]*Table114[6]</f>
        <v>0</v>
      </c>
    </row>
    <row r="38" spans="1:7" ht="60" x14ac:dyDescent="0.25">
      <c r="A38" s="96">
        <v>28</v>
      </c>
      <c r="B38" s="96" t="s">
        <v>697</v>
      </c>
      <c r="C38" s="97" t="s">
        <v>698</v>
      </c>
      <c r="D38" s="96" t="s">
        <v>169</v>
      </c>
      <c r="E38" s="98">
        <v>4</v>
      </c>
      <c r="F38" s="99"/>
      <c r="G38" s="101">
        <f>Table114[5]*Table114[6]</f>
        <v>0</v>
      </c>
    </row>
    <row r="39" spans="1:7" ht="45" x14ac:dyDescent="0.25">
      <c r="A39" s="96">
        <v>29</v>
      </c>
      <c r="B39" s="96" t="s">
        <v>699</v>
      </c>
      <c r="C39" s="97" t="s">
        <v>700</v>
      </c>
      <c r="D39" s="96" t="s">
        <v>169</v>
      </c>
      <c r="E39" s="98">
        <v>2</v>
      </c>
      <c r="F39" s="99"/>
      <c r="G39" s="101">
        <f>Table114[5]*Table114[6]</f>
        <v>0</v>
      </c>
    </row>
    <row r="40" spans="1:7" ht="45" x14ac:dyDescent="0.25">
      <c r="A40" s="96">
        <v>30</v>
      </c>
      <c r="B40" s="96" t="s">
        <v>701</v>
      </c>
      <c r="C40" s="97" t="s">
        <v>702</v>
      </c>
      <c r="D40" s="96" t="s">
        <v>169</v>
      </c>
      <c r="E40" s="98">
        <v>2</v>
      </c>
      <c r="F40" s="99"/>
      <c r="G40" s="101">
        <f>Table114[5]*Table114[6]</f>
        <v>0</v>
      </c>
    </row>
    <row r="41" spans="1:7" ht="45" x14ac:dyDescent="0.25">
      <c r="A41" s="96">
        <v>31</v>
      </c>
      <c r="B41" s="96" t="s">
        <v>701</v>
      </c>
      <c r="C41" s="97" t="s">
        <v>703</v>
      </c>
      <c r="D41" s="96" t="s">
        <v>169</v>
      </c>
      <c r="E41" s="98">
        <v>6</v>
      </c>
      <c r="F41" s="99"/>
      <c r="G41" s="101">
        <f>Table114[5]*Table114[6]</f>
        <v>0</v>
      </c>
    </row>
    <row r="42" spans="1:7" ht="30" x14ac:dyDescent="0.25">
      <c r="A42" s="96">
        <v>32</v>
      </c>
      <c r="B42" s="96" t="s">
        <v>151</v>
      </c>
      <c r="C42" s="97" t="s">
        <v>152</v>
      </c>
      <c r="D42" s="96" t="s">
        <v>140</v>
      </c>
      <c r="E42" s="98">
        <v>101.12</v>
      </c>
      <c r="F42" s="99"/>
      <c r="G42" s="101">
        <f>Table114[5]*Table114[6]</f>
        <v>0</v>
      </c>
    </row>
    <row r="43" spans="1:7" x14ac:dyDescent="0.25">
      <c r="A43" s="96"/>
      <c r="B43" s="96"/>
      <c r="C43" s="97" t="s">
        <v>704</v>
      </c>
      <c r="D43" s="96"/>
      <c r="E43" s="98"/>
      <c r="F43" s="99"/>
      <c r="G43" s="101">
        <f>Table114[5]*Table114[6]</f>
        <v>0</v>
      </c>
    </row>
    <row r="44" spans="1:7" x14ac:dyDescent="0.25">
      <c r="A44" s="96">
        <v>33</v>
      </c>
      <c r="B44" s="96" t="s">
        <v>324</v>
      </c>
      <c r="C44" s="97" t="s">
        <v>325</v>
      </c>
      <c r="D44" s="96" t="s">
        <v>114</v>
      </c>
      <c r="E44" s="98">
        <v>4.12</v>
      </c>
      <c r="F44" s="99"/>
      <c r="G44" s="101">
        <f>Table114[5]*Table114[6]</f>
        <v>0</v>
      </c>
    </row>
    <row r="45" spans="1:7" ht="30" x14ac:dyDescent="0.25">
      <c r="A45" s="96">
        <v>34</v>
      </c>
      <c r="B45" s="96" t="s">
        <v>705</v>
      </c>
      <c r="C45" s="97" t="s">
        <v>706</v>
      </c>
      <c r="D45" s="96" t="s">
        <v>169</v>
      </c>
      <c r="E45" s="98">
        <v>14</v>
      </c>
      <c r="F45" s="99"/>
      <c r="G45" s="101">
        <f>Table114[5]*Table114[6]</f>
        <v>0</v>
      </c>
    </row>
    <row r="46" spans="1:7" ht="30" x14ac:dyDescent="0.25">
      <c r="A46" s="96">
        <v>35</v>
      </c>
      <c r="B46" s="96" t="s">
        <v>707</v>
      </c>
      <c r="C46" s="97" t="s">
        <v>708</v>
      </c>
      <c r="D46" s="96" t="s">
        <v>169</v>
      </c>
      <c r="E46" s="98">
        <v>14</v>
      </c>
      <c r="F46" s="99"/>
      <c r="G46" s="101">
        <f>Table114[5]*Table114[6]</f>
        <v>0</v>
      </c>
    </row>
    <row r="47" spans="1:7" ht="60" x14ac:dyDescent="0.25">
      <c r="A47" s="96">
        <v>36</v>
      </c>
      <c r="B47" s="96" t="s">
        <v>709</v>
      </c>
      <c r="C47" s="97" t="s">
        <v>710</v>
      </c>
      <c r="D47" s="96" t="s">
        <v>169</v>
      </c>
      <c r="E47" s="98">
        <v>24</v>
      </c>
      <c r="F47" s="99"/>
      <c r="G47" s="101">
        <f>Table114[5]*Table114[6]</f>
        <v>0</v>
      </c>
    </row>
    <row r="48" spans="1:7" ht="60" x14ac:dyDescent="0.25">
      <c r="A48" s="96">
        <v>37</v>
      </c>
      <c r="B48" s="96" t="s">
        <v>709</v>
      </c>
      <c r="C48" s="97" t="s">
        <v>711</v>
      </c>
      <c r="D48" s="96" t="s">
        <v>169</v>
      </c>
      <c r="E48" s="98">
        <v>8</v>
      </c>
      <c r="F48" s="99"/>
      <c r="G48" s="101">
        <f>Table114[5]*Table114[6]</f>
        <v>0</v>
      </c>
    </row>
    <row r="49" spans="1:7" ht="30" x14ac:dyDescent="0.25">
      <c r="A49" s="96">
        <v>38</v>
      </c>
      <c r="B49" s="96" t="s">
        <v>295</v>
      </c>
      <c r="C49" s="97" t="s">
        <v>712</v>
      </c>
      <c r="D49" s="96" t="s">
        <v>297</v>
      </c>
      <c r="E49" s="98">
        <v>2</v>
      </c>
      <c r="F49" s="99"/>
      <c r="G49" s="101">
        <f>Table114[5]*Table114[6]</f>
        <v>0</v>
      </c>
    </row>
    <row r="50" spans="1:7" x14ac:dyDescent="0.25">
      <c r="A50" s="96"/>
      <c r="B50" s="96"/>
      <c r="C50" s="97" t="s">
        <v>713</v>
      </c>
      <c r="D50" s="96"/>
      <c r="E50" s="98"/>
      <c r="F50" s="99"/>
      <c r="G50" s="101">
        <f>Table114[5]*Table114[6]</f>
        <v>0</v>
      </c>
    </row>
    <row r="51" spans="1:7" x14ac:dyDescent="0.25">
      <c r="A51" s="96"/>
      <c r="B51" s="96"/>
      <c r="C51" s="97" t="s">
        <v>714</v>
      </c>
      <c r="D51" s="96"/>
      <c r="E51" s="98"/>
      <c r="F51" s="99"/>
      <c r="G51" s="101">
        <f>Table114[5]*Table114[6]</f>
        <v>0</v>
      </c>
    </row>
    <row r="52" spans="1:7" ht="45" x14ac:dyDescent="0.25">
      <c r="A52" s="96">
        <v>39</v>
      </c>
      <c r="B52" s="96" t="s">
        <v>715</v>
      </c>
      <c r="C52" s="97" t="s">
        <v>716</v>
      </c>
      <c r="D52" s="96" t="s">
        <v>169</v>
      </c>
      <c r="E52" s="98">
        <v>30</v>
      </c>
      <c r="F52" s="99"/>
      <c r="G52" s="101">
        <f>Table114[5]*Table114[6]</f>
        <v>0</v>
      </c>
    </row>
    <row r="53" spans="1:7" ht="45" x14ac:dyDescent="0.25">
      <c r="A53" s="96">
        <v>40</v>
      </c>
      <c r="B53" s="96" t="s">
        <v>707</v>
      </c>
      <c r="C53" s="97" t="s">
        <v>717</v>
      </c>
      <c r="D53" s="96" t="s">
        <v>169</v>
      </c>
      <c r="E53" s="98">
        <v>1</v>
      </c>
      <c r="F53" s="99"/>
      <c r="G53" s="101">
        <f>Table114[5]*Table114[6]</f>
        <v>0</v>
      </c>
    </row>
    <row r="54" spans="1:7" ht="45" x14ac:dyDescent="0.25">
      <c r="A54" s="96">
        <v>41</v>
      </c>
      <c r="B54" s="96" t="s">
        <v>126</v>
      </c>
      <c r="C54" s="97" t="s">
        <v>718</v>
      </c>
      <c r="D54" s="96" t="s">
        <v>114</v>
      </c>
      <c r="E54" s="98">
        <v>0.76800000000000002</v>
      </c>
      <c r="F54" s="99"/>
      <c r="G54" s="101">
        <f>Table114[5]*Table114[6]</f>
        <v>0</v>
      </c>
    </row>
    <row r="55" spans="1:7" ht="45" x14ac:dyDescent="0.25">
      <c r="A55" s="96">
        <v>42</v>
      </c>
      <c r="B55" s="96" t="s">
        <v>719</v>
      </c>
      <c r="C55" s="97" t="s">
        <v>720</v>
      </c>
      <c r="D55" s="96" t="s">
        <v>169</v>
      </c>
      <c r="E55" s="98">
        <v>2</v>
      </c>
      <c r="F55" s="99"/>
      <c r="G55" s="101">
        <f>Table114[5]*Table114[6]</f>
        <v>0</v>
      </c>
    </row>
    <row r="56" spans="1:7" ht="30" x14ac:dyDescent="0.25">
      <c r="A56" s="96">
        <v>43</v>
      </c>
      <c r="B56" s="96" t="s">
        <v>707</v>
      </c>
      <c r="C56" s="97" t="s">
        <v>721</v>
      </c>
      <c r="D56" s="96" t="s">
        <v>169</v>
      </c>
      <c r="E56" s="98">
        <v>2</v>
      </c>
      <c r="F56" s="99"/>
      <c r="G56" s="101">
        <f>Table114[5]*Table114[6]</f>
        <v>0</v>
      </c>
    </row>
    <row r="57" spans="1:7" ht="30" x14ac:dyDescent="0.25">
      <c r="A57" s="96">
        <v>44</v>
      </c>
      <c r="B57" s="96" t="s">
        <v>707</v>
      </c>
      <c r="C57" s="97" t="s">
        <v>722</v>
      </c>
      <c r="D57" s="96" t="s">
        <v>169</v>
      </c>
      <c r="E57" s="98">
        <v>2</v>
      </c>
      <c r="F57" s="99"/>
      <c r="G57" s="101">
        <f>Table114[5]*Table114[6]</f>
        <v>0</v>
      </c>
    </row>
    <row r="58" spans="1:7" ht="75" x14ac:dyDescent="0.25">
      <c r="A58" s="96">
        <v>45</v>
      </c>
      <c r="B58" s="96" t="s">
        <v>379</v>
      </c>
      <c r="C58" s="97" t="s">
        <v>380</v>
      </c>
      <c r="D58" s="96" t="s">
        <v>143</v>
      </c>
      <c r="E58" s="98">
        <v>0.05</v>
      </c>
      <c r="F58" s="99"/>
      <c r="G58" s="101">
        <f>Table114[5]*Table114[6]</f>
        <v>0</v>
      </c>
    </row>
    <row r="59" spans="1:7" ht="30" x14ac:dyDescent="0.25">
      <c r="A59" s="96">
        <v>46</v>
      </c>
      <c r="B59" s="96" t="s">
        <v>141</v>
      </c>
      <c r="C59" s="97" t="s">
        <v>153</v>
      </c>
      <c r="D59" s="96" t="s">
        <v>143</v>
      </c>
      <c r="E59" s="98">
        <v>0.05</v>
      </c>
      <c r="F59" s="99"/>
      <c r="G59" s="101">
        <f>Table114[5]*Table114[6]</f>
        <v>0</v>
      </c>
    </row>
    <row r="60" spans="1:7" ht="45" x14ac:dyDescent="0.25">
      <c r="A60" s="96">
        <v>47</v>
      </c>
      <c r="B60" s="96" t="s">
        <v>144</v>
      </c>
      <c r="C60" s="97" t="s">
        <v>154</v>
      </c>
      <c r="D60" s="96" t="s">
        <v>143</v>
      </c>
      <c r="E60" s="98">
        <v>0.05</v>
      </c>
      <c r="F60" s="99"/>
      <c r="G60" s="101">
        <f>Table114[5]*Table114[6]</f>
        <v>0</v>
      </c>
    </row>
    <row r="61" spans="1:7" ht="60" x14ac:dyDescent="0.25">
      <c r="A61" s="96">
        <v>48</v>
      </c>
      <c r="B61" s="96" t="s">
        <v>316</v>
      </c>
      <c r="C61" s="97" t="s">
        <v>723</v>
      </c>
      <c r="D61" s="96" t="s">
        <v>114</v>
      </c>
      <c r="E61" s="98">
        <v>2.8</v>
      </c>
      <c r="F61" s="99"/>
      <c r="G61" s="101">
        <f>Table114[5]*Table114[6]</f>
        <v>0</v>
      </c>
    </row>
    <row r="62" spans="1:7" x14ac:dyDescent="0.25">
      <c r="A62" s="96"/>
      <c r="B62" s="96"/>
      <c r="C62" s="97" t="s">
        <v>724</v>
      </c>
      <c r="D62" s="96"/>
      <c r="E62" s="98"/>
      <c r="F62" s="99"/>
      <c r="G62" s="101">
        <f>Table114[5]*Table114[6]</f>
        <v>0</v>
      </c>
    </row>
    <row r="63" spans="1:7" ht="45" x14ac:dyDescent="0.25">
      <c r="A63" s="96">
        <v>49</v>
      </c>
      <c r="B63" s="96" t="s">
        <v>126</v>
      </c>
      <c r="C63" s="97" t="s">
        <v>725</v>
      </c>
      <c r="D63" s="96" t="s">
        <v>114</v>
      </c>
      <c r="E63" s="98">
        <v>0.8</v>
      </c>
      <c r="F63" s="99"/>
      <c r="G63" s="101">
        <f>Table114[5]*Table114[6]</f>
        <v>0</v>
      </c>
    </row>
    <row r="64" spans="1:7" ht="30" x14ac:dyDescent="0.25">
      <c r="A64" s="96">
        <v>50</v>
      </c>
      <c r="B64" s="96" t="s">
        <v>726</v>
      </c>
      <c r="C64" s="97" t="s">
        <v>727</v>
      </c>
      <c r="D64" s="96" t="s">
        <v>169</v>
      </c>
      <c r="E64" s="98">
        <v>2</v>
      </c>
      <c r="F64" s="99"/>
      <c r="G64" s="101">
        <f>Table114[5]*Table114[6]</f>
        <v>0</v>
      </c>
    </row>
    <row r="65" spans="1:7" ht="30" x14ac:dyDescent="0.25">
      <c r="A65" s="96">
        <v>51</v>
      </c>
      <c r="B65" s="96" t="s">
        <v>295</v>
      </c>
      <c r="C65" s="97" t="s">
        <v>728</v>
      </c>
      <c r="D65" s="96" t="s">
        <v>297</v>
      </c>
      <c r="E65" s="98">
        <v>2</v>
      </c>
      <c r="F65" s="99"/>
      <c r="G65" s="101">
        <f>Table114[5]*Table114[6]</f>
        <v>0</v>
      </c>
    </row>
    <row r="66" spans="1:7" ht="75" x14ac:dyDescent="0.25">
      <c r="A66" s="96">
        <v>52</v>
      </c>
      <c r="B66" s="96" t="s">
        <v>192</v>
      </c>
      <c r="C66" s="97" t="s">
        <v>729</v>
      </c>
      <c r="D66" s="96" t="s">
        <v>119</v>
      </c>
      <c r="E66" s="98">
        <v>17.600000000000001</v>
      </c>
      <c r="F66" s="99"/>
      <c r="G66" s="101">
        <f>Table114[5]*Table114[6]</f>
        <v>0</v>
      </c>
    </row>
    <row r="67" spans="1:7" ht="30" x14ac:dyDescent="0.25">
      <c r="A67" s="96">
        <v>53</v>
      </c>
      <c r="B67" s="96" t="s">
        <v>198</v>
      </c>
      <c r="C67" s="97" t="s">
        <v>199</v>
      </c>
      <c r="D67" s="96" t="s">
        <v>114</v>
      </c>
      <c r="E67" s="98">
        <v>0.69</v>
      </c>
      <c r="F67" s="99"/>
      <c r="G67" s="101">
        <f>Table114[5]*Table114[6]</f>
        <v>0</v>
      </c>
    </row>
    <row r="68" spans="1:7" ht="45" x14ac:dyDescent="0.25">
      <c r="A68" s="96">
        <v>54</v>
      </c>
      <c r="B68" s="96" t="s">
        <v>730</v>
      </c>
      <c r="C68" s="97" t="s">
        <v>731</v>
      </c>
      <c r="D68" s="96" t="s">
        <v>119</v>
      </c>
      <c r="E68" s="98">
        <v>50</v>
      </c>
      <c r="F68" s="99"/>
      <c r="G68" s="101">
        <f>Table114[5]*Table114[6]</f>
        <v>0</v>
      </c>
    </row>
    <row r="69" spans="1:7" ht="75" x14ac:dyDescent="0.25">
      <c r="A69" s="96">
        <v>55</v>
      </c>
      <c r="B69" s="96" t="s">
        <v>732</v>
      </c>
      <c r="C69" s="97" t="s">
        <v>733</v>
      </c>
      <c r="D69" s="96" t="s">
        <v>119</v>
      </c>
      <c r="E69" s="98">
        <v>30</v>
      </c>
      <c r="F69" s="99"/>
      <c r="G69" s="101">
        <f>Table114[5]*Table114[6]</f>
        <v>0</v>
      </c>
    </row>
    <row r="70" spans="1:7" x14ac:dyDescent="0.25">
      <c r="A70" s="96"/>
      <c r="B70" s="96"/>
      <c r="C70" s="97" t="s">
        <v>734</v>
      </c>
      <c r="D70" s="96"/>
      <c r="E70" s="98"/>
      <c r="F70" s="99"/>
      <c r="G70" s="101">
        <f>Table114[5]*Table114[6]</f>
        <v>0</v>
      </c>
    </row>
    <row r="71" spans="1:7" ht="45" x14ac:dyDescent="0.25">
      <c r="A71" s="96">
        <v>56</v>
      </c>
      <c r="B71" s="96" t="s">
        <v>735</v>
      </c>
      <c r="C71" s="97" t="s">
        <v>736</v>
      </c>
      <c r="D71" s="96" t="s">
        <v>114</v>
      </c>
      <c r="E71" s="98">
        <v>1.04</v>
      </c>
      <c r="F71" s="99"/>
      <c r="G71" s="101">
        <f>Table114[5]*Table114[6]</f>
        <v>0</v>
      </c>
    </row>
    <row r="72" spans="1:7" ht="45" x14ac:dyDescent="0.25">
      <c r="A72" s="96">
        <v>57</v>
      </c>
      <c r="B72" s="96" t="s">
        <v>737</v>
      </c>
      <c r="C72" s="97" t="s">
        <v>738</v>
      </c>
      <c r="D72" s="96" t="s">
        <v>169</v>
      </c>
      <c r="E72" s="98">
        <v>1</v>
      </c>
      <c r="F72" s="99"/>
      <c r="G72" s="101">
        <f>Table114[5]*Table114[6]</f>
        <v>0</v>
      </c>
    </row>
    <row r="73" spans="1:7" ht="30" x14ac:dyDescent="0.25">
      <c r="A73" s="96">
        <v>58</v>
      </c>
      <c r="B73" s="96" t="s">
        <v>141</v>
      </c>
      <c r="C73" s="97" t="s">
        <v>153</v>
      </c>
      <c r="D73" s="96" t="s">
        <v>143</v>
      </c>
      <c r="E73" s="98">
        <v>0.03</v>
      </c>
      <c r="F73" s="99"/>
      <c r="G73" s="101">
        <f>Table114[5]*Table114[6]</f>
        <v>0</v>
      </c>
    </row>
    <row r="74" spans="1:7" ht="45" x14ac:dyDescent="0.25">
      <c r="A74" s="96">
        <v>59</v>
      </c>
      <c r="B74" s="96" t="s">
        <v>144</v>
      </c>
      <c r="C74" s="97" t="s">
        <v>154</v>
      </c>
      <c r="D74" s="96" t="s">
        <v>143</v>
      </c>
      <c r="E74" s="98">
        <v>0.03</v>
      </c>
      <c r="F74" s="99"/>
      <c r="G74" s="101">
        <f>Table114[5]*Table114[6]</f>
        <v>0</v>
      </c>
    </row>
    <row r="75" spans="1:7" ht="45" x14ac:dyDescent="0.25">
      <c r="A75" s="96">
        <v>60</v>
      </c>
      <c r="B75" s="96" t="s">
        <v>314</v>
      </c>
      <c r="C75" s="97" t="s">
        <v>739</v>
      </c>
      <c r="D75" s="96" t="s">
        <v>114</v>
      </c>
      <c r="E75" s="98">
        <v>0.45</v>
      </c>
      <c r="F75" s="99"/>
      <c r="G75" s="101">
        <f>Table114[5]*Table114[6]</f>
        <v>0</v>
      </c>
    </row>
    <row r="76" spans="1:7" ht="45" x14ac:dyDescent="0.25">
      <c r="A76" s="96">
        <v>61</v>
      </c>
      <c r="B76" s="96" t="s">
        <v>126</v>
      </c>
      <c r="C76" s="97" t="s">
        <v>718</v>
      </c>
      <c r="D76" s="96" t="s">
        <v>114</v>
      </c>
      <c r="E76" s="98">
        <v>0.05</v>
      </c>
      <c r="F76" s="99"/>
      <c r="G76" s="101">
        <f>Table114[5]*Table114[6]</f>
        <v>0</v>
      </c>
    </row>
    <row r="77" spans="1:7" ht="30" x14ac:dyDescent="0.25">
      <c r="A77" s="96">
        <v>62</v>
      </c>
      <c r="B77" s="96" t="s">
        <v>740</v>
      </c>
      <c r="C77" s="97" t="s">
        <v>741</v>
      </c>
      <c r="D77" s="96" t="s">
        <v>122</v>
      </c>
      <c r="E77" s="98">
        <v>3</v>
      </c>
      <c r="F77" s="99"/>
      <c r="G77" s="101">
        <f>Table114[5]*Table114[6]</f>
        <v>0</v>
      </c>
    </row>
    <row r="78" spans="1:7" ht="45" x14ac:dyDescent="0.25">
      <c r="A78" s="96">
        <v>63</v>
      </c>
      <c r="B78" s="96" t="s">
        <v>742</v>
      </c>
      <c r="C78" s="97" t="s">
        <v>743</v>
      </c>
      <c r="D78" s="96" t="s">
        <v>169</v>
      </c>
      <c r="E78" s="98">
        <v>1</v>
      </c>
      <c r="F78" s="99"/>
      <c r="G78" s="101">
        <f>Table114[5]*Table114[6]</f>
        <v>0</v>
      </c>
    </row>
    <row r="79" spans="1:7" x14ac:dyDescent="0.25">
      <c r="A79" s="96"/>
      <c r="B79" s="96"/>
      <c r="C79" s="97" t="s">
        <v>744</v>
      </c>
      <c r="D79" s="96"/>
      <c r="E79" s="98"/>
      <c r="F79" s="99"/>
      <c r="G79" s="101">
        <f>Table114[5]*Table114[6]</f>
        <v>0</v>
      </c>
    </row>
    <row r="80" spans="1:7" ht="45" x14ac:dyDescent="0.25">
      <c r="A80" s="96">
        <v>64</v>
      </c>
      <c r="B80" s="96" t="s">
        <v>126</v>
      </c>
      <c r="C80" s="97" t="s">
        <v>725</v>
      </c>
      <c r="D80" s="96" t="s">
        <v>114</v>
      </c>
      <c r="E80" s="98">
        <v>5.2</v>
      </c>
      <c r="F80" s="99"/>
      <c r="G80" s="101">
        <f>Table114[5]*Table114[6]</f>
        <v>0</v>
      </c>
    </row>
    <row r="81" spans="1:7" ht="45" x14ac:dyDescent="0.25">
      <c r="A81" s="96">
        <v>65</v>
      </c>
      <c r="B81" s="96" t="s">
        <v>126</v>
      </c>
      <c r="C81" s="97" t="s">
        <v>718</v>
      </c>
      <c r="D81" s="96" t="s">
        <v>114</v>
      </c>
      <c r="E81" s="98">
        <v>0.6</v>
      </c>
      <c r="F81" s="99"/>
      <c r="G81" s="101">
        <f>Table114[5]*Table114[6]</f>
        <v>0</v>
      </c>
    </row>
    <row r="82" spans="1:7" ht="30" x14ac:dyDescent="0.25">
      <c r="A82" s="96">
        <v>66</v>
      </c>
      <c r="B82" s="96" t="s">
        <v>151</v>
      </c>
      <c r="C82" s="97" t="s">
        <v>152</v>
      </c>
      <c r="D82" s="96" t="s">
        <v>140</v>
      </c>
      <c r="E82" s="98">
        <v>78.760000000000005</v>
      </c>
      <c r="F82" s="99"/>
      <c r="G82" s="101">
        <f>Table114[5]*Table114[6]</f>
        <v>0</v>
      </c>
    </row>
    <row r="83" spans="1:7" ht="30" x14ac:dyDescent="0.25">
      <c r="A83" s="96">
        <v>67</v>
      </c>
      <c r="B83" s="96" t="s">
        <v>151</v>
      </c>
      <c r="C83" s="97" t="s">
        <v>152</v>
      </c>
      <c r="D83" s="96" t="s">
        <v>140</v>
      </c>
      <c r="E83" s="98">
        <v>238.4</v>
      </c>
      <c r="F83" s="99"/>
      <c r="G83" s="101">
        <f>Table114[5]*Table114[6]</f>
        <v>0</v>
      </c>
    </row>
    <row r="84" spans="1:7" ht="30" x14ac:dyDescent="0.25">
      <c r="A84" s="96">
        <v>68</v>
      </c>
      <c r="B84" s="96" t="s">
        <v>573</v>
      </c>
      <c r="C84" s="97" t="s">
        <v>574</v>
      </c>
      <c r="D84" s="96" t="s">
        <v>119</v>
      </c>
      <c r="E84" s="98">
        <v>6.08</v>
      </c>
      <c r="F84" s="99"/>
      <c r="G84" s="101">
        <f>Table114[5]*Table114[6]</f>
        <v>0</v>
      </c>
    </row>
    <row r="85" spans="1:7" ht="75" x14ac:dyDescent="0.25">
      <c r="A85" s="96">
        <v>69</v>
      </c>
      <c r="B85" s="96" t="s">
        <v>745</v>
      </c>
      <c r="C85" s="97" t="s">
        <v>746</v>
      </c>
      <c r="D85" s="96" t="s">
        <v>119</v>
      </c>
      <c r="E85" s="98">
        <v>6.08</v>
      </c>
      <c r="F85" s="99"/>
      <c r="G85" s="101">
        <f>Table114[5]*Table114[6]</f>
        <v>0</v>
      </c>
    </row>
    <row r="86" spans="1:7" ht="45" x14ac:dyDescent="0.25">
      <c r="A86" s="96">
        <v>70</v>
      </c>
      <c r="B86" s="96" t="s">
        <v>747</v>
      </c>
      <c r="C86" s="97" t="s">
        <v>748</v>
      </c>
      <c r="D86" s="96" t="s">
        <v>140</v>
      </c>
      <c r="E86" s="98">
        <v>7.48</v>
      </c>
      <c r="F86" s="99"/>
      <c r="G86" s="101">
        <f>Table114[5]*Table114[6]</f>
        <v>0</v>
      </c>
    </row>
    <row r="87" spans="1:7" ht="45" x14ac:dyDescent="0.25">
      <c r="A87" s="96">
        <v>71</v>
      </c>
      <c r="B87" s="96" t="s">
        <v>749</v>
      </c>
      <c r="C87" s="97" t="s">
        <v>750</v>
      </c>
      <c r="D87" s="96" t="s">
        <v>140</v>
      </c>
      <c r="E87" s="98">
        <v>84.48</v>
      </c>
      <c r="F87" s="99"/>
      <c r="G87" s="101">
        <f>Table114[5]*Table114[6]</f>
        <v>0</v>
      </c>
    </row>
    <row r="88" spans="1:7" x14ac:dyDescent="0.25">
      <c r="A88" s="96"/>
      <c r="B88" s="96"/>
      <c r="C88" s="97" t="s">
        <v>751</v>
      </c>
      <c r="D88" s="96"/>
      <c r="E88" s="98"/>
      <c r="F88" s="99"/>
      <c r="G88" s="101">
        <f>Table114[5]*Table114[6]</f>
        <v>0</v>
      </c>
    </row>
    <row r="89" spans="1:7" ht="30" x14ac:dyDescent="0.25">
      <c r="A89" s="96">
        <v>72</v>
      </c>
      <c r="B89" s="96" t="s">
        <v>151</v>
      </c>
      <c r="C89" s="97" t="s">
        <v>152</v>
      </c>
      <c r="D89" s="96" t="s">
        <v>140</v>
      </c>
      <c r="E89" s="98">
        <v>9.6</v>
      </c>
      <c r="F89" s="99"/>
      <c r="G89" s="101">
        <f>Table114[5]*Table114[6]</f>
        <v>0</v>
      </c>
    </row>
    <row r="90" spans="1:7" ht="60" x14ac:dyDescent="0.25">
      <c r="A90" s="96">
        <v>73</v>
      </c>
      <c r="B90" s="96" t="s">
        <v>752</v>
      </c>
      <c r="C90" s="97" t="s">
        <v>753</v>
      </c>
      <c r="D90" s="96" t="s">
        <v>119</v>
      </c>
      <c r="E90" s="98">
        <v>4.72</v>
      </c>
      <c r="F90" s="99"/>
      <c r="G90" s="101">
        <f>Table114[5]*Table114[6]</f>
        <v>0</v>
      </c>
    </row>
    <row r="91" spans="1:7" ht="75" x14ac:dyDescent="0.25">
      <c r="A91" s="96">
        <v>74</v>
      </c>
      <c r="B91" s="96" t="s">
        <v>745</v>
      </c>
      <c r="C91" s="97" t="s">
        <v>746</v>
      </c>
      <c r="D91" s="96" t="s">
        <v>119</v>
      </c>
      <c r="E91" s="98">
        <v>0.68</v>
      </c>
      <c r="F91" s="99"/>
      <c r="G91" s="101">
        <f>Table114[5]*Table114[6]</f>
        <v>0</v>
      </c>
    </row>
    <row r="92" spans="1:7" x14ac:dyDescent="0.25">
      <c r="A92" s="96"/>
      <c r="B92" s="96"/>
      <c r="C92" s="97" t="s">
        <v>754</v>
      </c>
      <c r="D92" s="96"/>
      <c r="E92" s="98"/>
      <c r="F92" s="99"/>
      <c r="G92" s="101">
        <f>Table114[5]*Table114[6]</f>
        <v>0</v>
      </c>
    </row>
    <row r="93" spans="1:7" ht="60" x14ac:dyDescent="0.25">
      <c r="A93" s="96">
        <v>75</v>
      </c>
      <c r="B93" s="96" t="s">
        <v>755</v>
      </c>
      <c r="C93" s="97" t="s">
        <v>756</v>
      </c>
      <c r="D93" s="96" t="s">
        <v>122</v>
      </c>
      <c r="E93" s="98">
        <v>10</v>
      </c>
      <c r="F93" s="99"/>
      <c r="G93" s="101">
        <f>Table114[5]*Table114[6]</f>
        <v>0</v>
      </c>
    </row>
    <row r="94" spans="1:7" ht="60" x14ac:dyDescent="0.25">
      <c r="A94" s="96">
        <v>76</v>
      </c>
      <c r="B94" s="96" t="s">
        <v>757</v>
      </c>
      <c r="C94" s="97" t="s">
        <v>758</v>
      </c>
      <c r="D94" s="96" t="s">
        <v>122</v>
      </c>
      <c r="E94" s="98">
        <v>10</v>
      </c>
      <c r="F94" s="99"/>
      <c r="G94" s="101">
        <f>Table114[5]*Table114[6]</f>
        <v>0</v>
      </c>
    </row>
    <row r="95" spans="1:7" ht="60" x14ac:dyDescent="0.25">
      <c r="A95" s="96">
        <v>77</v>
      </c>
      <c r="B95" s="96" t="s">
        <v>759</v>
      </c>
      <c r="C95" s="97" t="s">
        <v>760</v>
      </c>
      <c r="D95" s="96" t="s">
        <v>169</v>
      </c>
      <c r="E95" s="98">
        <v>6</v>
      </c>
      <c r="F95" s="99"/>
      <c r="G95" s="101">
        <f>Table114[5]*Table114[6]</f>
        <v>0</v>
      </c>
    </row>
    <row r="96" spans="1:7" ht="45" x14ac:dyDescent="0.25">
      <c r="A96" s="96">
        <v>78</v>
      </c>
      <c r="B96" s="96" t="s">
        <v>699</v>
      </c>
      <c r="C96" s="97" t="s">
        <v>700</v>
      </c>
      <c r="D96" s="96" t="s">
        <v>169</v>
      </c>
      <c r="E96" s="98">
        <v>2</v>
      </c>
      <c r="F96" s="99"/>
      <c r="G96" s="101">
        <f>Table114[5]*Table114[6]</f>
        <v>0</v>
      </c>
    </row>
    <row r="97" spans="1:7" ht="45" x14ac:dyDescent="0.25">
      <c r="A97" s="96">
        <v>79</v>
      </c>
      <c r="B97" s="96" t="s">
        <v>701</v>
      </c>
      <c r="C97" s="97" t="s">
        <v>761</v>
      </c>
      <c r="D97" s="96" t="s">
        <v>169</v>
      </c>
      <c r="E97" s="98">
        <v>6</v>
      </c>
      <c r="F97" s="99"/>
      <c r="G97" s="101">
        <f>Table114[5]*Table114[6]</f>
        <v>0</v>
      </c>
    </row>
    <row r="98" spans="1:7" ht="30" x14ac:dyDescent="0.25">
      <c r="A98" s="96">
        <v>80</v>
      </c>
      <c r="B98" s="96" t="s">
        <v>726</v>
      </c>
      <c r="C98" s="97" t="s">
        <v>727</v>
      </c>
      <c r="D98" s="96" t="s">
        <v>169</v>
      </c>
      <c r="E98" s="98">
        <v>2</v>
      </c>
      <c r="F98" s="99"/>
      <c r="G98" s="101">
        <f>Table114[5]*Table114[6]</f>
        <v>0</v>
      </c>
    </row>
    <row r="99" spans="1:7" ht="30" x14ac:dyDescent="0.25">
      <c r="A99" s="96">
        <v>81</v>
      </c>
      <c r="B99" s="96" t="s">
        <v>762</v>
      </c>
      <c r="C99" s="97" t="s">
        <v>763</v>
      </c>
      <c r="D99" s="96" t="s">
        <v>169</v>
      </c>
      <c r="E99" s="98">
        <v>4</v>
      </c>
      <c r="F99" s="99"/>
      <c r="G99" s="101">
        <f>Table114[5]*Table114[6]</f>
        <v>0</v>
      </c>
    </row>
    <row r="100" spans="1:7" ht="30" x14ac:dyDescent="0.25">
      <c r="A100" s="96">
        <v>82</v>
      </c>
      <c r="B100" s="96" t="s">
        <v>764</v>
      </c>
      <c r="C100" s="97" t="s">
        <v>765</v>
      </c>
      <c r="D100" s="96" t="s">
        <v>297</v>
      </c>
      <c r="E100" s="98">
        <v>2</v>
      </c>
      <c r="F100" s="99"/>
      <c r="G100" s="101">
        <f>Table114[5]*Table114[6]</f>
        <v>0</v>
      </c>
    </row>
    <row r="101" spans="1:7" ht="30" x14ac:dyDescent="0.25">
      <c r="A101" s="96">
        <v>83</v>
      </c>
      <c r="B101" s="96" t="s">
        <v>261</v>
      </c>
      <c r="C101" s="97" t="s">
        <v>262</v>
      </c>
      <c r="D101" s="96" t="s">
        <v>140</v>
      </c>
      <c r="E101" s="98">
        <v>10</v>
      </c>
      <c r="F101" s="99"/>
      <c r="G101" s="101">
        <f>Table114[5]*Table114[6]</f>
        <v>0</v>
      </c>
    </row>
    <row r="102" spans="1:7" ht="30" x14ac:dyDescent="0.25">
      <c r="A102" s="96">
        <v>84</v>
      </c>
      <c r="B102" s="96" t="s">
        <v>198</v>
      </c>
      <c r="C102" s="97" t="s">
        <v>199</v>
      </c>
      <c r="D102" s="96" t="s">
        <v>114</v>
      </c>
      <c r="E102" s="98">
        <v>0.1</v>
      </c>
      <c r="F102" s="99"/>
      <c r="G102" s="101">
        <f>Table114[5]*Table114[6]</f>
        <v>0</v>
      </c>
    </row>
    <row r="103" spans="1:7" ht="75" x14ac:dyDescent="0.25">
      <c r="A103" s="96">
        <v>85</v>
      </c>
      <c r="B103" s="96" t="s">
        <v>192</v>
      </c>
      <c r="C103" s="97" t="s">
        <v>729</v>
      </c>
      <c r="D103" s="96" t="s">
        <v>119</v>
      </c>
      <c r="E103" s="98">
        <v>4.4000000000000004</v>
      </c>
      <c r="F103" s="99"/>
      <c r="G103" s="101">
        <f>Table114[5]*Table114[6]</f>
        <v>0</v>
      </c>
    </row>
    <row r="104" spans="1:7" ht="60" x14ac:dyDescent="0.25">
      <c r="A104" s="96">
        <v>86</v>
      </c>
      <c r="B104" s="96" t="s">
        <v>194</v>
      </c>
      <c r="C104" s="97" t="s">
        <v>195</v>
      </c>
      <c r="D104" s="96" t="s">
        <v>119</v>
      </c>
      <c r="E104" s="98">
        <v>9.8000000000000007</v>
      </c>
      <c r="F104" s="99"/>
      <c r="G104" s="101">
        <f>Table114[5]*Table114[6]</f>
        <v>0</v>
      </c>
    </row>
    <row r="105" spans="1:7" ht="45" x14ac:dyDescent="0.25">
      <c r="A105" s="96">
        <v>87</v>
      </c>
      <c r="B105" s="96" t="s">
        <v>196</v>
      </c>
      <c r="C105" s="97" t="s">
        <v>197</v>
      </c>
      <c r="D105" s="96" t="s">
        <v>119</v>
      </c>
      <c r="E105" s="98">
        <v>9.8000000000000007</v>
      </c>
      <c r="F105" s="99"/>
      <c r="G105" s="101">
        <f>Table114[5]*Table114[6]</f>
        <v>0</v>
      </c>
    </row>
    <row r="106" spans="1:7" x14ac:dyDescent="0.25">
      <c r="A106" s="96"/>
      <c r="B106" s="96"/>
      <c r="C106" s="97" t="s">
        <v>766</v>
      </c>
      <c r="D106" s="96"/>
      <c r="E106" s="98"/>
      <c r="F106" s="99"/>
      <c r="G106" s="101">
        <f>Table114[5]*Table114[6]</f>
        <v>0</v>
      </c>
    </row>
    <row r="107" spans="1:7" ht="30" x14ac:dyDescent="0.25">
      <c r="A107" s="96">
        <v>88</v>
      </c>
      <c r="B107" s="96" t="s">
        <v>767</v>
      </c>
      <c r="C107" s="97" t="s">
        <v>768</v>
      </c>
      <c r="D107" s="96" t="s">
        <v>119</v>
      </c>
      <c r="E107" s="98">
        <v>6</v>
      </c>
      <c r="F107" s="99"/>
      <c r="G107" s="101">
        <f>Table114[5]*Table114[6]</f>
        <v>0</v>
      </c>
    </row>
    <row r="108" spans="1:7" ht="30" x14ac:dyDescent="0.25">
      <c r="A108" s="96">
        <v>89</v>
      </c>
      <c r="B108" s="96" t="s">
        <v>769</v>
      </c>
      <c r="C108" s="97" t="s">
        <v>770</v>
      </c>
      <c r="D108" s="96" t="s">
        <v>119</v>
      </c>
      <c r="E108" s="98">
        <v>6</v>
      </c>
      <c r="F108" s="99"/>
      <c r="G108" s="101">
        <f>Table114[5]*Table114[6]</f>
        <v>0</v>
      </c>
    </row>
    <row r="109" spans="1:7" x14ac:dyDescent="0.25">
      <c r="A109" s="96">
        <v>90</v>
      </c>
      <c r="B109" s="96" t="s">
        <v>324</v>
      </c>
      <c r="C109" s="97" t="s">
        <v>325</v>
      </c>
      <c r="D109" s="96" t="s">
        <v>114</v>
      </c>
      <c r="E109" s="98">
        <v>0.9</v>
      </c>
      <c r="F109" s="99"/>
      <c r="G109" s="101">
        <f>Table114[5]*Table114[6]</f>
        <v>0</v>
      </c>
    </row>
    <row r="110" spans="1:7" x14ac:dyDescent="0.25">
      <c r="A110" s="96">
        <v>91</v>
      </c>
      <c r="B110" s="96" t="s">
        <v>146</v>
      </c>
      <c r="C110" s="97" t="s">
        <v>147</v>
      </c>
      <c r="D110" s="96" t="s">
        <v>114</v>
      </c>
      <c r="E110" s="98">
        <v>0.9</v>
      </c>
      <c r="F110" s="99"/>
      <c r="G110" s="101">
        <f>Table114[5]*Table114[6]</f>
        <v>0</v>
      </c>
    </row>
    <row r="111" spans="1:7" ht="30" x14ac:dyDescent="0.25">
      <c r="A111" s="96">
        <v>92</v>
      </c>
      <c r="B111" s="96" t="s">
        <v>771</v>
      </c>
      <c r="C111" s="97" t="s">
        <v>772</v>
      </c>
      <c r="D111" s="96" t="s">
        <v>119</v>
      </c>
      <c r="E111" s="98">
        <v>6</v>
      </c>
      <c r="F111" s="99"/>
      <c r="G111" s="101">
        <f>Table114[5]*Table114[6]</f>
        <v>0</v>
      </c>
    </row>
    <row r="112" spans="1:7" x14ac:dyDescent="0.25">
      <c r="A112" s="93" t="s">
        <v>84</v>
      </c>
      <c r="B112" s="94"/>
      <c r="C112" s="94"/>
      <c r="D112" s="94"/>
      <c r="E112" s="95"/>
      <c r="F112" s="95"/>
      <c r="G112" s="95">
        <f>SUBTOTAL(9,Table114[7])</f>
        <v>0</v>
      </c>
    </row>
  </sheetData>
  <mergeCells count="2">
    <mergeCell ref="C2:G3"/>
    <mergeCell ref="A4:B4"/>
  </mergeCells>
  <phoneticPr fontId="16" type="noConversion"/>
  <conditionalFormatting sqref="G7:G112">
    <cfRule type="expression" dxfId="193" priority="1">
      <formula>AND($C7="Subtotal",$G7="")</formula>
    </cfRule>
    <cfRule type="expression" dxfId="192" priority="2">
      <formula>AND($C7="Subtotal",_xlfn.FORMULATEXT($G7)="=[5]*[6]")</formula>
    </cfRule>
    <cfRule type="expression" dxfId="191" priority="6">
      <formula>AND($C7&lt;&gt;"Subtotal",_xlfn.FORMULATEXT($G7)&lt;&gt;"=[5]*[6]")</formula>
    </cfRule>
  </conditionalFormatting>
  <conditionalFormatting sqref="A7:G112">
    <cfRule type="expression" dxfId="190" priority="3">
      <formula>CELL("PROTECT",A7)=0</formula>
    </cfRule>
    <cfRule type="expression" dxfId="189" priority="4">
      <formula>$C7="Subtotal"</formula>
    </cfRule>
    <cfRule type="expression" priority="5" stopIfTrue="1">
      <formula>OR($C7="Subtotal",$A7="Total TVA Cota 0")</formula>
    </cfRule>
    <cfRule type="expression" dxfId="188" priority="7">
      <formula>$E7=""</formula>
    </cfRule>
  </conditionalFormatting>
  <conditionalFormatting sqref="E7:G112">
    <cfRule type="notContainsBlanks" priority="8" stopIfTrue="1">
      <formula>LEN(TRIM(E7))&gt;0</formula>
    </cfRule>
    <cfRule type="expression" dxfId="187" priority="9">
      <formula>$E7&lt;&gt;""</formula>
    </cfRule>
  </conditionalFormatting>
  <dataValidations count="1">
    <dataValidation type="decimal" operator="greaterThan" allowBlank="1" showInputMessage="1" showErrorMessage="1" sqref="F7:F111">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6"/>
  <sheetViews>
    <sheetView view="pageBreakPreview" topLeftCell="A79" zoomScaleNormal="90" zoomScaleSheetLayoutView="100" workbookViewId="0">
      <selection activeCell="F91" sqref="F91"/>
    </sheetView>
  </sheetViews>
  <sheetFormatPr defaultRowHeight="15" x14ac:dyDescent="0.25"/>
  <cols>
    <col min="1" max="1" width="9.5703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29" t="str">
        <f>SITE!C2</f>
        <v>Centrala termica cu arderea biocombustibilului solid la Gimnaziul din s.Garbova, r-l Ocnita</v>
      </c>
      <c r="D2" s="129"/>
      <c r="E2" s="129"/>
      <c r="F2" s="129"/>
      <c r="G2" s="129"/>
    </row>
    <row r="3" spans="1:7" s="22" customFormat="1" ht="18.75" x14ac:dyDescent="0.3">
      <c r="A3" s="26" t="str">
        <f>SITE!A3</f>
        <v>Site:</v>
      </c>
      <c r="B3" s="27" t="str">
        <f>IF(SITE!B3=0,"",SITE!B3)</f>
        <v>y</v>
      </c>
      <c r="C3" s="129"/>
      <c r="D3" s="129"/>
      <c r="E3" s="129"/>
      <c r="F3" s="129"/>
      <c r="G3" s="129"/>
    </row>
    <row r="4" spans="1:7" s="22" customFormat="1" ht="18.75" customHeight="1" x14ac:dyDescent="0.25">
      <c r="A4" s="132" t="s">
        <v>8</v>
      </c>
      <c r="B4" s="132"/>
      <c r="C4" s="29" t="str">
        <f>SITE!B10</f>
        <v>Lucrari Generale de Constructie</v>
      </c>
      <c r="D4" s="30"/>
      <c r="E4" s="30"/>
      <c r="F4" s="30"/>
      <c r="G4" s="31"/>
    </row>
    <row r="5" spans="1:7" s="22" customFormat="1" ht="47.25" x14ac:dyDescent="0.25">
      <c r="A5" s="8" t="str">
        <f>TA!A5</f>
        <v>№</v>
      </c>
      <c r="B5" s="8" t="str">
        <f>TA!B5</f>
        <v xml:space="preserve">Simbol norme, cod  resurse  </v>
      </c>
      <c r="C5" s="8" t="str">
        <f>TA!C5</f>
        <v xml:space="preserve">Denumire lucrări       </v>
      </c>
      <c r="D5" s="8" t="str">
        <f>TA!D5</f>
        <v xml:space="preserve">U.M. </v>
      </c>
      <c r="E5" s="8" t="str">
        <f>TA!E5</f>
        <v xml:space="preserve">Cantitate </v>
      </c>
      <c r="F5" s="8" t="str">
        <f>TA!F5</f>
        <v>Preţ unitar 
USD (inclusiv salariu)</v>
      </c>
      <c r="G5" s="8" t="str">
        <f>TA!G5</f>
        <v>Total USD
(col.5 x col.6)</v>
      </c>
    </row>
    <row r="6" spans="1:7" s="22" customFormat="1" ht="15.75" x14ac:dyDescent="0.25">
      <c r="A6" s="9" t="s">
        <v>77</v>
      </c>
      <c r="B6" s="9" t="s">
        <v>78</v>
      </c>
      <c r="C6" s="9" t="s">
        <v>79</v>
      </c>
      <c r="D6" s="9" t="s">
        <v>80</v>
      </c>
      <c r="E6" s="9" t="s">
        <v>81</v>
      </c>
      <c r="F6" s="9" t="s">
        <v>82</v>
      </c>
      <c r="G6" s="9" t="s">
        <v>83</v>
      </c>
    </row>
    <row r="7" spans="1:7" x14ac:dyDescent="0.25">
      <c r="A7" s="38"/>
      <c r="B7" s="38"/>
      <c r="C7" s="39" t="s">
        <v>309</v>
      </c>
      <c r="D7" s="38"/>
      <c r="E7" s="44"/>
      <c r="F7" s="43"/>
      <c r="G7" s="87">
        <f>Table115[5]*Table115[6]</f>
        <v>0</v>
      </c>
    </row>
    <row r="8" spans="1:7" ht="60" x14ac:dyDescent="0.25">
      <c r="A8" s="38">
        <v>1</v>
      </c>
      <c r="B8" s="38" t="s">
        <v>310</v>
      </c>
      <c r="C8" s="39" t="s">
        <v>311</v>
      </c>
      <c r="D8" s="38" t="s">
        <v>114</v>
      </c>
      <c r="E8" s="44">
        <v>25.3</v>
      </c>
      <c r="F8" s="43"/>
      <c r="G8" s="89">
        <f>Table115[5]*Table115[6]</f>
        <v>0</v>
      </c>
    </row>
    <row r="9" spans="1:7" ht="45" x14ac:dyDescent="0.25">
      <c r="A9" s="96">
        <v>2</v>
      </c>
      <c r="B9" s="96" t="s">
        <v>134</v>
      </c>
      <c r="C9" s="97" t="s">
        <v>135</v>
      </c>
      <c r="D9" s="96" t="s">
        <v>114</v>
      </c>
      <c r="E9" s="98">
        <v>13.55</v>
      </c>
      <c r="F9" s="99"/>
      <c r="G9" s="100">
        <f>Table115[5]*Table115[6]</f>
        <v>0</v>
      </c>
    </row>
    <row r="10" spans="1:7" ht="45" x14ac:dyDescent="0.25">
      <c r="A10" s="96">
        <v>3</v>
      </c>
      <c r="B10" s="96" t="s">
        <v>136</v>
      </c>
      <c r="C10" s="97" t="s">
        <v>137</v>
      </c>
      <c r="D10" s="96" t="s">
        <v>114</v>
      </c>
      <c r="E10" s="98">
        <v>13.55</v>
      </c>
      <c r="F10" s="99"/>
      <c r="G10" s="101">
        <f>Table115[5]*Table115[6]</f>
        <v>0</v>
      </c>
    </row>
    <row r="11" spans="1:7" x14ac:dyDescent="0.25">
      <c r="A11" s="96"/>
      <c r="B11" s="96"/>
      <c r="C11" s="97" t="s">
        <v>312</v>
      </c>
      <c r="D11" s="96"/>
      <c r="E11" s="98"/>
      <c r="F11" s="99"/>
      <c r="G11" s="101">
        <f>Table115[5]*Table115[6]</f>
        <v>0</v>
      </c>
    </row>
    <row r="12" spans="1:7" x14ac:dyDescent="0.25">
      <c r="A12" s="96">
        <v>4</v>
      </c>
      <c r="B12" s="96"/>
      <c r="C12" s="97" t="s">
        <v>313</v>
      </c>
      <c r="D12" s="96"/>
      <c r="E12" s="98"/>
      <c r="F12" s="99"/>
      <c r="G12" s="101">
        <f>Table115[5]*Table115[6]</f>
        <v>0</v>
      </c>
    </row>
    <row r="13" spans="1:7" ht="45" x14ac:dyDescent="0.25">
      <c r="A13" s="96">
        <v>5</v>
      </c>
      <c r="B13" s="96" t="s">
        <v>314</v>
      </c>
      <c r="C13" s="97" t="s">
        <v>315</v>
      </c>
      <c r="D13" s="96" t="s">
        <v>114</v>
      </c>
      <c r="E13" s="98">
        <v>0.6</v>
      </c>
      <c r="F13" s="99"/>
      <c r="G13" s="101">
        <f>Table115[5]*Table115[6]</f>
        <v>0</v>
      </c>
    </row>
    <row r="14" spans="1:7" ht="45" x14ac:dyDescent="0.25">
      <c r="A14" s="96">
        <v>6</v>
      </c>
      <c r="B14" s="96" t="s">
        <v>316</v>
      </c>
      <c r="C14" s="97" t="s">
        <v>317</v>
      </c>
      <c r="D14" s="96" t="s">
        <v>114</v>
      </c>
      <c r="E14" s="98">
        <v>1.89</v>
      </c>
      <c r="F14" s="99"/>
      <c r="G14" s="101">
        <f>Table115[5]*Table115[6]</f>
        <v>0</v>
      </c>
    </row>
    <row r="15" spans="1:7" ht="30" x14ac:dyDescent="0.25">
      <c r="A15" s="96">
        <v>7</v>
      </c>
      <c r="B15" s="96" t="s">
        <v>318</v>
      </c>
      <c r="C15" s="97" t="s">
        <v>319</v>
      </c>
      <c r="D15" s="96" t="s">
        <v>140</v>
      </c>
      <c r="E15" s="98">
        <v>12.9</v>
      </c>
      <c r="F15" s="99"/>
      <c r="G15" s="101">
        <f>Table115[5]*Table115[6]</f>
        <v>0</v>
      </c>
    </row>
    <row r="16" spans="1:7" ht="30" x14ac:dyDescent="0.25">
      <c r="A16" s="96">
        <v>8</v>
      </c>
      <c r="B16" s="96" t="s">
        <v>320</v>
      </c>
      <c r="C16" s="97" t="s">
        <v>321</v>
      </c>
      <c r="D16" s="96" t="s">
        <v>140</v>
      </c>
      <c r="E16" s="98">
        <v>51</v>
      </c>
      <c r="F16" s="99"/>
      <c r="G16" s="101">
        <f>Table115[5]*Table115[6]</f>
        <v>0</v>
      </c>
    </row>
    <row r="17" spans="1:7" ht="45" x14ac:dyDescent="0.25">
      <c r="A17" s="96">
        <v>9</v>
      </c>
      <c r="B17" s="96" t="s">
        <v>148</v>
      </c>
      <c r="C17" s="97" t="s">
        <v>149</v>
      </c>
      <c r="D17" s="96" t="s">
        <v>119</v>
      </c>
      <c r="E17" s="98">
        <v>14.05</v>
      </c>
      <c r="F17" s="99"/>
      <c r="G17" s="101">
        <f>Table115[5]*Table115[6]</f>
        <v>0</v>
      </c>
    </row>
    <row r="18" spans="1:7" ht="45" x14ac:dyDescent="0.25">
      <c r="A18" s="96">
        <v>10</v>
      </c>
      <c r="B18" s="96" t="s">
        <v>126</v>
      </c>
      <c r="C18" s="97" t="s">
        <v>322</v>
      </c>
      <c r="D18" s="96" t="s">
        <v>114</v>
      </c>
      <c r="E18" s="98">
        <v>0.6</v>
      </c>
      <c r="F18" s="99"/>
      <c r="G18" s="101">
        <f>Table115[5]*Table115[6]</f>
        <v>0</v>
      </c>
    </row>
    <row r="19" spans="1:7" x14ac:dyDescent="0.25">
      <c r="A19" s="96">
        <v>11</v>
      </c>
      <c r="B19" s="96"/>
      <c r="C19" s="97" t="s">
        <v>323</v>
      </c>
      <c r="D19" s="96"/>
      <c r="E19" s="98"/>
      <c r="F19" s="99"/>
      <c r="G19" s="101">
        <f>Table115[5]*Table115[6]</f>
        <v>0</v>
      </c>
    </row>
    <row r="20" spans="1:7" x14ac:dyDescent="0.25">
      <c r="A20" s="96">
        <v>12</v>
      </c>
      <c r="B20" s="96" t="s">
        <v>324</v>
      </c>
      <c r="C20" s="97" t="s">
        <v>325</v>
      </c>
      <c r="D20" s="96" t="s">
        <v>114</v>
      </c>
      <c r="E20" s="98">
        <v>4.3</v>
      </c>
      <c r="F20" s="99"/>
      <c r="G20" s="101">
        <f>Table115[5]*Table115[6]</f>
        <v>0</v>
      </c>
    </row>
    <row r="21" spans="1:7" ht="45" x14ac:dyDescent="0.25">
      <c r="A21" s="96">
        <v>13</v>
      </c>
      <c r="B21" s="96" t="s">
        <v>316</v>
      </c>
      <c r="C21" s="97" t="s">
        <v>317</v>
      </c>
      <c r="D21" s="96" t="s">
        <v>114</v>
      </c>
      <c r="E21" s="98">
        <v>2.97</v>
      </c>
      <c r="F21" s="99"/>
      <c r="G21" s="101">
        <f>Table115[5]*Table115[6]</f>
        <v>0</v>
      </c>
    </row>
    <row r="22" spans="1:7" ht="30" x14ac:dyDescent="0.25">
      <c r="A22" s="96">
        <v>14</v>
      </c>
      <c r="B22" s="96" t="s">
        <v>326</v>
      </c>
      <c r="C22" s="97" t="s">
        <v>327</v>
      </c>
      <c r="D22" s="96" t="s">
        <v>140</v>
      </c>
      <c r="E22" s="98">
        <v>42.8</v>
      </c>
      <c r="F22" s="99"/>
      <c r="G22" s="101">
        <f>Table115[5]*Table115[6]</f>
        <v>0</v>
      </c>
    </row>
    <row r="23" spans="1:7" ht="30" x14ac:dyDescent="0.25">
      <c r="A23" s="96">
        <v>15</v>
      </c>
      <c r="B23" s="96" t="s">
        <v>328</v>
      </c>
      <c r="C23" s="97" t="s">
        <v>329</v>
      </c>
      <c r="D23" s="96" t="s">
        <v>140</v>
      </c>
      <c r="E23" s="98">
        <v>104.4</v>
      </c>
      <c r="F23" s="99"/>
      <c r="G23" s="101">
        <f>Table115[5]*Table115[6]</f>
        <v>0</v>
      </c>
    </row>
    <row r="24" spans="1:7" ht="45" x14ac:dyDescent="0.25">
      <c r="A24" s="96">
        <v>16</v>
      </c>
      <c r="B24" s="96" t="s">
        <v>148</v>
      </c>
      <c r="C24" s="97" t="s">
        <v>149</v>
      </c>
      <c r="D24" s="96" t="s">
        <v>119</v>
      </c>
      <c r="E24" s="98">
        <v>22.85</v>
      </c>
      <c r="F24" s="99"/>
      <c r="G24" s="101">
        <f>Table115[5]*Table115[6]</f>
        <v>0</v>
      </c>
    </row>
    <row r="25" spans="1:7" ht="45" x14ac:dyDescent="0.25">
      <c r="A25" s="96">
        <v>17</v>
      </c>
      <c r="B25" s="96" t="s">
        <v>126</v>
      </c>
      <c r="C25" s="97" t="s">
        <v>322</v>
      </c>
      <c r="D25" s="96" t="s">
        <v>114</v>
      </c>
      <c r="E25" s="98">
        <v>0.3</v>
      </c>
      <c r="F25" s="99"/>
      <c r="G25" s="101">
        <f>Table115[5]*Table115[6]</f>
        <v>0</v>
      </c>
    </row>
    <row r="26" spans="1:7" ht="30" x14ac:dyDescent="0.25">
      <c r="A26" s="96">
        <v>18</v>
      </c>
      <c r="B26" s="96" t="s">
        <v>330</v>
      </c>
      <c r="C26" s="97" t="s">
        <v>331</v>
      </c>
      <c r="D26" s="96" t="s">
        <v>119</v>
      </c>
      <c r="E26" s="98">
        <v>6.05</v>
      </c>
      <c r="F26" s="99"/>
      <c r="G26" s="101">
        <f>Table115[5]*Table115[6]</f>
        <v>0</v>
      </c>
    </row>
    <row r="27" spans="1:7" x14ac:dyDescent="0.25">
      <c r="A27" s="96"/>
      <c r="B27" s="96"/>
      <c r="C27" s="97" t="s">
        <v>332</v>
      </c>
      <c r="D27" s="96"/>
      <c r="E27" s="98"/>
      <c r="F27" s="99"/>
      <c r="G27" s="101">
        <f>Table115[5]*Table115[6]</f>
        <v>0</v>
      </c>
    </row>
    <row r="28" spans="1:7" ht="30" x14ac:dyDescent="0.25">
      <c r="A28" s="96">
        <v>19</v>
      </c>
      <c r="B28" s="96" t="s">
        <v>333</v>
      </c>
      <c r="C28" s="97" t="s">
        <v>334</v>
      </c>
      <c r="D28" s="96" t="s">
        <v>119</v>
      </c>
      <c r="E28" s="98">
        <v>1.43</v>
      </c>
      <c r="F28" s="99"/>
      <c r="G28" s="101">
        <f>Table115[5]*Table115[6]</f>
        <v>0</v>
      </c>
    </row>
    <row r="29" spans="1:7" ht="45" x14ac:dyDescent="0.25">
      <c r="A29" s="96">
        <v>20</v>
      </c>
      <c r="B29" s="96" t="s">
        <v>335</v>
      </c>
      <c r="C29" s="97" t="s">
        <v>336</v>
      </c>
      <c r="D29" s="96" t="s">
        <v>119</v>
      </c>
      <c r="E29" s="98">
        <v>1.43</v>
      </c>
      <c r="F29" s="99"/>
      <c r="G29" s="101">
        <f>Table115[5]*Table115[6]</f>
        <v>0</v>
      </c>
    </row>
    <row r="30" spans="1:7" ht="30" x14ac:dyDescent="0.25">
      <c r="A30" s="96">
        <v>21</v>
      </c>
      <c r="B30" s="96" t="s">
        <v>337</v>
      </c>
      <c r="C30" s="97" t="s">
        <v>338</v>
      </c>
      <c r="D30" s="96" t="s">
        <v>143</v>
      </c>
      <c r="E30" s="98">
        <v>2.4350000000000001</v>
      </c>
      <c r="F30" s="99"/>
      <c r="G30" s="101">
        <f>Table115[5]*Table115[6]</f>
        <v>0</v>
      </c>
    </row>
    <row r="31" spans="1:7" ht="30" x14ac:dyDescent="0.25">
      <c r="A31" s="96">
        <v>22</v>
      </c>
      <c r="B31" s="96" t="s">
        <v>141</v>
      </c>
      <c r="C31" s="97" t="s">
        <v>153</v>
      </c>
      <c r="D31" s="96" t="s">
        <v>143</v>
      </c>
      <c r="E31" s="98">
        <v>2.4350000000000001</v>
      </c>
      <c r="F31" s="99"/>
      <c r="G31" s="101">
        <f>Table115[5]*Table115[6]</f>
        <v>0</v>
      </c>
    </row>
    <row r="32" spans="1:7" ht="45" x14ac:dyDescent="0.25">
      <c r="A32" s="96">
        <v>23</v>
      </c>
      <c r="B32" s="96" t="s">
        <v>144</v>
      </c>
      <c r="C32" s="97" t="s">
        <v>154</v>
      </c>
      <c r="D32" s="96" t="s">
        <v>143</v>
      </c>
      <c r="E32" s="98">
        <v>2.4350000000000001</v>
      </c>
      <c r="F32" s="99"/>
      <c r="G32" s="101">
        <f>Table115[5]*Table115[6]</f>
        <v>0</v>
      </c>
    </row>
    <row r="33" spans="1:7" x14ac:dyDescent="0.25">
      <c r="A33" s="96"/>
      <c r="B33" s="96"/>
      <c r="C33" s="97" t="s">
        <v>339</v>
      </c>
      <c r="D33" s="96"/>
      <c r="E33" s="98"/>
      <c r="F33" s="99"/>
      <c r="G33" s="101">
        <f>Table115[5]*Table115[6]</f>
        <v>0</v>
      </c>
    </row>
    <row r="34" spans="1:7" ht="60" x14ac:dyDescent="0.25">
      <c r="A34" s="96">
        <v>24</v>
      </c>
      <c r="B34" s="96" t="s">
        <v>340</v>
      </c>
      <c r="C34" s="97" t="s">
        <v>341</v>
      </c>
      <c r="D34" s="96" t="s">
        <v>119</v>
      </c>
      <c r="E34" s="98">
        <v>112</v>
      </c>
      <c r="F34" s="99"/>
      <c r="G34" s="101">
        <f>Table115[5]*Table115[6]</f>
        <v>0</v>
      </c>
    </row>
    <row r="35" spans="1:7" x14ac:dyDescent="0.25">
      <c r="A35" s="96"/>
      <c r="B35" s="96"/>
      <c r="C35" s="97" t="s">
        <v>342</v>
      </c>
      <c r="D35" s="96"/>
      <c r="E35" s="98"/>
      <c r="F35" s="99"/>
      <c r="G35" s="101">
        <f>Table115[5]*Table115[6]</f>
        <v>0</v>
      </c>
    </row>
    <row r="36" spans="1:7" ht="45" x14ac:dyDescent="0.25">
      <c r="A36" s="96">
        <v>25</v>
      </c>
      <c r="B36" s="96" t="s">
        <v>343</v>
      </c>
      <c r="C36" s="97" t="s">
        <v>344</v>
      </c>
      <c r="D36" s="96" t="s">
        <v>119</v>
      </c>
      <c r="E36" s="98">
        <v>55</v>
      </c>
      <c r="F36" s="99"/>
      <c r="G36" s="101">
        <f>Table115[5]*Table115[6]</f>
        <v>0</v>
      </c>
    </row>
    <row r="37" spans="1:7" x14ac:dyDescent="0.25">
      <c r="A37" s="96">
        <v>26</v>
      </c>
      <c r="B37" s="96" t="s">
        <v>345</v>
      </c>
      <c r="C37" s="97" t="s">
        <v>346</v>
      </c>
      <c r="D37" s="96" t="s">
        <v>122</v>
      </c>
      <c r="E37" s="98">
        <v>16</v>
      </c>
      <c r="F37" s="99"/>
      <c r="G37" s="101">
        <f>Table115[5]*Table115[6]</f>
        <v>0</v>
      </c>
    </row>
    <row r="38" spans="1:7" x14ac:dyDescent="0.25">
      <c r="A38" s="96">
        <v>27</v>
      </c>
      <c r="B38" s="96" t="s">
        <v>347</v>
      </c>
      <c r="C38" s="97" t="s">
        <v>348</v>
      </c>
      <c r="D38" s="96" t="s">
        <v>122</v>
      </c>
      <c r="E38" s="98">
        <v>14.4</v>
      </c>
      <c r="F38" s="99"/>
      <c r="G38" s="101">
        <f>Table115[5]*Table115[6]</f>
        <v>0</v>
      </c>
    </row>
    <row r="39" spans="1:7" ht="60" x14ac:dyDescent="0.25">
      <c r="A39" s="96">
        <v>28</v>
      </c>
      <c r="B39" s="96" t="s">
        <v>349</v>
      </c>
      <c r="C39" s="97" t="s">
        <v>350</v>
      </c>
      <c r="D39" s="96" t="s">
        <v>119</v>
      </c>
      <c r="E39" s="98">
        <v>52</v>
      </c>
      <c r="F39" s="99"/>
      <c r="G39" s="101">
        <f>Table115[5]*Table115[6]</f>
        <v>0</v>
      </c>
    </row>
    <row r="40" spans="1:7" x14ac:dyDescent="0.25">
      <c r="A40" s="96"/>
      <c r="B40" s="96"/>
      <c r="C40" s="97" t="s">
        <v>351</v>
      </c>
      <c r="D40" s="96"/>
      <c r="E40" s="98"/>
      <c r="F40" s="99"/>
      <c r="G40" s="101">
        <f>Table115[5]*Table115[6]</f>
        <v>0</v>
      </c>
    </row>
    <row r="41" spans="1:7" ht="30" x14ac:dyDescent="0.25">
      <c r="A41" s="96">
        <v>29</v>
      </c>
      <c r="B41" s="96" t="s">
        <v>337</v>
      </c>
      <c r="C41" s="97" t="s">
        <v>338</v>
      </c>
      <c r="D41" s="96" t="s">
        <v>143</v>
      </c>
      <c r="E41" s="98">
        <v>0.03</v>
      </c>
      <c r="F41" s="99"/>
      <c r="G41" s="101">
        <f>Table115[5]*Table115[6]</f>
        <v>0</v>
      </c>
    </row>
    <row r="42" spans="1:7" ht="30" x14ac:dyDescent="0.25">
      <c r="A42" s="96">
        <v>30</v>
      </c>
      <c r="B42" s="96" t="s">
        <v>141</v>
      </c>
      <c r="C42" s="97" t="s">
        <v>153</v>
      </c>
      <c r="D42" s="96" t="s">
        <v>143</v>
      </c>
      <c r="E42" s="98">
        <v>0.03</v>
      </c>
      <c r="F42" s="99"/>
      <c r="G42" s="101">
        <f>Table115[5]*Table115[6]</f>
        <v>0</v>
      </c>
    </row>
    <row r="43" spans="1:7" ht="45" x14ac:dyDescent="0.25">
      <c r="A43" s="96">
        <v>31</v>
      </c>
      <c r="B43" s="96" t="s">
        <v>144</v>
      </c>
      <c r="C43" s="97" t="s">
        <v>154</v>
      </c>
      <c r="D43" s="96" t="s">
        <v>143</v>
      </c>
      <c r="E43" s="98">
        <v>0.03</v>
      </c>
      <c r="F43" s="99"/>
      <c r="G43" s="101">
        <f>Table115[5]*Table115[6]</f>
        <v>0</v>
      </c>
    </row>
    <row r="44" spans="1:7" ht="75" x14ac:dyDescent="0.25">
      <c r="A44" s="96">
        <v>32</v>
      </c>
      <c r="B44" s="96" t="s">
        <v>352</v>
      </c>
      <c r="C44" s="97" t="s">
        <v>353</v>
      </c>
      <c r="D44" s="96" t="s">
        <v>119</v>
      </c>
      <c r="E44" s="98">
        <v>3</v>
      </c>
      <c r="F44" s="99"/>
      <c r="G44" s="101">
        <f>Table115[5]*Table115[6]</f>
        <v>0</v>
      </c>
    </row>
    <row r="45" spans="1:7" x14ac:dyDescent="0.25">
      <c r="A45" s="96"/>
      <c r="B45" s="96"/>
      <c r="C45" s="97" t="s">
        <v>354</v>
      </c>
      <c r="D45" s="96"/>
      <c r="E45" s="98"/>
      <c r="F45" s="99"/>
      <c r="G45" s="101">
        <f>Table115[5]*Table115[6]</f>
        <v>0</v>
      </c>
    </row>
    <row r="46" spans="1:7" ht="30" x14ac:dyDescent="0.25">
      <c r="A46" s="96">
        <v>33</v>
      </c>
      <c r="B46" s="96" t="s">
        <v>355</v>
      </c>
      <c r="C46" s="97" t="s">
        <v>356</v>
      </c>
      <c r="D46" s="96" t="s">
        <v>119</v>
      </c>
      <c r="E46" s="98">
        <v>0.96</v>
      </c>
      <c r="F46" s="99"/>
      <c r="G46" s="101">
        <f>Table115[5]*Table115[6]</f>
        <v>0</v>
      </c>
    </row>
    <row r="47" spans="1:7" ht="30" x14ac:dyDescent="0.25">
      <c r="A47" s="96">
        <v>34</v>
      </c>
      <c r="B47" s="96" t="s">
        <v>357</v>
      </c>
      <c r="C47" s="97" t="s">
        <v>358</v>
      </c>
      <c r="D47" s="96" t="s">
        <v>119</v>
      </c>
      <c r="E47" s="98">
        <v>2.14</v>
      </c>
      <c r="F47" s="99"/>
      <c r="G47" s="101">
        <f>Table115[5]*Table115[6]</f>
        <v>0</v>
      </c>
    </row>
    <row r="48" spans="1:7" ht="60" x14ac:dyDescent="0.25">
      <c r="A48" s="96">
        <v>35</v>
      </c>
      <c r="B48" s="96" t="s">
        <v>359</v>
      </c>
      <c r="C48" s="97" t="s">
        <v>360</v>
      </c>
      <c r="D48" s="96" t="s">
        <v>119</v>
      </c>
      <c r="E48" s="98">
        <v>3.01</v>
      </c>
      <c r="F48" s="99"/>
      <c r="G48" s="101">
        <f>Table115[5]*Table115[6]</f>
        <v>0</v>
      </c>
    </row>
    <row r="49" spans="1:7" ht="30" x14ac:dyDescent="0.25">
      <c r="A49" s="96">
        <v>36</v>
      </c>
      <c r="B49" s="96" t="s">
        <v>361</v>
      </c>
      <c r="C49" s="97" t="s">
        <v>362</v>
      </c>
      <c r="D49" s="96" t="s">
        <v>119</v>
      </c>
      <c r="E49" s="98">
        <v>6.62</v>
      </c>
      <c r="F49" s="99"/>
      <c r="G49" s="101">
        <f>Table115[5]*Table115[6]</f>
        <v>0</v>
      </c>
    </row>
    <row r="50" spans="1:7" x14ac:dyDescent="0.25">
      <c r="A50" s="96"/>
      <c r="B50" s="96"/>
      <c r="C50" s="97" t="s">
        <v>363</v>
      </c>
      <c r="D50" s="96"/>
      <c r="E50" s="98"/>
      <c r="F50" s="99"/>
      <c r="G50" s="101">
        <f>Table115[5]*Table115[6]</f>
        <v>0</v>
      </c>
    </row>
    <row r="51" spans="1:7" x14ac:dyDescent="0.25">
      <c r="A51" s="96">
        <v>37</v>
      </c>
      <c r="B51" s="96" t="s">
        <v>364</v>
      </c>
      <c r="C51" s="97" t="s">
        <v>365</v>
      </c>
      <c r="D51" s="96" t="s">
        <v>366</v>
      </c>
      <c r="E51" s="98">
        <v>0.44</v>
      </c>
      <c r="F51" s="99"/>
      <c r="G51" s="101">
        <f>Table115[5]*Table115[6]</f>
        <v>0</v>
      </c>
    </row>
    <row r="52" spans="1:7" ht="45" x14ac:dyDescent="0.25">
      <c r="A52" s="96">
        <v>38</v>
      </c>
      <c r="B52" s="96" t="s">
        <v>117</v>
      </c>
      <c r="C52" s="97" t="s">
        <v>367</v>
      </c>
      <c r="D52" s="96" t="s">
        <v>119</v>
      </c>
      <c r="E52" s="98">
        <v>44</v>
      </c>
      <c r="F52" s="99"/>
      <c r="G52" s="101">
        <f>Table115[5]*Table115[6]</f>
        <v>0</v>
      </c>
    </row>
    <row r="53" spans="1:7" ht="45" x14ac:dyDescent="0.25">
      <c r="A53" s="96">
        <v>39</v>
      </c>
      <c r="B53" s="96" t="s">
        <v>368</v>
      </c>
      <c r="C53" s="97" t="s">
        <v>369</v>
      </c>
      <c r="D53" s="96" t="s">
        <v>119</v>
      </c>
      <c r="E53" s="98">
        <v>44</v>
      </c>
      <c r="F53" s="99"/>
      <c r="G53" s="101">
        <f>Table115[5]*Table115[6]</f>
        <v>0</v>
      </c>
    </row>
    <row r="54" spans="1:7" ht="30" x14ac:dyDescent="0.25">
      <c r="A54" s="96">
        <v>40</v>
      </c>
      <c r="B54" s="96" t="s">
        <v>333</v>
      </c>
      <c r="C54" s="97" t="s">
        <v>370</v>
      </c>
      <c r="D54" s="96" t="s">
        <v>119</v>
      </c>
      <c r="E54" s="98">
        <v>44</v>
      </c>
      <c r="F54" s="99"/>
      <c r="G54" s="101">
        <f>Table115[5]*Table115[6]</f>
        <v>0</v>
      </c>
    </row>
    <row r="55" spans="1:7" ht="30" x14ac:dyDescent="0.25">
      <c r="A55" s="96">
        <v>41</v>
      </c>
      <c r="B55" s="96" t="s">
        <v>371</v>
      </c>
      <c r="C55" s="97" t="s">
        <v>372</v>
      </c>
      <c r="D55" s="96" t="s">
        <v>119</v>
      </c>
      <c r="E55" s="98">
        <v>44</v>
      </c>
      <c r="F55" s="99"/>
      <c r="G55" s="101">
        <f>Table115[5]*Table115[6]</f>
        <v>0</v>
      </c>
    </row>
    <row r="56" spans="1:7" x14ac:dyDescent="0.25">
      <c r="A56" s="96"/>
      <c r="B56" s="96"/>
      <c r="C56" s="97" t="s">
        <v>373</v>
      </c>
      <c r="D56" s="96"/>
      <c r="E56" s="98"/>
      <c r="F56" s="99"/>
      <c r="G56" s="101">
        <f>Table115[5]*Table115[6]</f>
        <v>0</v>
      </c>
    </row>
    <row r="57" spans="1:7" x14ac:dyDescent="0.25">
      <c r="A57" s="96"/>
      <c r="B57" s="96"/>
      <c r="C57" s="97" t="s">
        <v>374</v>
      </c>
      <c r="D57" s="96"/>
      <c r="E57" s="98"/>
      <c r="F57" s="99"/>
      <c r="G57" s="101">
        <f>Table115[5]*Table115[6]</f>
        <v>0</v>
      </c>
    </row>
    <row r="58" spans="1:7" ht="60" x14ac:dyDescent="0.25">
      <c r="A58" s="96">
        <v>42</v>
      </c>
      <c r="B58" s="96" t="s">
        <v>161</v>
      </c>
      <c r="C58" s="97" t="s">
        <v>162</v>
      </c>
      <c r="D58" s="96" t="s">
        <v>114</v>
      </c>
      <c r="E58" s="98">
        <v>2.2000000000000002</v>
      </c>
      <c r="F58" s="99"/>
      <c r="G58" s="101">
        <f>Table115[5]*Table115[6]</f>
        <v>0</v>
      </c>
    </row>
    <row r="59" spans="1:7" ht="45" x14ac:dyDescent="0.25">
      <c r="A59" s="96">
        <v>43</v>
      </c>
      <c r="B59" s="96" t="s">
        <v>134</v>
      </c>
      <c r="C59" s="97" t="s">
        <v>135</v>
      </c>
      <c r="D59" s="96" t="s">
        <v>114</v>
      </c>
      <c r="E59" s="98">
        <v>0.86</v>
      </c>
      <c r="F59" s="99"/>
      <c r="G59" s="101">
        <f>Table115[5]*Table115[6]</f>
        <v>0</v>
      </c>
    </row>
    <row r="60" spans="1:7" ht="45" x14ac:dyDescent="0.25">
      <c r="A60" s="96">
        <v>44</v>
      </c>
      <c r="B60" s="96" t="s">
        <v>136</v>
      </c>
      <c r="C60" s="97" t="s">
        <v>137</v>
      </c>
      <c r="D60" s="96" t="s">
        <v>114</v>
      </c>
      <c r="E60" s="98">
        <v>0.86</v>
      </c>
      <c r="F60" s="99"/>
      <c r="G60" s="101">
        <f>Table115[5]*Table115[6]</f>
        <v>0</v>
      </c>
    </row>
    <row r="61" spans="1:7" x14ac:dyDescent="0.25">
      <c r="A61" s="96">
        <v>45</v>
      </c>
      <c r="B61" s="96" t="s">
        <v>146</v>
      </c>
      <c r="C61" s="97" t="s">
        <v>147</v>
      </c>
      <c r="D61" s="96" t="s">
        <v>114</v>
      </c>
      <c r="E61" s="98">
        <v>0.1</v>
      </c>
      <c r="F61" s="99"/>
      <c r="G61" s="101">
        <f>Table115[5]*Table115[6]</f>
        <v>0</v>
      </c>
    </row>
    <row r="62" spans="1:7" ht="45" x14ac:dyDescent="0.25">
      <c r="A62" s="96">
        <v>46</v>
      </c>
      <c r="B62" s="96" t="s">
        <v>126</v>
      </c>
      <c r="C62" s="97" t="s">
        <v>375</v>
      </c>
      <c r="D62" s="96" t="s">
        <v>114</v>
      </c>
      <c r="E62" s="98">
        <v>2.5499999999999998</v>
      </c>
      <c r="F62" s="99"/>
      <c r="G62" s="101">
        <f>Table115[5]*Table115[6]</f>
        <v>0</v>
      </c>
    </row>
    <row r="63" spans="1:7" ht="45" x14ac:dyDescent="0.25">
      <c r="A63" s="96">
        <v>47</v>
      </c>
      <c r="B63" s="96" t="s">
        <v>148</v>
      </c>
      <c r="C63" s="97" t="s">
        <v>149</v>
      </c>
      <c r="D63" s="96" t="s">
        <v>119</v>
      </c>
      <c r="E63" s="98">
        <v>17.5</v>
      </c>
      <c r="F63" s="99"/>
      <c r="G63" s="101">
        <f>Table115[5]*Table115[6]</f>
        <v>0</v>
      </c>
    </row>
    <row r="64" spans="1:7" ht="45" x14ac:dyDescent="0.25">
      <c r="A64" s="96">
        <v>48</v>
      </c>
      <c r="B64" s="96" t="s">
        <v>376</v>
      </c>
      <c r="C64" s="97" t="s">
        <v>377</v>
      </c>
      <c r="D64" s="96" t="s">
        <v>119</v>
      </c>
      <c r="E64" s="98">
        <v>4.7</v>
      </c>
      <c r="F64" s="99"/>
      <c r="G64" s="101">
        <f>Table115[5]*Table115[6]</f>
        <v>0</v>
      </c>
    </row>
    <row r="65" spans="1:7" x14ac:dyDescent="0.25">
      <c r="A65" s="96"/>
      <c r="B65" s="96"/>
      <c r="C65" s="97" t="s">
        <v>378</v>
      </c>
      <c r="D65" s="96"/>
      <c r="E65" s="98"/>
      <c r="F65" s="99"/>
      <c r="G65" s="101">
        <f>Table115[5]*Table115[6]</f>
        <v>0</v>
      </c>
    </row>
    <row r="66" spans="1:7" ht="75" x14ac:dyDescent="0.25">
      <c r="A66" s="96">
        <v>49</v>
      </c>
      <c r="B66" s="96" t="s">
        <v>379</v>
      </c>
      <c r="C66" s="97" t="s">
        <v>380</v>
      </c>
      <c r="D66" s="96" t="s">
        <v>143</v>
      </c>
      <c r="E66" s="98">
        <v>0.26</v>
      </c>
      <c r="F66" s="99"/>
      <c r="G66" s="101">
        <f>Table115[5]*Table115[6]</f>
        <v>0</v>
      </c>
    </row>
    <row r="67" spans="1:7" ht="30" x14ac:dyDescent="0.25">
      <c r="A67" s="96">
        <v>50</v>
      </c>
      <c r="B67" s="96" t="s">
        <v>141</v>
      </c>
      <c r="C67" s="97" t="s">
        <v>153</v>
      </c>
      <c r="D67" s="96" t="s">
        <v>143</v>
      </c>
      <c r="E67" s="98">
        <v>0.26</v>
      </c>
      <c r="F67" s="99"/>
      <c r="G67" s="101">
        <f>Table115[5]*Table115[6]</f>
        <v>0</v>
      </c>
    </row>
    <row r="68" spans="1:7" ht="45" x14ac:dyDescent="0.25">
      <c r="A68" s="96">
        <v>51</v>
      </c>
      <c r="B68" s="96" t="s">
        <v>144</v>
      </c>
      <c r="C68" s="97" t="s">
        <v>381</v>
      </c>
      <c r="D68" s="96" t="s">
        <v>143</v>
      </c>
      <c r="E68" s="98">
        <v>0.26</v>
      </c>
      <c r="F68" s="99"/>
      <c r="G68" s="101">
        <f>Table115[5]*Table115[6]</f>
        <v>0</v>
      </c>
    </row>
    <row r="69" spans="1:7" x14ac:dyDescent="0.25">
      <c r="A69" s="96"/>
      <c r="B69" s="96"/>
      <c r="C69" s="97" t="s">
        <v>382</v>
      </c>
      <c r="D69" s="96"/>
      <c r="E69" s="98"/>
      <c r="F69" s="99"/>
      <c r="G69" s="101">
        <f>Table115[5]*Table115[6]</f>
        <v>0</v>
      </c>
    </row>
    <row r="70" spans="1:7" ht="30" x14ac:dyDescent="0.25">
      <c r="A70" s="96">
        <v>52</v>
      </c>
      <c r="B70" s="96" t="s">
        <v>151</v>
      </c>
      <c r="C70" s="97" t="s">
        <v>152</v>
      </c>
      <c r="D70" s="96" t="s">
        <v>140</v>
      </c>
      <c r="E70" s="98">
        <v>77.400000000000006</v>
      </c>
      <c r="F70" s="99"/>
      <c r="G70" s="101">
        <f>Table115[5]*Table115[6]</f>
        <v>0</v>
      </c>
    </row>
    <row r="71" spans="1:7" ht="30" x14ac:dyDescent="0.25">
      <c r="A71" s="96">
        <v>53</v>
      </c>
      <c r="B71" s="96" t="s">
        <v>141</v>
      </c>
      <c r="C71" s="97" t="s">
        <v>153</v>
      </c>
      <c r="D71" s="96" t="s">
        <v>143</v>
      </c>
      <c r="E71" s="98">
        <v>0.08</v>
      </c>
      <c r="F71" s="99"/>
      <c r="G71" s="101">
        <f>Table115[5]*Table115[6]</f>
        <v>0</v>
      </c>
    </row>
    <row r="72" spans="1:7" ht="45" x14ac:dyDescent="0.25">
      <c r="A72" s="96">
        <v>54</v>
      </c>
      <c r="B72" s="96" t="s">
        <v>144</v>
      </c>
      <c r="C72" s="97" t="s">
        <v>154</v>
      </c>
      <c r="D72" s="96" t="s">
        <v>143</v>
      </c>
      <c r="E72" s="98">
        <v>0.08</v>
      </c>
      <c r="F72" s="99"/>
      <c r="G72" s="101">
        <f>Table115[5]*Table115[6]</f>
        <v>0</v>
      </c>
    </row>
    <row r="73" spans="1:7" x14ac:dyDescent="0.25">
      <c r="A73" s="96"/>
      <c r="B73" s="96"/>
      <c r="C73" s="97" t="s">
        <v>383</v>
      </c>
      <c r="D73" s="96"/>
      <c r="E73" s="98"/>
      <c r="F73" s="99"/>
      <c r="G73" s="101">
        <f>Table115[5]*Table115[6]</f>
        <v>0</v>
      </c>
    </row>
    <row r="74" spans="1:7" x14ac:dyDescent="0.25">
      <c r="A74" s="96">
        <v>55</v>
      </c>
      <c r="B74" s="96" t="s">
        <v>146</v>
      </c>
      <c r="C74" s="97" t="s">
        <v>147</v>
      </c>
      <c r="D74" s="96" t="s">
        <v>114</v>
      </c>
      <c r="E74" s="98">
        <v>1.05</v>
      </c>
      <c r="F74" s="99"/>
      <c r="G74" s="101">
        <f>Table115[5]*Table115[6]</f>
        <v>0</v>
      </c>
    </row>
    <row r="75" spans="1:7" ht="45" x14ac:dyDescent="0.25">
      <c r="A75" s="96">
        <v>56</v>
      </c>
      <c r="B75" s="96" t="s">
        <v>316</v>
      </c>
      <c r="C75" s="97" t="s">
        <v>317</v>
      </c>
      <c r="D75" s="96" t="s">
        <v>114</v>
      </c>
      <c r="E75" s="98">
        <v>1.6</v>
      </c>
      <c r="F75" s="99"/>
      <c r="G75" s="101">
        <f>Table115[5]*Table115[6]</f>
        <v>0</v>
      </c>
    </row>
    <row r="76" spans="1:7" ht="45" x14ac:dyDescent="0.25">
      <c r="A76" s="96">
        <v>57</v>
      </c>
      <c r="B76" s="96" t="s">
        <v>316</v>
      </c>
      <c r="C76" s="97" t="s">
        <v>384</v>
      </c>
      <c r="D76" s="96" t="s">
        <v>114</v>
      </c>
      <c r="E76" s="98">
        <v>0.35</v>
      </c>
      <c r="F76" s="99"/>
      <c r="G76" s="101">
        <f>Table115[5]*Table115[6]</f>
        <v>0</v>
      </c>
    </row>
    <row r="77" spans="1:7" ht="45" x14ac:dyDescent="0.25">
      <c r="A77" s="96">
        <v>58</v>
      </c>
      <c r="B77" s="96" t="s">
        <v>126</v>
      </c>
      <c r="C77" s="97" t="s">
        <v>385</v>
      </c>
      <c r="D77" s="96" t="s">
        <v>114</v>
      </c>
      <c r="E77" s="98">
        <v>0.71</v>
      </c>
      <c r="F77" s="99"/>
      <c r="G77" s="101">
        <f>Table115[5]*Table115[6]</f>
        <v>0</v>
      </c>
    </row>
    <row r="78" spans="1:7" ht="30" x14ac:dyDescent="0.25">
      <c r="A78" s="96">
        <v>59</v>
      </c>
      <c r="B78" s="96" t="s">
        <v>318</v>
      </c>
      <c r="C78" s="97" t="s">
        <v>319</v>
      </c>
      <c r="D78" s="96" t="s">
        <v>140</v>
      </c>
      <c r="E78" s="98">
        <v>5.28</v>
      </c>
      <c r="F78" s="99"/>
      <c r="G78" s="101">
        <f>Table115[5]*Table115[6]</f>
        <v>0</v>
      </c>
    </row>
    <row r="79" spans="1:7" ht="30" x14ac:dyDescent="0.25">
      <c r="A79" s="96">
        <v>60</v>
      </c>
      <c r="B79" s="96" t="s">
        <v>320</v>
      </c>
      <c r="C79" s="97" t="s">
        <v>321</v>
      </c>
      <c r="D79" s="96" t="s">
        <v>140</v>
      </c>
      <c r="E79" s="98">
        <v>31.68</v>
      </c>
      <c r="F79" s="99"/>
      <c r="G79" s="101">
        <f>Table115[5]*Table115[6]</f>
        <v>0</v>
      </c>
    </row>
    <row r="80" spans="1:7" ht="30" x14ac:dyDescent="0.25">
      <c r="A80" s="96">
        <v>61</v>
      </c>
      <c r="B80" s="96" t="s">
        <v>386</v>
      </c>
      <c r="C80" s="97" t="s">
        <v>387</v>
      </c>
      <c r="D80" s="96" t="s">
        <v>140</v>
      </c>
      <c r="E80" s="98">
        <v>70.58</v>
      </c>
      <c r="F80" s="99"/>
      <c r="G80" s="101">
        <f>Table115[5]*Table115[6]</f>
        <v>0</v>
      </c>
    </row>
    <row r="81" spans="1:7" ht="45" x14ac:dyDescent="0.25">
      <c r="A81" s="96">
        <v>62</v>
      </c>
      <c r="B81" s="96" t="s">
        <v>148</v>
      </c>
      <c r="C81" s="97" t="s">
        <v>149</v>
      </c>
      <c r="D81" s="96" t="s">
        <v>119</v>
      </c>
      <c r="E81" s="98">
        <v>9.6999999999999993</v>
      </c>
      <c r="F81" s="99"/>
      <c r="G81" s="101">
        <f>Table115[5]*Table115[6]</f>
        <v>0</v>
      </c>
    </row>
    <row r="82" spans="1:7" x14ac:dyDescent="0.25">
      <c r="A82" s="96"/>
      <c r="B82" s="96"/>
      <c r="C82" s="97" t="s">
        <v>388</v>
      </c>
      <c r="D82" s="96"/>
      <c r="E82" s="98"/>
      <c r="F82" s="99"/>
      <c r="G82" s="101">
        <f>Table115[5]*Table115[6]</f>
        <v>0</v>
      </c>
    </row>
    <row r="83" spans="1:7" ht="45" x14ac:dyDescent="0.25">
      <c r="A83" s="96">
        <v>63</v>
      </c>
      <c r="B83" s="96" t="s">
        <v>314</v>
      </c>
      <c r="C83" s="97" t="s">
        <v>389</v>
      </c>
      <c r="D83" s="96" t="s">
        <v>114</v>
      </c>
      <c r="E83" s="98">
        <v>0.53</v>
      </c>
      <c r="F83" s="99"/>
      <c r="G83" s="101">
        <f>Table115[5]*Table115[6]</f>
        <v>0</v>
      </c>
    </row>
    <row r="84" spans="1:7" ht="45" x14ac:dyDescent="0.25">
      <c r="A84" s="96">
        <v>64</v>
      </c>
      <c r="B84" s="96" t="s">
        <v>316</v>
      </c>
      <c r="C84" s="97" t="s">
        <v>384</v>
      </c>
      <c r="D84" s="96" t="s">
        <v>114</v>
      </c>
      <c r="E84" s="98">
        <v>5.0999999999999996</v>
      </c>
      <c r="F84" s="99"/>
      <c r="G84" s="101">
        <f>Table115[5]*Table115[6]</f>
        <v>0</v>
      </c>
    </row>
    <row r="85" spans="1:7" ht="30" x14ac:dyDescent="0.25">
      <c r="A85" s="96">
        <v>65</v>
      </c>
      <c r="B85" s="96" t="s">
        <v>318</v>
      </c>
      <c r="C85" s="97" t="s">
        <v>319</v>
      </c>
      <c r="D85" s="96" t="s">
        <v>140</v>
      </c>
      <c r="E85" s="98">
        <v>4.8</v>
      </c>
      <c r="F85" s="99"/>
      <c r="G85" s="101">
        <f>Table115[5]*Table115[6]</f>
        <v>0</v>
      </c>
    </row>
    <row r="86" spans="1:7" ht="30" x14ac:dyDescent="0.25">
      <c r="A86" s="96">
        <v>66</v>
      </c>
      <c r="B86" s="96" t="s">
        <v>320</v>
      </c>
      <c r="C86" s="97" t="s">
        <v>321</v>
      </c>
      <c r="D86" s="96" t="s">
        <v>140</v>
      </c>
      <c r="E86" s="98">
        <v>180.9</v>
      </c>
      <c r="F86" s="99"/>
      <c r="G86" s="101">
        <f>Table115[5]*Table115[6]</f>
        <v>0</v>
      </c>
    </row>
    <row r="87" spans="1:7" ht="45" x14ac:dyDescent="0.25">
      <c r="A87" s="96">
        <v>67</v>
      </c>
      <c r="B87" s="96" t="s">
        <v>148</v>
      </c>
      <c r="C87" s="97" t="s">
        <v>149</v>
      </c>
      <c r="D87" s="96" t="s">
        <v>119</v>
      </c>
      <c r="E87" s="98">
        <v>13.8</v>
      </c>
      <c r="F87" s="99"/>
      <c r="G87" s="101">
        <f>Table115[5]*Table115[6]</f>
        <v>0</v>
      </c>
    </row>
    <row r="88" spans="1:7" ht="30" x14ac:dyDescent="0.25">
      <c r="A88" s="96">
        <v>68</v>
      </c>
      <c r="B88" s="96" t="s">
        <v>333</v>
      </c>
      <c r="C88" s="97" t="s">
        <v>334</v>
      </c>
      <c r="D88" s="96" t="s">
        <v>119</v>
      </c>
      <c r="E88" s="98">
        <v>1.96</v>
      </c>
      <c r="F88" s="99"/>
      <c r="G88" s="101">
        <f>Table115[5]*Table115[6]</f>
        <v>0</v>
      </c>
    </row>
    <row r="89" spans="1:7" ht="45" x14ac:dyDescent="0.25">
      <c r="A89" s="96">
        <v>69</v>
      </c>
      <c r="B89" s="96" t="s">
        <v>335</v>
      </c>
      <c r="C89" s="97" t="s">
        <v>336</v>
      </c>
      <c r="D89" s="96" t="s">
        <v>119</v>
      </c>
      <c r="E89" s="98">
        <v>1.96</v>
      </c>
      <c r="F89" s="99"/>
      <c r="G89" s="101">
        <f>Table115[5]*Table115[6]</f>
        <v>0</v>
      </c>
    </row>
    <row r="90" spans="1:7" ht="30" x14ac:dyDescent="0.25">
      <c r="A90" s="96">
        <v>70</v>
      </c>
      <c r="B90" s="96" t="s">
        <v>151</v>
      </c>
      <c r="C90" s="97" t="s">
        <v>152</v>
      </c>
      <c r="D90" s="96" t="s">
        <v>662</v>
      </c>
      <c r="E90" s="98">
        <v>1.33</v>
      </c>
      <c r="F90" s="99"/>
      <c r="G90" s="101">
        <f>Table115[5]*Table115[6]</f>
        <v>0</v>
      </c>
    </row>
    <row r="91" spans="1:7" ht="30" x14ac:dyDescent="0.25">
      <c r="A91" s="96">
        <v>71</v>
      </c>
      <c r="B91" s="96" t="s">
        <v>141</v>
      </c>
      <c r="C91" s="97" t="s">
        <v>153</v>
      </c>
      <c r="D91" s="96" t="s">
        <v>143</v>
      </c>
      <c r="E91" s="98">
        <v>1.33</v>
      </c>
      <c r="F91" s="99"/>
      <c r="G91" s="101">
        <f>Table115[5]*Table115[6]</f>
        <v>0</v>
      </c>
    </row>
    <row r="92" spans="1:7" ht="45" x14ac:dyDescent="0.25">
      <c r="A92" s="96">
        <v>72</v>
      </c>
      <c r="B92" s="96" t="s">
        <v>390</v>
      </c>
      <c r="C92" s="97" t="s">
        <v>381</v>
      </c>
      <c r="D92" s="96" t="s">
        <v>143</v>
      </c>
      <c r="E92" s="98">
        <v>1.33</v>
      </c>
      <c r="F92" s="99"/>
      <c r="G92" s="101">
        <f>Table115[5]*Table115[6]</f>
        <v>0</v>
      </c>
    </row>
    <row r="93" spans="1:7" x14ac:dyDescent="0.25">
      <c r="A93" s="96"/>
      <c r="B93" s="96"/>
      <c r="C93" s="97" t="s">
        <v>391</v>
      </c>
      <c r="D93" s="96"/>
      <c r="E93" s="98"/>
      <c r="F93" s="99"/>
      <c r="G93" s="101">
        <f>Table115[5]*Table115[6]</f>
        <v>0</v>
      </c>
    </row>
    <row r="94" spans="1:7" x14ac:dyDescent="0.25">
      <c r="A94" s="96">
        <v>73</v>
      </c>
      <c r="B94" s="96" t="s">
        <v>146</v>
      </c>
      <c r="C94" s="97" t="s">
        <v>147</v>
      </c>
      <c r="D94" s="96" t="s">
        <v>114</v>
      </c>
      <c r="E94" s="98">
        <v>3.53</v>
      </c>
      <c r="F94" s="99"/>
      <c r="G94" s="101">
        <f>Table115[5]*Table115[6]</f>
        <v>0</v>
      </c>
    </row>
    <row r="95" spans="1:7" ht="45" x14ac:dyDescent="0.25">
      <c r="A95" s="96">
        <v>74</v>
      </c>
      <c r="B95" s="96" t="s">
        <v>314</v>
      </c>
      <c r="C95" s="97" t="s">
        <v>392</v>
      </c>
      <c r="D95" s="96" t="s">
        <v>114</v>
      </c>
      <c r="E95" s="98">
        <v>2.4700000000000002</v>
      </c>
      <c r="F95" s="99"/>
      <c r="G95" s="101">
        <f>Table115[5]*Table115[6]</f>
        <v>0</v>
      </c>
    </row>
    <row r="96" spans="1:7" x14ac:dyDescent="0.25">
      <c r="A96" s="93" t="s">
        <v>84</v>
      </c>
      <c r="B96" s="94"/>
      <c r="C96" s="94"/>
      <c r="D96" s="94"/>
      <c r="E96" s="95"/>
      <c r="F96" s="95"/>
      <c r="G96" s="95">
        <f>SUBTOTAL(9,Table115[7])</f>
        <v>0</v>
      </c>
    </row>
  </sheetData>
  <mergeCells count="2">
    <mergeCell ref="C2:G3"/>
    <mergeCell ref="A4:B4"/>
  </mergeCells>
  <phoneticPr fontId="16" type="noConversion"/>
  <conditionalFormatting sqref="A7:G96">
    <cfRule type="expression" dxfId="167" priority="3">
      <formula>CELL("PROTECT",A7)=0</formula>
    </cfRule>
    <cfRule type="expression" dxfId="166" priority="4">
      <formula>$C7="Subtotal"</formula>
    </cfRule>
    <cfRule type="expression" priority="5" stopIfTrue="1">
      <formula>OR($C7="Subtotal",$A7="Total TVA Cota 0")</formula>
    </cfRule>
    <cfRule type="expression" dxfId="165" priority="7">
      <formula>$E7=""</formula>
    </cfRule>
  </conditionalFormatting>
  <conditionalFormatting sqref="G7:G96">
    <cfRule type="expression" dxfId="164" priority="1">
      <formula>AND($C7="Subtotal",$G7="")</formula>
    </cfRule>
    <cfRule type="expression" dxfId="163" priority="2">
      <formula>AND($C7="Subtotal",_xlfn.FORMULATEXT($G7)="=[5]*[6]")</formula>
    </cfRule>
    <cfRule type="expression" dxfId="162" priority="6">
      <formula>AND($C7&lt;&gt;"Subtotal",_xlfn.FORMULATEXT($G7)&lt;&gt;"=[5]*[6]")</formula>
    </cfRule>
  </conditionalFormatting>
  <conditionalFormatting sqref="E7:G96">
    <cfRule type="notContainsBlanks" priority="8" stopIfTrue="1">
      <formula>LEN(TRIM(E7))&gt;0</formula>
    </cfRule>
    <cfRule type="expression" dxfId="161" priority="9">
      <formula>$E7&lt;&gt;""</formula>
    </cfRule>
  </conditionalFormatting>
  <dataValidations count="1">
    <dataValidation type="decimal" operator="greaterThan" allowBlank="1" showInputMessage="1" showErrorMessage="1" sqref="F7:F95">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6"/>
  <sheetViews>
    <sheetView view="pageBreakPreview" topLeftCell="A55" zoomScaleNormal="90" zoomScaleSheetLayoutView="100" workbookViewId="0">
      <selection activeCell="C82" sqref="C82"/>
    </sheetView>
  </sheetViews>
  <sheetFormatPr defaultRowHeight="15" x14ac:dyDescent="0.25"/>
  <cols>
    <col min="1" max="1" width="9.5703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29" t="str">
        <f>SITE!C2</f>
        <v>Centrala termica cu arderea biocombustibilului solid la Gimnaziul din s.Garbova, r-l Ocnita</v>
      </c>
      <c r="D2" s="129"/>
      <c r="E2" s="129"/>
      <c r="F2" s="129"/>
      <c r="G2" s="129"/>
    </row>
    <row r="3" spans="1:7" s="22" customFormat="1" ht="18.75" x14ac:dyDescent="0.3">
      <c r="A3" s="26" t="str">
        <f>SITE!A3</f>
        <v>Site:</v>
      </c>
      <c r="B3" s="27" t="str">
        <f>IF(SITE!B3=0,"",SITE!B3)</f>
        <v>y</v>
      </c>
      <c r="C3" s="133"/>
      <c r="D3" s="133"/>
      <c r="E3" s="133"/>
      <c r="F3" s="133"/>
      <c r="G3" s="133"/>
    </row>
    <row r="4" spans="1:7" s="22" customFormat="1" ht="18.75" x14ac:dyDescent="0.25">
      <c r="A4" s="134" t="s">
        <v>8</v>
      </c>
      <c r="B4" s="135"/>
      <c r="C4" s="29" t="str">
        <f>SITE!B11</f>
        <v>Electricitate si iluminare</v>
      </c>
      <c r="D4" s="30"/>
      <c r="E4" s="30"/>
      <c r="F4" s="30"/>
      <c r="G4" s="31"/>
    </row>
    <row r="5" spans="1:7" s="22" customFormat="1" ht="47.25" x14ac:dyDescent="0.25">
      <c r="A5" s="8" t="str">
        <f>TA!A5</f>
        <v>№</v>
      </c>
      <c r="B5" s="8" t="str">
        <f>TA!B5</f>
        <v xml:space="preserve">Simbol norme, cod  resurse  </v>
      </c>
      <c r="C5" s="8" t="str">
        <f>TA!C5</f>
        <v xml:space="preserve">Denumire lucrări       </v>
      </c>
      <c r="D5" s="8" t="str">
        <f>TA!D5</f>
        <v xml:space="preserve">U.M. </v>
      </c>
      <c r="E5" s="8" t="str">
        <f>TA!E5</f>
        <v xml:space="preserve">Cantitate </v>
      </c>
      <c r="F5" s="8" t="str">
        <f>TA!F5</f>
        <v>Preţ unitar 
USD (inclusiv salariu)</v>
      </c>
      <c r="G5" s="8" t="str">
        <f>TA!G5</f>
        <v>Total USD
(col.5 x col.6)</v>
      </c>
    </row>
    <row r="6" spans="1:7" s="22" customFormat="1" ht="15.75" x14ac:dyDescent="0.25">
      <c r="A6" s="9" t="s">
        <v>77</v>
      </c>
      <c r="B6" s="9" t="s">
        <v>78</v>
      </c>
      <c r="C6" s="9" t="s">
        <v>79</v>
      </c>
      <c r="D6" s="9" t="s">
        <v>80</v>
      </c>
      <c r="E6" s="9" t="s">
        <v>81</v>
      </c>
      <c r="F6" s="9" t="s">
        <v>82</v>
      </c>
      <c r="G6" s="9" t="s">
        <v>83</v>
      </c>
    </row>
    <row r="7" spans="1:7" x14ac:dyDescent="0.25">
      <c r="A7" s="38"/>
      <c r="B7" s="38"/>
      <c r="C7" s="39" t="s">
        <v>172</v>
      </c>
      <c r="D7" s="38"/>
      <c r="E7" s="44"/>
      <c r="F7" s="43"/>
      <c r="G7" s="87">
        <f>Table116[5]*Table116[6]</f>
        <v>0</v>
      </c>
    </row>
    <row r="8" spans="1:7" x14ac:dyDescent="0.25">
      <c r="A8" s="38">
        <v>1</v>
      </c>
      <c r="B8" s="38"/>
      <c r="C8" s="39" t="s">
        <v>393</v>
      </c>
      <c r="D8" s="38"/>
      <c r="E8" s="44"/>
      <c r="F8" s="43"/>
      <c r="G8" s="89">
        <f>Table116[5]*Table116[6]</f>
        <v>0</v>
      </c>
    </row>
    <row r="9" spans="1:7" x14ac:dyDescent="0.25">
      <c r="A9" s="96">
        <v>2</v>
      </c>
      <c r="B9" s="96" t="s">
        <v>394</v>
      </c>
      <c r="C9" s="97" t="s">
        <v>395</v>
      </c>
      <c r="D9" s="96" t="s">
        <v>169</v>
      </c>
      <c r="E9" s="98">
        <v>1</v>
      </c>
      <c r="F9" s="99"/>
      <c r="G9" s="100">
        <f>Table116[5]*Table116[6]</f>
        <v>0</v>
      </c>
    </row>
    <row r="10" spans="1:7" x14ac:dyDescent="0.25">
      <c r="A10" s="96">
        <v>3</v>
      </c>
      <c r="B10" s="96" t="s">
        <v>396</v>
      </c>
      <c r="C10" s="97" t="s">
        <v>397</v>
      </c>
      <c r="D10" s="96" t="s">
        <v>156</v>
      </c>
      <c r="E10" s="98">
        <v>1</v>
      </c>
      <c r="F10" s="99"/>
      <c r="G10" s="101">
        <f>Table116[5]*Table116[6]</f>
        <v>0</v>
      </c>
    </row>
    <row r="11" spans="1:7" ht="30" x14ac:dyDescent="0.25">
      <c r="A11" s="96">
        <v>4</v>
      </c>
      <c r="B11" s="96" t="s">
        <v>398</v>
      </c>
      <c r="C11" s="97" t="s">
        <v>399</v>
      </c>
      <c r="D11" s="96" t="s">
        <v>169</v>
      </c>
      <c r="E11" s="98">
        <v>1</v>
      </c>
      <c r="F11" s="99"/>
      <c r="G11" s="101">
        <f>Table116[5]*Table116[6]</f>
        <v>0</v>
      </c>
    </row>
    <row r="12" spans="1:7" x14ac:dyDescent="0.25">
      <c r="A12" s="96">
        <v>5</v>
      </c>
      <c r="B12" s="96" t="s">
        <v>400</v>
      </c>
      <c r="C12" s="97" t="s">
        <v>401</v>
      </c>
      <c r="D12" s="96" t="s">
        <v>169</v>
      </c>
      <c r="E12" s="98">
        <v>2</v>
      </c>
      <c r="F12" s="99"/>
      <c r="G12" s="101">
        <f>Table116[5]*Table116[6]</f>
        <v>0</v>
      </c>
    </row>
    <row r="13" spans="1:7" x14ac:dyDescent="0.25">
      <c r="A13" s="96">
        <v>6</v>
      </c>
      <c r="B13" s="96" t="s">
        <v>402</v>
      </c>
      <c r="C13" s="97" t="s">
        <v>403</v>
      </c>
      <c r="D13" s="96" t="s">
        <v>169</v>
      </c>
      <c r="E13" s="98">
        <v>1</v>
      </c>
      <c r="F13" s="99"/>
      <c r="G13" s="101">
        <f>Table116[5]*Table116[6]</f>
        <v>0</v>
      </c>
    </row>
    <row r="14" spans="1:7" ht="30" x14ac:dyDescent="0.25">
      <c r="A14" s="96">
        <v>7</v>
      </c>
      <c r="B14" s="96" t="s">
        <v>398</v>
      </c>
      <c r="C14" s="97" t="s">
        <v>404</v>
      </c>
      <c r="D14" s="96" t="s">
        <v>169</v>
      </c>
      <c r="E14" s="98">
        <v>1</v>
      </c>
      <c r="F14" s="99"/>
      <c r="G14" s="101">
        <f>Table116[5]*Table116[6]</f>
        <v>0</v>
      </c>
    </row>
    <row r="15" spans="1:7" x14ac:dyDescent="0.25">
      <c r="A15" s="96">
        <v>8</v>
      </c>
      <c r="B15" s="96" t="s">
        <v>400</v>
      </c>
      <c r="C15" s="97" t="s">
        <v>401</v>
      </c>
      <c r="D15" s="96" t="s">
        <v>169</v>
      </c>
      <c r="E15" s="98">
        <v>17</v>
      </c>
      <c r="F15" s="99"/>
      <c r="G15" s="101">
        <f>Table116[5]*Table116[6]</f>
        <v>0</v>
      </c>
    </row>
    <row r="16" spans="1:7" x14ac:dyDescent="0.25">
      <c r="A16" s="96">
        <v>9</v>
      </c>
      <c r="B16" s="96"/>
      <c r="C16" s="97" t="s">
        <v>405</v>
      </c>
      <c r="D16" s="96" t="s">
        <v>169</v>
      </c>
      <c r="E16" s="98">
        <v>2</v>
      </c>
      <c r="F16" s="99"/>
      <c r="G16" s="101">
        <f>Table116[5]*Table116[6]</f>
        <v>0</v>
      </c>
    </row>
    <row r="17" spans="1:7" x14ac:dyDescent="0.25">
      <c r="A17" s="96">
        <v>10</v>
      </c>
      <c r="B17" s="96"/>
      <c r="C17" s="97" t="s">
        <v>406</v>
      </c>
      <c r="D17" s="96" t="s">
        <v>169</v>
      </c>
      <c r="E17" s="98">
        <v>4</v>
      </c>
      <c r="F17" s="99"/>
      <c r="G17" s="101">
        <f>Table116[5]*Table116[6]</f>
        <v>0</v>
      </c>
    </row>
    <row r="18" spans="1:7" ht="30" x14ac:dyDescent="0.25">
      <c r="A18" s="96">
        <v>11</v>
      </c>
      <c r="B18" s="96" t="s">
        <v>398</v>
      </c>
      <c r="C18" s="97" t="s">
        <v>407</v>
      </c>
      <c r="D18" s="96" t="s">
        <v>169</v>
      </c>
      <c r="E18" s="98">
        <v>1</v>
      </c>
      <c r="F18" s="99"/>
      <c r="G18" s="101">
        <f>Table116[5]*Table116[6]</f>
        <v>0</v>
      </c>
    </row>
    <row r="19" spans="1:7" x14ac:dyDescent="0.25">
      <c r="A19" s="96">
        <v>12</v>
      </c>
      <c r="B19" s="96" t="s">
        <v>400</v>
      </c>
      <c r="C19" s="97" t="s">
        <v>401</v>
      </c>
      <c r="D19" s="96" t="s">
        <v>169</v>
      </c>
      <c r="E19" s="98">
        <v>1</v>
      </c>
      <c r="F19" s="99"/>
      <c r="G19" s="101">
        <f>Table116[5]*Table116[6]</f>
        <v>0</v>
      </c>
    </row>
    <row r="20" spans="1:7" x14ac:dyDescent="0.25">
      <c r="A20" s="96">
        <v>13</v>
      </c>
      <c r="B20" s="96"/>
      <c r="C20" s="97" t="s">
        <v>408</v>
      </c>
      <c r="D20" s="96" t="s">
        <v>169</v>
      </c>
      <c r="E20" s="98">
        <v>1</v>
      </c>
      <c r="F20" s="99"/>
      <c r="G20" s="101">
        <f>Table116[5]*Table116[6]</f>
        <v>0</v>
      </c>
    </row>
    <row r="21" spans="1:7" x14ac:dyDescent="0.25">
      <c r="A21" s="96">
        <v>14</v>
      </c>
      <c r="B21" s="96"/>
      <c r="C21" s="97" t="s">
        <v>409</v>
      </c>
      <c r="D21" s="96" t="s">
        <v>122</v>
      </c>
      <c r="E21" s="98">
        <v>10</v>
      </c>
      <c r="F21" s="99"/>
      <c r="G21" s="101">
        <f>Table116[5]*Table116[6]</f>
        <v>0</v>
      </c>
    </row>
    <row r="22" spans="1:7" ht="30" x14ac:dyDescent="0.25">
      <c r="A22" s="96">
        <v>15</v>
      </c>
      <c r="B22" s="96" t="s">
        <v>410</v>
      </c>
      <c r="C22" s="97" t="s">
        <v>411</v>
      </c>
      <c r="D22" s="96" t="s">
        <v>169</v>
      </c>
      <c r="E22" s="98">
        <v>9</v>
      </c>
      <c r="F22" s="99"/>
      <c r="G22" s="101">
        <f>Table116[5]*Table116[6]</f>
        <v>0</v>
      </c>
    </row>
    <row r="23" spans="1:7" x14ac:dyDescent="0.25">
      <c r="A23" s="96">
        <v>16</v>
      </c>
      <c r="B23" s="96" t="s">
        <v>412</v>
      </c>
      <c r="C23" s="97" t="s">
        <v>413</v>
      </c>
      <c r="D23" s="96" t="s">
        <v>169</v>
      </c>
      <c r="E23" s="98">
        <v>1</v>
      </c>
      <c r="F23" s="99"/>
      <c r="G23" s="101">
        <f>Table116[5]*Table116[6]</f>
        <v>0</v>
      </c>
    </row>
    <row r="24" spans="1:7" ht="30" x14ac:dyDescent="0.25">
      <c r="A24" s="96">
        <v>17</v>
      </c>
      <c r="B24" s="96" t="s">
        <v>414</v>
      </c>
      <c r="C24" s="97" t="s">
        <v>415</v>
      </c>
      <c r="D24" s="96" t="s">
        <v>416</v>
      </c>
      <c r="E24" s="98">
        <v>0.04</v>
      </c>
      <c r="F24" s="99"/>
      <c r="G24" s="101">
        <f>Table116[5]*Table116[6]</f>
        <v>0</v>
      </c>
    </row>
    <row r="25" spans="1:7" ht="30" x14ac:dyDescent="0.25">
      <c r="A25" s="96">
        <v>18</v>
      </c>
      <c r="B25" s="96" t="s">
        <v>414</v>
      </c>
      <c r="C25" s="97" t="s">
        <v>417</v>
      </c>
      <c r="D25" s="96" t="s">
        <v>416</v>
      </c>
      <c r="E25" s="98">
        <v>0.01</v>
      </c>
      <c r="F25" s="99"/>
      <c r="G25" s="101">
        <f>Table116[5]*Table116[6]</f>
        <v>0</v>
      </c>
    </row>
    <row r="26" spans="1:7" x14ac:dyDescent="0.25">
      <c r="A26" s="96">
        <v>19</v>
      </c>
      <c r="B26" s="96"/>
      <c r="C26" s="97" t="s">
        <v>418</v>
      </c>
      <c r="D26" s="96" t="s">
        <v>169</v>
      </c>
      <c r="E26" s="98">
        <v>4</v>
      </c>
      <c r="F26" s="99"/>
      <c r="G26" s="101">
        <f>Table116[5]*Table116[6]</f>
        <v>0</v>
      </c>
    </row>
    <row r="27" spans="1:7" x14ac:dyDescent="0.25">
      <c r="A27" s="96">
        <v>20</v>
      </c>
      <c r="B27" s="96"/>
      <c r="C27" s="97" t="s">
        <v>419</v>
      </c>
      <c r="D27" s="96" t="s">
        <v>169</v>
      </c>
      <c r="E27" s="98">
        <v>1</v>
      </c>
      <c r="F27" s="99"/>
      <c r="G27" s="101">
        <f>Table116[5]*Table116[6]</f>
        <v>0</v>
      </c>
    </row>
    <row r="28" spans="1:7" x14ac:dyDescent="0.25">
      <c r="A28" s="96">
        <v>21</v>
      </c>
      <c r="B28" s="96"/>
      <c r="C28" s="97" t="s">
        <v>420</v>
      </c>
      <c r="D28" s="96" t="s">
        <v>169</v>
      </c>
      <c r="E28" s="98">
        <v>1</v>
      </c>
      <c r="F28" s="99"/>
      <c r="G28" s="101">
        <f>Table116[5]*Table116[6]</f>
        <v>0</v>
      </c>
    </row>
    <row r="29" spans="1:7" x14ac:dyDescent="0.25">
      <c r="A29" s="96">
        <v>22</v>
      </c>
      <c r="B29" s="96"/>
      <c r="C29" s="97" t="s">
        <v>421</v>
      </c>
      <c r="D29" s="96" t="s">
        <v>169</v>
      </c>
      <c r="E29" s="98">
        <v>8</v>
      </c>
      <c r="F29" s="99"/>
      <c r="G29" s="101">
        <f>Table116[5]*Table116[6]</f>
        <v>0</v>
      </c>
    </row>
    <row r="30" spans="1:7" x14ac:dyDescent="0.25">
      <c r="A30" s="96">
        <v>23</v>
      </c>
      <c r="B30" s="96"/>
      <c r="C30" s="97" t="s">
        <v>422</v>
      </c>
      <c r="D30" s="96" t="s">
        <v>169</v>
      </c>
      <c r="E30" s="98">
        <v>2</v>
      </c>
      <c r="F30" s="99"/>
      <c r="G30" s="101">
        <f>Table116[5]*Table116[6]</f>
        <v>0</v>
      </c>
    </row>
    <row r="31" spans="1:7" ht="30" x14ac:dyDescent="0.25">
      <c r="A31" s="96">
        <v>24</v>
      </c>
      <c r="B31" s="96" t="s">
        <v>423</v>
      </c>
      <c r="C31" s="97" t="s">
        <v>424</v>
      </c>
      <c r="D31" s="96" t="s">
        <v>416</v>
      </c>
      <c r="E31" s="98">
        <v>0.02</v>
      </c>
      <c r="F31" s="99"/>
      <c r="G31" s="101">
        <f>Table116[5]*Table116[6]</f>
        <v>0</v>
      </c>
    </row>
    <row r="32" spans="1:7" ht="30" x14ac:dyDescent="0.25">
      <c r="A32" s="96">
        <v>25</v>
      </c>
      <c r="B32" s="96" t="s">
        <v>425</v>
      </c>
      <c r="C32" s="97" t="s">
        <v>426</v>
      </c>
      <c r="D32" s="96" t="s">
        <v>416</v>
      </c>
      <c r="E32" s="98">
        <v>0.01</v>
      </c>
      <c r="F32" s="99"/>
      <c r="G32" s="101">
        <f>Table116[5]*Table116[6]</f>
        <v>0</v>
      </c>
    </row>
    <row r="33" spans="1:7" ht="30" x14ac:dyDescent="0.25">
      <c r="A33" s="96">
        <v>26</v>
      </c>
      <c r="B33" s="96" t="s">
        <v>427</v>
      </c>
      <c r="C33" s="97" t="s">
        <v>428</v>
      </c>
      <c r="D33" s="96" t="s">
        <v>429</v>
      </c>
      <c r="E33" s="98">
        <v>0.2</v>
      </c>
      <c r="F33" s="99"/>
      <c r="G33" s="101">
        <f>Table116[5]*Table116[6]</f>
        <v>0</v>
      </c>
    </row>
    <row r="34" spans="1:7" x14ac:dyDescent="0.25">
      <c r="A34" s="96">
        <v>27</v>
      </c>
      <c r="B34" s="96" t="s">
        <v>430</v>
      </c>
      <c r="C34" s="97" t="s">
        <v>431</v>
      </c>
      <c r="D34" s="96" t="s">
        <v>432</v>
      </c>
      <c r="E34" s="98">
        <v>0.09</v>
      </c>
      <c r="F34" s="99"/>
      <c r="G34" s="101">
        <f>Table116[5]*Table116[6]</f>
        <v>0</v>
      </c>
    </row>
    <row r="35" spans="1:7" ht="30" x14ac:dyDescent="0.25">
      <c r="A35" s="96">
        <v>28</v>
      </c>
      <c r="B35" s="96" t="s">
        <v>433</v>
      </c>
      <c r="C35" s="97" t="s">
        <v>434</v>
      </c>
      <c r="D35" s="96" t="s">
        <v>429</v>
      </c>
      <c r="E35" s="98">
        <v>0.8</v>
      </c>
      <c r="F35" s="99"/>
      <c r="G35" s="101">
        <f>Table116[5]*Table116[6]</f>
        <v>0</v>
      </c>
    </row>
    <row r="36" spans="1:7" ht="30" x14ac:dyDescent="0.25">
      <c r="A36" s="96">
        <v>29</v>
      </c>
      <c r="B36" s="96" t="s">
        <v>435</v>
      </c>
      <c r="C36" s="97" t="s">
        <v>436</v>
      </c>
      <c r="D36" s="96" t="s">
        <v>429</v>
      </c>
      <c r="E36" s="98">
        <v>1.67</v>
      </c>
      <c r="F36" s="99"/>
      <c r="G36" s="101">
        <f>Table116[5]*Table116[6]</f>
        <v>0</v>
      </c>
    </row>
    <row r="37" spans="1:7" ht="30" x14ac:dyDescent="0.25">
      <c r="A37" s="96">
        <v>30</v>
      </c>
      <c r="B37" s="96" t="s">
        <v>437</v>
      </c>
      <c r="C37" s="97" t="s">
        <v>438</v>
      </c>
      <c r="D37" s="96" t="s">
        <v>429</v>
      </c>
      <c r="E37" s="98">
        <v>0.2</v>
      </c>
      <c r="F37" s="99"/>
      <c r="G37" s="101">
        <f>Table116[5]*Table116[6]</f>
        <v>0</v>
      </c>
    </row>
    <row r="38" spans="1:7" ht="30" x14ac:dyDescent="0.25">
      <c r="A38" s="96">
        <v>31</v>
      </c>
      <c r="B38" s="96" t="s">
        <v>435</v>
      </c>
      <c r="C38" s="97" t="s">
        <v>439</v>
      </c>
      <c r="D38" s="96" t="s">
        <v>429</v>
      </c>
      <c r="E38" s="98">
        <v>0.03</v>
      </c>
      <c r="F38" s="99"/>
      <c r="G38" s="101">
        <f>Table116[5]*Table116[6]</f>
        <v>0</v>
      </c>
    </row>
    <row r="39" spans="1:7" ht="30" x14ac:dyDescent="0.25">
      <c r="A39" s="96">
        <v>32</v>
      </c>
      <c r="B39" s="96" t="s">
        <v>435</v>
      </c>
      <c r="C39" s="97" t="s">
        <v>440</v>
      </c>
      <c r="D39" s="96" t="s">
        <v>429</v>
      </c>
      <c r="E39" s="98">
        <v>0.11</v>
      </c>
      <c r="F39" s="99"/>
      <c r="G39" s="101">
        <f>Table116[5]*Table116[6]</f>
        <v>0</v>
      </c>
    </row>
    <row r="40" spans="1:7" ht="30" x14ac:dyDescent="0.25">
      <c r="A40" s="96">
        <v>33</v>
      </c>
      <c r="B40" s="96" t="s">
        <v>437</v>
      </c>
      <c r="C40" s="97" t="s">
        <v>441</v>
      </c>
      <c r="D40" s="96" t="s">
        <v>429</v>
      </c>
      <c r="E40" s="98">
        <v>0.04</v>
      </c>
      <c r="F40" s="99"/>
      <c r="G40" s="101">
        <f>Table116[5]*Table116[6]</f>
        <v>0</v>
      </c>
    </row>
    <row r="41" spans="1:7" ht="30" x14ac:dyDescent="0.25">
      <c r="A41" s="96">
        <v>34</v>
      </c>
      <c r="B41" s="96" t="s">
        <v>437</v>
      </c>
      <c r="C41" s="97" t="s">
        <v>442</v>
      </c>
      <c r="D41" s="96" t="s">
        <v>429</v>
      </c>
      <c r="E41" s="98">
        <v>0.03</v>
      </c>
      <c r="F41" s="99"/>
      <c r="G41" s="101">
        <f>Table116[5]*Table116[6]</f>
        <v>0</v>
      </c>
    </row>
    <row r="42" spans="1:7" ht="30" x14ac:dyDescent="0.25">
      <c r="A42" s="96">
        <v>35</v>
      </c>
      <c r="B42" s="96" t="s">
        <v>443</v>
      </c>
      <c r="C42" s="97" t="s">
        <v>444</v>
      </c>
      <c r="D42" s="96" t="s">
        <v>429</v>
      </c>
      <c r="E42" s="98">
        <v>0.12</v>
      </c>
      <c r="F42" s="99"/>
      <c r="G42" s="101">
        <f>Table116[5]*Table116[6]</f>
        <v>0</v>
      </c>
    </row>
    <row r="43" spans="1:7" ht="30" x14ac:dyDescent="0.25">
      <c r="A43" s="96">
        <v>36</v>
      </c>
      <c r="B43" s="96" t="s">
        <v>435</v>
      </c>
      <c r="C43" s="97" t="s">
        <v>445</v>
      </c>
      <c r="D43" s="96" t="s">
        <v>429</v>
      </c>
      <c r="E43" s="98">
        <v>0.14000000000000001</v>
      </c>
      <c r="F43" s="99"/>
      <c r="G43" s="101">
        <f>Table116[5]*Table116[6]</f>
        <v>0</v>
      </c>
    </row>
    <row r="44" spans="1:7" ht="30" x14ac:dyDescent="0.25">
      <c r="A44" s="96">
        <v>37</v>
      </c>
      <c r="B44" s="96" t="s">
        <v>435</v>
      </c>
      <c r="C44" s="97" t="s">
        <v>446</v>
      </c>
      <c r="D44" s="96" t="s">
        <v>429</v>
      </c>
      <c r="E44" s="98">
        <v>7.0000000000000007E-2</v>
      </c>
      <c r="F44" s="99"/>
      <c r="G44" s="101">
        <f>Table116[5]*Table116[6]</f>
        <v>0</v>
      </c>
    </row>
    <row r="45" spans="1:7" ht="30" x14ac:dyDescent="0.25">
      <c r="A45" s="96">
        <v>38</v>
      </c>
      <c r="B45" s="96" t="s">
        <v>447</v>
      </c>
      <c r="C45" s="97" t="s">
        <v>448</v>
      </c>
      <c r="D45" s="96" t="s">
        <v>429</v>
      </c>
      <c r="E45" s="98">
        <v>0.25</v>
      </c>
      <c r="F45" s="99"/>
      <c r="G45" s="101">
        <f>Table116[5]*Table116[6]</f>
        <v>0</v>
      </c>
    </row>
    <row r="46" spans="1:7" ht="30" x14ac:dyDescent="0.25">
      <c r="A46" s="96">
        <v>39</v>
      </c>
      <c r="B46" s="96" t="s">
        <v>437</v>
      </c>
      <c r="C46" s="97" t="s">
        <v>449</v>
      </c>
      <c r="D46" s="96" t="s">
        <v>429</v>
      </c>
      <c r="E46" s="98">
        <v>0.06</v>
      </c>
      <c r="F46" s="99"/>
      <c r="G46" s="101">
        <f>Table116[5]*Table116[6]</f>
        <v>0</v>
      </c>
    </row>
    <row r="47" spans="1:7" ht="30" x14ac:dyDescent="0.25">
      <c r="A47" s="96">
        <v>40</v>
      </c>
      <c r="B47" s="96" t="s">
        <v>435</v>
      </c>
      <c r="C47" s="97" t="s">
        <v>450</v>
      </c>
      <c r="D47" s="96" t="s">
        <v>429</v>
      </c>
      <c r="E47" s="98">
        <v>0.12</v>
      </c>
      <c r="F47" s="99"/>
      <c r="G47" s="101">
        <f>Table116[5]*Table116[6]</f>
        <v>0</v>
      </c>
    </row>
    <row r="48" spans="1:7" x14ac:dyDescent="0.25">
      <c r="A48" s="96">
        <v>41</v>
      </c>
      <c r="B48" s="96" t="s">
        <v>451</v>
      </c>
      <c r="C48" s="97" t="s">
        <v>452</v>
      </c>
      <c r="D48" s="96" t="s">
        <v>429</v>
      </c>
      <c r="E48" s="98">
        <v>0.25</v>
      </c>
      <c r="F48" s="99"/>
      <c r="G48" s="101">
        <f>Table116[5]*Table116[6]</f>
        <v>0</v>
      </c>
    </row>
    <row r="49" spans="1:7" ht="30" x14ac:dyDescent="0.25">
      <c r="A49" s="96">
        <v>42</v>
      </c>
      <c r="B49" s="96" t="s">
        <v>453</v>
      </c>
      <c r="C49" s="97" t="s">
        <v>454</v>
      </c>
      <c r="D49" s="96" t="s">
        <v>429</v>
      </c>
      <c r="E49" s="98">
        <v>0.25</v>
      </c>
      <c r="F49" s="99"/>
      <c r="G49" s="101">
        <f>Table116[5]*Table116[6]</f>
        <v>0</v>
      </c>
    </row>
    <row r="50" spans="1:7" x14ac:dyDescent="0.25">
      <c r="A50" s="96" t="s">
        <v>679</v>
      </c>
      <c r="B50" s="96"/>
      <c r="C50" s="97" t="s">
        <v>677</v>
      </c>
      <c r="D50" s="96" t="s">
        <v>122</v>
      </c>
      <c r="E50" s="98">
        <v>187</v>
      </c>
      <c r="F50" s="99"/>
      <c r="G50" s="101">
        <f>Table116[5]*Table116[6]</f>
        <v>0</v>
      </c>
    </row>
    <row r="51" spans="1:7" x14ac:dyDescent="0.25">
      <c r="A51" s="96">
        <v>43</v>
      </c>
      <c r="B51" s="96"/>
      <c r="C51" s="97" t="s">
        <v>678</v>
      </c>
      <c r="D51" s="96" t="s">
        <v>122</v>
      </c>
      <c r="E51" s="98">
        <v>3</v>
      </c>
      <c r="F51" s="99"/>
      <c r="G51" s="101">
        <f>Table116[5]*Table116[6]</f>
        <v>0</v>
      </c>
    </row>
    <row r="52" spans="1:7" x14ac:dyDescent="0.25">
      <c r="A52" s="96">
        <v>44</v>
      </c>
      <c r="B52" s="96"/>
      <c r="C52" s="97" t="s">
        <v>455</v>
      </c>
      <c r="D52" s="96" t="s">
        <v>122</v>
      </c>
      <c r="E52" s="98">
        <v>15</v>
      </c>
      <c r="F52" s="99"/>
      <c r="G52" s="101">
        <f>Table116[5]*Table116[6]</f>
        <v>0</v>
      </c>
    </row>
    <row r="53" spans="1:7" x14ac:dyDescent="0.25">
      <c r="A53" s="96">
        <v>45</v>
      </c>
      <c r="B53" s="96"/>
      <c r="C53" s="97" t="s">
        <v>456</v>
      </c>
      <c r="D53" s="96" t="s">
        <v>122</v>
      </c>
      <c r="E53" s="98">
        <v>27</v>
      </c>
      <c r="F53" s="99"/>
      <c r="G53" s="101">
        <f>Table116[5]*Table116[6]</f>
        <v>0</v>
      </c>
    </row>
    <row r="54" spans="1:7" x14ac:dyDescent="0.25">
      <c r="A54" s="96">
        <v>46</v>
      </c>
      <c r="B54" s="96"/>
      <c r="C54" s="97" t="s">
        <v>457</v>
      </c>
      <c r="D54" s="96" t="s">
        <v>122</v>
      </c>
      <c r="E54" s="98">
        <v>7</v>
      </c>
      <c r="F54" s="99"/>
      <c r="G54" s="101">
        <f>Table116[5]*Table116[6]</f>
        <v>0</v>
      </c>
    </row>
    <row r="55" spans="1:7" x14ac:dyDescent="0.25">
      <c r="A55" s="96"/>
      <c r="B55" s="96"/>
      <c r="C55" s="97" t="s">
        <v>458</v>
      </c>
      <c r="D55" s="96" t="s">
        <v>122</v>
      </c>
      <c r="E55" s="98">
        <v>43</v>
      </c>
      <c r="F55" s="99"/>
      <c r="G55" s="101">
        <f>Table116[5]*Table116[6]</f>
        <v>0</v>
      </c>
    </row>
    <row r="56" spans="1:7" ht="30" x14ac:dyDescent="0.25">
      <c r="A56" s="96">
        <v>47</v>
      </c>
      <c r="B56" s="96" t="s">
        <v>459</v>
      </c>
      <c r="C56" s="97" t="s">
        <v>460</v>
      </c>
      <c r="D56" s="96" t="s">
        <v>429</v>
      </c>
      <c r="E56" s="98">
        <v>0.13</v>
      </c>
      <c r="F56" s="99"/>
      <c r="G56" s="101">
        <f>Table116[5]*Table116[6]</f>
        <v>0</v>
      </c>
    </row>
    <row r="57" spans="1:7" ht="30" x14ac:dyDescent="0.25">
      <c r="A57" s="96">
        <v>48</v>
      </c>
      <c r="B57" s="96" t="s">
        <v>461</v>
      </c>
      <c r="C57" s="97" t="s">
        <v>462</v>
      </c>
      <c r="D57" s="96" t="s">
        <v>429</v>
      </c>
      <c r="E57" s="98">
        <v>0.09</v>
      </c>
      <c r="F57" s="99"/>
      <c r="G57" s="101">
        <f>Table116[5]*Table116[6]</f>
        <v>0</v>
      </c>
    </row>
    <row r="58" spans="1:7" ht="30" x14ac:dyDescent="0.25">
      <c r="A58" s="96">
        <v>49</v>
      </c>
      <c r="B58" s="96" t="s">
        <v>463</v>
      </c>
      <c r="C58" s="97" t="s">
        <v>464</v>
      </c>
      <c r="D58" s="96" t="s">
        <v>429</v>
      </c>
      <c r="E58" s="98">
        <v>0.04</v>
      </c>
      <c r="F58" s="99"/>
      <c r="G58" s="101">
        <f>Table116[5]*Table116[6]</f>
        <v>0</v>
      </c>
    </row>
    <row r="59" spans="1:7" ht="30" x14ac:dyDescent="0.25">
      <c r="A59" s="96">
        <v>50</v>
      </c>
      <c r="B59" s="96" t="s">
        <v>465</v>
      </c>
      <c r="C59" s="97" t="s">
        <v>466</v>
      </c>
      <c r="D59" s="96" t="s">
        <v>122</v>
      </c>
      <c r="E59" s="98">
        <v>15</v>
      </c>
      <c r="F59" s="99"/>
      <c r="G59" s="101">
        <f>Table116[5]*Table116[6]</f>
        <v>0</v>
      </c>
    </row>
    <row r="60" spans="1:7" x14ac:dyDescent="0.25">
      <c r="A60" s="96"/>
      <c r="B60" s="96"/>
      <c r="C60" s="97" t="s">
        <v>191</v>
      </c>
      <c r="D60" s="96"/>
      <c r="E60" s="98"/>
      <c r="F60" s="99"/>
      <c r="G60" s="101">
        <f>Table116[5]*Table116[6]</f>
        <v>0</v>
      </c>
    </row>
    <row r="61" spans="1:7" x14ac:dyDescent="0.25">
      <c r="A61" s="96">
        <v>51</v>
      </c>
      <c r="B61" s="96" t="s">
        <v>467</v>
      </c>
      <c r="C61" s="97" t="s">
        <v>468</v>
      </c>
      <c r="D61" s="96" t="s">
        <v>469</v>
      </c>
      <c r="E61" s="98">
        <v>5.0000000000000001E-3</v>
      </c>
      <c r="F61" s="99"/>
      <c r="G61" s="101">
        <f>Table116[5]*Table116[6]</f>
        <v>0</v>
      </c>
    </row>
    <row r="62" spans="1:7" ht="30" x14ac:dyDescent="0.25">
      <c r="A62" s="96">
        <v>52</v>
      </c>
      <c r="B62" s="96" t="s">
        <v>470</v>
      </c>
      <c r="C62" s="97" t="s">
        <v>471</v>
      </c>
      <c r="D62" s="96" t="s">
        <v>169</v>
      </c>
      <c r="E62" s="98">
        <v>3</v>
      </c>
      <c r="F62" s="99"/>
      <c r="G62" s="101">
        <f>Table116[5]*Table116[6]</f>
        <v>0</v>
      </c>
    </row>
    <row r="63" spans="1:7" x14ac:dyDescent="0.25">
      <c r="A63" s="96">
        <v>54</v>
      </c>
      <c r="B63" s="96">
        <v>1</v>
      </c>
      <c r="C63" s="97" t="s">
        <v>472</v>
      </c>
      <c r="D63" s="96" t="s">
        <v>114</v>
      </c>
      <c r="E63" s="98">
        <v>1.5</v>
      </c>
      <c r="F63" s="99"/>
      <c r="G63" s="101">
        <f>Table116[5]*Table116[6]</f>
        <v>0</v>
      </c>
    </row>
    <row r="64" spans="1:7" x14ac:dyDescent="0.25">
      <c r="A64" s="96">
        <v>55</v>
      </c>
      <c r="B64" s="96">
        <v>37</v>
      </c>
      <c r="C64" s="97" t="s">
        <v>473</v>
      </c>
      <c r="D64" s="96" t="s">
        <v>169</v>
      </c>
      <c r="E64" s="98">
        <v>100</v>
      </c>
      <c r="F64" s="99"/>
      <c r="G64" s="101">
        <f>Table116[5]*Table116[6]</f>
        <v>0</v>
      </c>
    </row>
    <row r="65" spans="1:7" ht="60" x14ac:dyDescent="0.25">
      <c r="A65" s="96">
        <v>56</v>
      </c>
      <c r="B65" s="96" t="s">
        <v>161</v>
      </c>
      <c r="C65" s="97" t="s">
        <v>474</v>
      </c>
      <c r="D65" s="96" t="s">
        <v>114</v>
      </c>
      <c r="E65" s="98">
        <v>4.5</v>
      </c>
      <c r="F65" s="99"/>
      <c r="G65" s="101">
        <f>Table116[5]*Table116[6]</f>
        <v>0</v>
      </c>
    </row>
    <row r="66" spans="1:7" ht="45" x14ac:dyDescent="0.25">
      <c r="A66" s="96">
        <v>57</v>
      </c>
      <c r="B66" s="96" t="s">
        <v>134</v>
      </c>
      <c r="C66" s="97" t="s">
        <v>475</v>
      </c>
      <c r="D66" s="96" t="s">
        <v>114</v>
      </c>
      <c r="E66" s="98">
        <v>3</v>
      </c>
      <c r="F66" s="99"/>
      <c r="G66" s="101">
        <f>Table116[5]*Table116[6]</f>
        <v>0</v>
      </c>
    </row>
    <row r="67" spans="1:7" ht="45" x14ac:dyDescent="0.25">
      <c r="A67" s="96">
        <v>58</v>
      </c>
      <c r="B67" s="96" t="s">
        <v>163</v>
      </c>
      <c r="C67" s="97" t="s">
        <v>164</v>
      </c>
      <c r="D67" s="96" t="s">
        <v>165</v>
      </c>
      <c r="E67" s="98">
        <v>0.03</v>
      </c>
      <c r="F67" s="99"/>
      <c r="G67" s="101">
        <f>Table116[5]*Table116[6]</f>
        <v>0</v>
      </c>
    </row>
    <row r="68" spans="1:7" x14ac:dyDescent="0.25">
      <c r="A68" s="96"/>
      <c r="B68" s="96"/>
      <c r="C68" s="97" t="s">
        <v>271</v>
      </c>
      <c r="D68" s="96"/>
      <c r="E68" s="98"/>
      <c r="F68" s="99"/>
      <c r="G68" s="101">
        <f>Table116[5]*Table116[6]</f>
        <v>0</v>
      </c>
    </row>
    <row r="69" spans="1:7" x14ac:dyDescent="0.25">
      <c r="A69" s="96">
        <v>59</v>
      </c>
      <c r="B69" s="96"/>
      <c r="C69" s="97" t="s">
        <v>476</v>
      </c>
      <c r="D69" s="96" t="s">
        <v>169</v>
      </c>
      <c r="E69" s="98">
        <v>1</v>
      </c>
      <c r="F69" s="99"/>
      <c r="G69" s="101">
        <f>Table116[5]*Table116[6]</f>
        <v>0</v>
      </c>
    </row>
    <row r="70" spans="1:7" x14ac:dyDescent="0.25">
      <c r="A70" s="96">
        <v>60</v>
      </c>
      <c r="B70" s="96"/>
      <c r="C70" s="97" t="s">
        <v>477</v>
      </c>
      <c r="D70" s="96" t="s">
        <v>169</v>
      </c>
      <c r="E70" s="98">
        <v>1</v>
      </c>
      <c r="F70" s="99"/>
      <c r="G70" s="101">
        <f>Table116[5]*Table116[6]</f>
        <v>0</v>
      </c>
    </row>
    <row r="71" spans="1:7" x14ac:dyDescent="0.25">
      <c r="A71" s="96">
        <v>61</v>
      </c>
      <c r="B71" s="96"/>
      <c r="C71" s="97" t="s">
        <v>478</v>
      </c>
      <c r="D71" s="96" t="s">
        <v>169</v>
      </c>
      <c r="E71" s="98">
        <v>1</v>
      </c>
      <c r="F71" s="99"/>
      <c r="G71" s="101">
        <f>Table116[5]*Table116[6]</f>
        <v>0</v>
      </c>
    </row>
    <row r="72" spans="1:7" x14ac:dyDescent="0.25">
      <c r="A72" s="96">
        <v>62</v>
      </c>
      <c r="B72" s="96"/>
      <c r="C72" s="97" t="s">
        <v>479</v>
      </c>
      <c r="D72" s="96" t="s">
        <v>169</v>
      </c>
      <c r="E72" s="98">
        <v>1</v>
      </c>
      <c r="F72" s="99"/>
      <c r="G72" s="101">
        <f>Table116[5]*Table116[6]</f>
        <v>0</v>
      </c>
    </row>
    <row r="73" spans="1:7" x14ac:dyDescent="0.25">
      <c r="A73" s="96">
        <v>63</v>
      </c>
      <c r="B73" s="96"/>
      <c r="C73" s="97" t="s">
        <v>480</v>
      </c>
      <c r="D73" s="96" t="s">
        <v>169</v>
      </c>
      <c r="E73" s="98">
        <v>1</v>
      </c>
      <c r="F73" s="99"/>
      <c r="G73" s="101">
        <f>Table116[5]*Table116[6]</f>
        <v>0</v>
      </c>
    </row>
    <row r="74" spans="1:7" x14ac:dyDescent="0.25">
      <c r="A74" s="96">
        <v>64</v>
      </c>
      <c r="B74" s="96"/>
      <c r="C74" s="97" t="s">
        <v>481</v>
      </c>
      <c r="D74" s="96" t="s">
        <v>169</v>
      </c>
      <c r="E74" s="98">
        <v>1</v>
      </c>
      <c r="F74" s="99"/>
      <c r="G74" s="101">
        <f>Table116[5]*Table116[6]</f>
        <v>0</v>
      </c>
    </row>
    <row r="75" spans="1:7" x14ac:dyDescent="0.25">
      <c r="A75" s="96">
        <v>65</v>
      </c>
      <c r="B75" s="96"/>
      <c r="C75" s="97" t="s">
        <v>482</v>
      </c>
      <c r="D75" s="96" t="s">
        <v>169</v>
      </c>
      <c r="E75" s="98">
        <v>1</v>
      </c>
      <c r="F75" s="99"/>
      <c r="G75" s="101">
        <f>Table116[5]*Table116[6]</f>
        <v>0</v>
      </c>
    </row>
    <row r="76" spans="1:7" x14ac:dyDescent="0.25">
      <c r="A76" s="96">
        <v>66</v>
      </c>
      <c r="B76" s="96"/>
      <c r="C76" s="97" t="s">
        <v>483</v>
      </c>
      <c r="D76" s="96" t="s">
        <v>169</v>
      </c>
      <c r="E76" s="98">
        <v>2</v>
      </c>
      <c r="F76" s="99"/>
      <c r="G76" s="101">
        <f>Table116[5]*Table116[6]</f>
        <v>0</v>
      </c>
    </row>
    <row r="77" spans="1:7" x14ac:dyDescent="0.25">
      <c r="A77" s="96">
        <v>67</v>
      </c>
      <c r="B77" s="96"/>
      <c r="C77" s="97" t="s">
        <v>484</v>
      </c>
      <c r="D77" s="96" t="s">
        <v>169</v>
      </c>
      <c r="E77" s="98">
        <v>3</v>
      </c>
      <c r="F77" s="99"/>
      <c r="G77" s="101">
        <f>Table116[5]*Table116[6]</f>
        <v>0</v>
      </c>
    </row>
    <row r="78" spans="1:7" x14ac:dyDescent="0.25">
      <c r="A78" s="96">
        <v>68</v>
      </c>
      <c r="B78" s="96"/>
      <c r="C78" s="97" t="s">
        <v>485</v>
      </c>
      <c r="D78" s="96" t="s">
        <v>169</v>
      </c>
      <c r="E78" s="98">
        <v>5</v>
      </c>
      <c r="F78" s="99"/>
      <c r="G78" s="101">
        <f>Table116[5]*Table116[6]</f>
        <v>0</v>
      </c>
    </row>
    <row r="79" spans="1:7" x14ac:dyDescent="0.25">
      <c r="A79" s="96">
        <v>69</v>
      </c>
      <c r="B79" s="96"/>
      <c r="C79" s="97" t="s">
        <v>486</v>
      </c>
      <c r="D79" s="96" t="s">
        <v>169</v>
      </c>
      <c r="E79" s="98">
        <v>1</v>
      </c>
      <c r="F79" s="99"/>
      <c r="G79" s="101">
        <f>Table116[5]*Table116[6]</f>
        <v>0</v>
      </c>
    </row>
    <row r="80" spans="1:7" x14ac:dyDescent="0.25">
      <c r="A80" s="96">
        <v>70</v>
      </c>
      <c r="B80" s="96"/>
      <c r="C80" s="97" t="s">
        <v>487</v>
      </c>
      <c r="D80" s="96" t="s">
        <v>169</v>
      </c>
      <c r="E80" s="98">
        <v>3</v>
      </c>
      <c r="F80" s="99"/>
      <c r="G80" s="101">
        <f>Table116[5]*Table116[6]</f>
        <v>0</v>
      </c>
    </row>
    <row r="81" spans="1:7" x14ac:dyDescent="0.25">
      <c r="A81" s="96">
        <v>71</v>
      </c>
      <c r="B81" s="96"/>
      <c r="C81" s="97" t="s">
        <v>488</v>
      </c>
      <c r="D81" s="96" t="s">
        <v>169</v>
      </c>
      <c r="E81" s="98">
        <v>2</v>
      </c>
      <c r="F81" s="99"/>
      <c r="G81" s="101">
        <f>Table116[5]*Table116[6]</f>
        <v>0</v>
      </c>
    </row>
    <row r="82" spans="1:7" x14ac:dyDescent="0.25">
      <c r="A82" s="96">
        <v>72</v>
      </c>
      <c r="B82" s="96"/>
      <c r="C82" s="97" t="s">
        <v>489</v>
      </c>
      <c r="D82" s="96" t="s">
        <v>169</v>
      </c>
      <c r="E82" s="98">
        <v>1</v>
      </c>
      <c r="F82" s="99"/>
      <c r="G82" s="101">
        <f>Table116[5]*Table116[6]</f>
        <v>0</v>
      </c>
    </row>
    <row r="83" spans="1:7" x14ac:dyDescent="0.25">
      <c r="A83" s="96">
        <v>73</v>
      </c>
      <c r="B83" s="96"/>
      <c r="C83" s="97" t="s">
        <v>490</v>
      </c>
      <c r="D83" s="96" t="s">
        <v>169</v>
      </c>
      <c r="E83" s="98">
        <v>1</v>
      </c>
      <c r="F83" s="99"/>
      <c r="G83" s="101">
        <f>Table116[5]*Table116[6]</f>
        <v>0</v>
      </c>
    </row>
    <row r="84" spans="1:7" x14ac:dyDescent="0.25">
      <c r="A84" s="96">
        <v>74</v>
      </c>
      <c r="B84" s="96"/>
      <c r="C84" s="97" t="s">
        <v>491</v>
      </c>
      <c r="D84" s="96" t="s">
        <v>169</v>
      </c>
      <c r="E84" s="98">
        <v>9</v>
      </c>
      <c r="F84" s="99"/>
      <c r="G84" s="101">
        <f>Table116[5]*Table116[6]</f>
        <v>0</v>
      </c>
    </row>
    <row r="85" spans="1:7" ht="30" x14ac:dyDescent="0.25">
      <c r="A85" s="96">
        <v>75</v>
      </c>
      <c r="B85" s="96"/>
      <c r="C85" s="97" t="s">
        <v>492</v>
      </c>
      <c r="D85" s="96" t="s">
        <v>681</v>
      </c>
      <c r="E85" s="98">
        <v>1</v>
      </c>
      <c r="F85" s="99"/>
      <c r="G85" s="101">
        <f>Table116[5]*Table116[6]</f>
        <v>0</v>
      </c>
    </row>
    <row r="86" spans="1:7" x14ac:dyDescent="0.25">
      <c r="A86" s="93" t="s">
        <v>84</v>
      </c>
      <c r="B86" s="94"/>
      <c r="C86" s="94"/>
      <c r="D86" s="94"/>
      <c r="E86" s="95"/>
      <c r="F86" s="95"/>
      <c r="G86" s="95">
        <f>SUBTOTAL(9,Table116[7])</f>
        <v>0</v>
      </c>
    </row>
  </sheetData>
  <mergeCells count="2">
    <mergeCell ref="C2:G3"/>
    <mergeCell ref="A4:B4"/>
  </mergeCells>
  <phoneticPr fontId="16" type="noConversion"/>
  <conditionalFormatting sqref="E7:G86">
    <cfRule type="notContainsBlanks" priority="8" stopIfTrue="1">
      <formula>LEN(TRIM(E7))&gt;0</formula>
    </cfRule>
    <cfRule type="expression" dxfId="141" priority="9">
      <formula>$E7&lt;&gt;""</formula>
    </cfRule>
  </conditionalFormatting>
  <conditionalFormatting sqref="A7:G86">
    <cfRule type="expression" dxfId="140" priority="3">
      <formula>CELL("PROTECT",A7)=0</formula>
    </cfRule>
    <cfRule type="expression" dxfId="139" priority="4">
      <formula>$C7="Subtotal"</formula>
    </cfRule>
    <cfRule type="expression" priority="5" stopIfTrue="1">
      <formula>OR($C7="Subtotal",$A7="Total TVA Cota 0")</formula>
    </cfRule>
    <cfRule type="expression" dxfId="138" priority="7">
      <formula>$E7=""</formula>
    </cfRule>
  </conditionalFormatting>
  <conditionalFormatting sqref="G7:G86">
    <cfRule type="expression" dxfId="137" priority="1">
      <formula>AND($C7="Subtotal",$G7="")</formula>
    </cfRule>
    <cfRule type="expression" dxfId="136" priority="2">
      <formula>AND($C7="Subtotal",_xlfn.FORMULATEXT($G7)="=[5]*[6]")</formula>
    </cfRule>
    <cfRule type="expression" dxfId="135" priority="6">
      <formula>AND($C7&lt;&gt;"Subtotal",_xlfn.FORMULATEXT($G7)&lt;&gt;"=[5]*[6]")</formula>
    </cfRule>
  </conditionalFormatting>
  <dataValidations count="1">
    <dataValidation type="decimal" operator="greaterThan" allowBlank="1" showInputMessage="1" showErrorMessage="1" sqref="F7:F85">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0"/>
  <sheetViews>
    <sheetView view="pageBreakPreview" topLeftCell="A22" zoomScaleNormal="90" zoomScaleSheetLayoutView="100" workbookViewId="0">
      <selection activeCell="C14" sqref="C14"/>
    </sheetView>
  </sheetViews>
  <sheetFormatPr defaultRowHeight="15" x14ac:dyDescent="0.25"/>
  <cols>
    <col min="1" max="1" width="9.5703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29" t="str">
        <f>SITE!C2</f>
        <v>Centrala termica cu arderea biocombustibilului solid la Gimnaziul din s.Garbova, r-l Ocnita</v>
      </c>
      <c r="D2" s="129"/>
      <c r="E2" s="129"/>
      <c r="F2" s="129"/>
      <c r="G2" s="129"/>
    </row>
    <row r="3" spans="1:7" s="22" customFormat="1" ht="18.75" x14ac:dyDescent="0.3">
      <c r="A3" s="26" t="str">
        <f>SITE!A3</f>
        <v>Site:</v>
      </c>
      <c r="B3" s="27" t="str">
        <f>IF(SITE!B3=0,"",SITE!B3)</f>
        <v>y</v>
      </c>
      <c r="C3" s="129"/>
      <c r="D3" s="129"/>
      <c r="E3" s="129"/>
      <c r="F3" s="129"/>
      <c r="G3" s="129"/>
    </row>
    <row r="4" spans="1:7" s="22" customFormat="1" ht="18.75" x14ac:dyDescent="0.25">
      <c r="A4" s="132" t="s">
        <v>8</v>
      </c>
      <c r="B4" s="132"/>
      <c r="C4" s="29" t="str">
        <f>SITE!B12</f>
        <v>Sistem automatizat de control si reglare</v>
      </c>
      <c r="D4" s="30"/>
      <c r="E4" s="30"/>
      <c r="F4" s="30"/>
      <c r="G4" s="31"/>
    </row>
    <row r="5" spans="1:7" s="22" customFormat="1" ht="47.25" x14ac:dyDescent="0.25">
      <c r="A5" s="8" t="str">
        <f>TA!A5</f>
        <v>№</v>
      </c>
      <c r="B5" s="8" t="str">
        <f>TA!B5</f>
        <v xml:space="preserve">Simbol norme, cod  resurse  </v>
      </c>
      <c r="C5" s="8" t="str">
        <f>TA!C5</f>
        <v xml:space="preserve">Denumire lucrări       </v>
      </c>
      <c r="D5" s="8" t="str">
        <f>TA!D5</f>
        <v xml:space="preserve">U.M. </v>
      </c>
      <c r="E5" s="8" t="str">
        <f>TA!E5</f>
        <v xml:space="preserve">Cantitate </v>
      </c>
      <c r="F5" s="8" t="str">
        <f>TA!F5</f>
        <v>Preţ unitar 
USD (inclusiv salariu)</v>
      </c>
      <c r="G5" s="8" t="str">
        <f>TA!G5</f>
        <v>Total USD
(col.5 x col.6)</v>
      </c>
    </row>
    <row r="6" spans="1:7" s="22" customFormat="1" ht="15.75" x14ac:dyDescent="0.25">
      <c r="A6" s="9" t="s">
        <v>77</v>
      </c>
      <c r="B6" s="9" t="s">
        <v>78</v>
      </c>
      <c r="C6" s="9" t="s">
        <v>79</v>
      </c>
      <c r="D6" s="9" t="s">
        <v>80</v>
      </c>
      <c r="E6" s="9" t="s">
        <v>81</v>
      </c>
      <c r="F6" s="9" t="s">
        <v>82</v>
      </c>
      <c r="G6" s="9" t="s">
        <v>83</v>
      </c>
    </row>
    <row r="7" spans="1:7" ht="30" x14ac:dyDescent="0.25">
      <c r="A7" s="38">
        <v>1</v>
      </c>
      <c r="B7" s="38" t="s">
        <v>493</v>
      </c>
      <c r="C7" s="39" t="s">
        <v>494</v>
      </c>
      <c r="D7" s="38" t="s">
        <v>169</v>
      </c>
      <c r="E7" s="44">
        <v>11</v>
      </c>
      <c r="F7" s="43"/>
      <c r="G7" s="87">
        <f>Table117[5]*Table117[6]</f>
        <v>0</v>
      </c>
    </row>
    <row r="8" spans="1:7" x14ac:dyDescent="0.25">
      <c r="A8" s="38" t="s">
        <v>78</v>
      </c>
      <c r="B8" s="38" t="s">
        <v>495</v>
      </c>
      <c r="C8" s="39" t="s">
        <v>496</v>
      </c>
      <c r="D8" s="38" t="s">
        <v>169</v>
      </c>
      <c r="E8" s="44" t="s">
        <v>497</v>
      </c>
      <c r="F8" s="43"/>
      <c r="G8" s="89">
        <f>Table117[5]*Table117[6]</f>
        <v>0</v>
      </c>
    </row>
    <row r="9" spans="1:7" ht="30" x14ac:dyDescent="0.25">
      <c r="A9" s="96">
        <v>3</v>
      </c>
      <c r="B9" s="96" t="s">
        <v>498</v>
      </c>
      <c r="C9" s="97" t="s">
        <v>499</v>
      </c>
      <c r="D9" s="96" t="s">
        <v>169</v>
      </c>
      <c r="E9" s="98">
        <v>32</v>
      </c>
      <c r="F9" s="99"/>
      <c r="G9" s="100">
        <f>Table117[5]*Table117[6]</f>
        <v>0</v>
      </c>
    </row>
    <row r="10" spans="1:7" ht="30" x14ac:dyDescent="0.25">
      <c r="A10" s="96">
        <v>4</v>
      </c>
      <c r="B10" s="96" t="s">
        <v>498</v>
      </c>
      <c r="C10" s="97" t="s">
        <v>500</v>
      </c>
      <c r="D10" s="96" t="s">
        <v>169</v>
      </c>
      <c r="E10" s="98">
        <v>1</v>
      </c>
      <c r="F10" s="99"/>
      <c r="G10" s="101">
        <f>Table117[5]*Table117[6]</f>
        <v>0</v>
      </c>
    </row>
    <row r="11" spans="1:7" x14ac:dyDescent="0.25">
      <c r="A11" s="96">
        <v>5</v>
      </c>
      <c r="B11" s="96" t="s">
        <v>501</v>
      </c>
      <c r="C11" s="97" t="s">
        <v>502</v>
      </c>
      <c r="D11" s="96" t="s">
        <v>169</v>
      </c>
      <c r="E11" s="98">
        <v>1</v>
      </c>
      <c r="F11" s="99"/>
      <c r="G11" s="101">
        <f>Table117[5]*Table117[6]</f>
        <v>0</v>
      </c>
    </row>
    <row r="12" spans="1:7" ht="30" x14ac:dyDescent="0.25">
      <c r="A12" s="96">
        <v>6</v>
      </c>
      <c r="B12" s="96" t="s">
        <v>498</v>
      </c>
      <c r="C12" s="97" t="s">
        <v>503</v>
      </c>
      <c r="D12" s="96" t="s">
        <v>169</v>
      </c>
      <c r="E12" s="98">
        <v>1</v>
      </c>
      <c r="F12" s="99"/>
      <c r="G12" s="101">
        <f>Table117[5]*Table117[6]</f>
        <v>0</v>
      </c>
    </row>
    <row r="13" spans="1:7" ht="30" x14ac:dyDescent="0.25">
      <c r="A13" s="96">
        <v>7</v>
      </c>
      <c r="B13" s="96" t="s">
        <v>504</v>
      </c>
      <c r="C13" s="97" t="s">
        <v>505</v>
      </c>
      <c r="D13" s="96" t="s">
        <v>169</v>
      </c>
      <c r="E13" s="98">
        <v>1</v>
      </c>
      <c r="F13" s="99"/>
      <c r="G13" s="101">
        <f>Table117[5]*Table117[6]</f>
        <v>0</v>
      </c>
    </row>
    <row r="14" spans="1:7" ht="30" x14ac:dyDescent="0.25">
      <c r="A14" s="96">
        <v>8</v>
      </c>
      <c r="B14" s="96" t="s">
        <v>498</v>
      </c>
      <c r="C14" s="97" t="s">
        <v>506</v>
      </c>
      <c r="D14" s="96" t="s">
        <v>169</v>
      </c>
      <c r="E14" s="98">
        <v>1</v>
      </c>
      <c r="F14" s="99"/>
      <c r="G14" s="101">
        <f>Table117[5]*Table117[6]</f>
        <v>0</v>
      </c>
    </row>
    <row r="15" spans="1:7" x14ac:dyDescent="0.25">
      <c r="A15" s="96">
        <v>9</v>
      </c>
      <c r="B15" s="96" t="s">
        <v>493</v>
      </c>
      <c r="C15" s="97" t="s">
        <v>507</v>
      </c>
      <c r="D15" s="96" t="s">
        <v>169</v>
      </c>
      <c r="E15" s="98">
        <v>1</v>
      </c>
      <c r="F15" s="99"/>
      <c r="G15" s="101">
        <f>Table117[5]*Table117[6]</f>
        <v>0</v>
      </c>
    </row>
    <row r="16" spans="1:7" ht="30" x14ac:dyDescent="0.25">
      <c r="A16" s="96">
        <v>10</v>
      </c>
      <c r="B16" s="96" t="s">
        <v>493</v>
      </c>
      <c r="C16" s="97" t="s">
        <v>508</v>
      </c>
      <c r="D16" s="96" t="s">
        <v>169</v>
      </c>
      <c r="E16" s="98">
        <v>1</v>
      </c>
      <c r="F16" s="99"/>
      <c r="G16" s="101">
        <f>Table117[5]*Table117[6]</f>
        <v>0</v>
      </c>
    </row>
    <row r="17" spans="1:7" ht="30" x14ac:dyDescent="0.25">
      <c r="A17" s="96">
        <v>11</v>
      </c>
      <c r="B17" s="96" t="s">
        <v>495</v>
      </c>
      <c r="C17" s="97" t="s">
        <v>509</v>
      </c>
      <c r="D17" s="96" t="s">
        <v>169</v>
      </c>
      <c r="E17" s="98">
        <v>29</v>
      </c>
      <c r="F17" s="99"/>
      <c r="G17" s="101">
        <f>Table117[5]*Table117[6]</f>
        <v>0</v>
      </c>
    </row>
    <row r="18" spans="1:7" x14ac:dyDescent="0.25">
      <c r="A18" s="96">
        <v>12</v>
      </c>
      <c r="B18" s="96" t="s">
        <v>510</v>
      </c>
      <c r="C18" s="97" t="s">
        <v>511</v>
      </c>
      <c r="D18" s="96" t="s">
        <v>429</v>
      </c>
      <c r="E18" s="98">
        <v>0.12</v>
      </c>
      <c r="F18" s="99"/>
      <c r="G18" s="101">
        <f>Table117[5]*Table117[6]</f>
        <v>0</v>
      </c>
    </row>
    <row r="19" spans="1:7" ht="30" x14ac:dyDescent="0.25">
      <c r="A19" s="96">
        <v>13</v>
      </c>
      <c r="B19" s="96" t="s">
        <v>459</v>
      </c>
      <c r="C19" s="97" t="s">
        <v>512</v>
      </c>
      <c r="D19" s="96" t="s">
        <v>429</v>
      </c>
      <c r="E19" s="98">
        <v>0.16</v>
      </c>
      <c r="F19" s="99"/>
      <c r="G19" s="101">
        <f>Table117[5]*Table117[6]</f>
        <v>0</v>
      </c>
    </row>
    <row r="20" spans="1:7" ht="30" x14ac:dyDescent="0.25">
      <c r="A20" s="96">
        <v>14</v>
      </c>
      <c r="B20" s="96" t="s">
        <v>513</v>
      </c>
      <c r="C20" s="97" t="s">
        <v>514</v>
      </c>
      <c r="D20" s="96" t="s">
        <v>432</v>
      </c>
      <c r="E20" s="98">
        <v>1.2</v>
      </c>
      <c r="F20" s="99"/>
      <c r="G20" s="101">
        <f>Table117[5]*Table117[6]</f>
        <v>0</v>
      </c>
    </row>
    <row r="21" spans="1:7" x14ac:dyDescent="0.25">
      <c r="A21" s="96">
        <v>15</v>
      </c>
      <c r="B21" s="96" t="s">
        <v>461</v>
      </c>
      <c r="C21" s="97" t="s">
        <v>515</v>
      </c>
      <c r="D21" s="96" t="s">
        <v>429</v>
      </c>
      <c r="E21" s="98">
        <v>0.13</v>
      </c>
      <c r="F21" s="99"/>
      <c r="G21" s="101">
        <f>Table117[5]*Table117[6]</f>
        <v>0</v>
      </c>
    </row>
    <row r="22" spans="1:7" ht="30" x14ac:dyDescent="0.25">
      <c r="A22" s="96">
        <v>16</v>
      </c>
      <c r="B22" s="96" t="s">
        <v>465</v>
      </c>
      <c r="C22" s="97" t="s">
        <v>516</v>
      </c>
      <c r="D22" s="96" t="s">
        <v>122</v>
      </c>
      <c r="E22" s="98">
        <v>40</v>
      </c>
      <c r="F22" s="99"/>
      <c r="G22" s="101">
        <f>Table117[5]*Table117[6]</f>
        <v>0</v>
      </c>
    </row>
    <row r="23" spans="1:7" x14ac:dyDescent="0.25">
      <c r="A23" s="96">
        <v>17</v>
      </c>
      <c r="B23" s="96" t="s">
        <v>437</v>
      </c>
      <c r="C23" s="97" t="s">
        <v>517</v>
      </c>
      <c r="D23" s="96" t="s">
        <v>429</v>
      </c>
      <c r="E23" s="98">
        <v>2.1800000000000002</v>
      </c>
      <c r="F23" s="99"/>
      <c r="G23" s="101">
        <f>Table117[5]*Table117[6]</f>
        <v>0</v>
      </c>
    </row>
    <row r="24" spans="1:7" ht="45" x14ac:dyDescent="0.25">
      <c r="A24" s="96">
        <v>18</v>
      </c>
      <c r="B24" s="96" t="s">
        <v>518</v>
      </c>
      <c r="C24" s="97" t="s">
        <v>519</v>
      </c>
      <c r="D24" s="96" t="s">
        <v>429</v>
      </c>
      <c r="E24" s="98">
        <v>0.1</v>
      </c>
      <c r="F24" s="99"/>
      <c r="G24" s="101">
        <f>Table117[5]*Table117[6]</f>
        <v>0</v>
      </c>
    </row>
    <row r="25" spans="1:7" ht="30" x14ac:dyDescent="0.25">
      <c r="A25" s="96">
        <v>19</v>
      </c>
      <c r="B25" s="96"/>
      <c r="C25" s="97" t="s">
        <v>520</v>
      </c>
      <c r="D25" s="96"/>
      <c r="E25" s="98"/>
      <c r="F25" s="99"/>
      <c r="G25" s="101">
        <f>Table117[5]*Table117[6]</f>
        <v>0</v>
      </c>
    </row>
    <row r="26" spans="1:7" x14ac:dyDescent="0.25">
      <c r="A26" s="96">
        <v>20</v>
      </c>
      <c r="B26" s="96" t="s">
        <v>521</v>
      </c>
      <c r="C26" s="97" t="s">
        <v>522</v>
      </c>
      <c r="D26" s="96" t="s">
        <v>169</v>
      </c>
      <c r="E26" s="98">
        <v>1</v>
      </c>
      <c r="F26" s="99"/>
      <c r="G26" s="101">
        <f>Table117[5]*Table117[6]</f>
        <v>0</v>
      </c>
    </row>
    <row r="27" spans="1:7" x14ac:dyDescent="0.25">
      <c r="A27" s="96">
        <v>21</v>
      </c>
      <c r="B27" s="96" t="s">
        <v>400</v>
      </c>
      <c r="C27" s="97" t="s">
        <v>523</v>
      </c>
      <c r="D27" s="96" t="s">
        <v>169</v>
      </c>
      <c r="E27" s="98">
        <v>60</v>
      </c>
      <c r="F27" s="99"/>
      <c r="G27" s="101">
        <f>Table117[5]*Table117[6]</f>
        <v>0</v>
      </c>
    </row>
    <row r="28" spans="1:7" x14ac:dyDescent="0.25">
      <c r="A28" s="96">
        <v>22</v>
      </c>
      <c r="B28" s="96" t="s">
        <v>524</v>
      </c>
      <c r="C28" s="97" t="s">
        <v>525</v>
      </c>
      <c r="D28" s="96" t="s">
        <v>526</v>
      </c>
      <c r="E28" s="98">
        <v>1.22</v>
      </c>
      <c r="F28" s="99"/>
      <c r="G28" s="101">
        <f>Table117[5]*Table117[6]</f>
        <v>0</v>
      </c>
    </row>
    <row r="29" spans="1:7" x14ac:dyDescent="0.25">
      <c r="A29" s="96">
        <v>23</v>
      </c>
      <c r="B29" s="96"/>
      <c r="C29" s="97" t="s">
        <v>527</v>
      </c>
      <c r="D29" s="96"/>
      <c r="E29" s="98"/>
      <c r="F29" s="99"/>
      <c r="G29" s="101">
        <f>Table117[5]*Table117[6]</f>
        <v>0</v>
      </c>
    </row>
    <row r="30" spans="1:7" x14ac:dyDescent="0.25">
      <c r="A30" s="96">
        <v>24</v>
      </c>
      <c r="B30" s="96"/>
      <c r="C30" s="97" t="s">
        <v>528</v>
      </c>
      <c r="D30" s="96" t="s">
        <v>169</v>
      </c>
      <c r="E30" s="98">
        <v>11</v>
      </c>
      <c r="F30" s="99"/>
      <c r="G30" s="101">
        <f>Table117[5]*Table117[6]</f>
        <v>0</v>
      </c>
    </row>
    <row r="31" spans="1:7" x14ac:dyDescent="0.25">
      <c r="A31" s="96">
        <v>25</v>
      </c>
      <c r="B31" s="96"/>
      <c r="C31" s="97" t="s">
        <v>529</v>
      </c>
      <c r="D31" s="96" t="s">
        <v>169</v>
      </c>
      <c r="E31" s="98">
        <v>18</v>
      </c>
      <c r="F31" s="99"/>
      <c r="G31" s="101">
        <f>Table117[5]*Table117[6]</f>
        <v>0</v>
      </c>
    </row>
    <row r="32" spans="1:7" x14ac:dyDescent="0.25">
      <c r="A32" s="96">
        <v>26</v>
      </c>
      <c r="B32" s="96"/>
      <c r="C32" s="97" t="s">
        <v>530</v>
      </c>
      <c r="D32" s="96" t="s">
        <v>122</v>
      </c>
      <c r="E32" s="98">
        <v>12</v>
      </c>
      <c r="F32" s="99"/>
      <c r="G32" s="101">
        <f>Table117[5]*Table117[6]</f>
        <v>0</v>
      </c>
    </row>
    <row r="33" spans="1:7" x14ac:dyDescent="0.25">
      <c r="A33" s="96">
        <v>27</v>
      </c>
      <c r="B33" s="96"/>
      <c r="C33" s="97" t="s">
        <v>531</v>
      </c>
      <c r="D33" s="96" t="s">
        <v>122</v>
      </c>
      <c r="E33" s="98">
        <v>16</v>
      </c>
      <c r="F33" s="99"/>
      <c r="G33" s="101">
        <f>Table117[5]*Table117[6]</f>
        <v>0</v>
      </c>
    </row>
    <row r="34" spans="1:7" x14ac:dyDescent="0.25">
      <c r="A34" s="96">
        <v>28</v>
      </c>
      <c r="B34" s="96"/>
      <c r="C34" s="97" t="s">
        <v>532</v>
      </c>
      <c r="D34" s="96" t="s">
        <v>122</v>
      </c>
      <c r="E34" s="98">
        <v>14</v>
      </c>
      <c r="F34" s="99"/>
      <c r="G34" s="101">
        <f>Table117[5]*Table117[6]</f>
        <v>0</v>
      </c>
    </row>
    <row r="35" spans="1:7" x14ac:dyDescent="0.25">
      <c r="A35" s="96">
        <v>29</v>
      </c>
      <c r="B35" s="96"/>
      <c r="C35" s="97" t="s">
        <v>533</v>
      </c>
      <c r="D35" s="96" t="s">
        <v>122</v>
      </c>
      <c r="E35" s="98">
        <v>40</v>
      </c>
      <c r="F35" s="99"/>
      <c r="G35" s="101">
        <f>Table117[5]*Table117[6]</f>
        <v>0</v>
      </c>
    </row>
    <row r="36" spans="1:7" x14ac:dyDescent="0.25">
      <c r="A36" s="96">
        <v>30</v>
      </c>
      <c r="B36" s="96"/>
      <c r="C36" s="97" t="s">
        <v>534</v>
      </c>
      <c r="D36" s="96" t="s">
        <v>122</v>
      </c>
      <c r="E36" s="98">
        <v>120</v>
      </c>
      <c r="F36" s="99"/>
      <c r="G36" s="101">
        <f>Table117[5]*Table117[6]</f>
        <v>0</v>
      </c>
    </row>
    <row r="37" spans="1:7" x14ac:dyDescent="0.25">
      <c r="A37" s="96">
        <v>31</v>
      </c>
      <c r="B37" s="96"/>
      <c r="C37" s="97" t="s">
        <v>535</v>
      </c>
      <c r="D37" s="96" t="s">
        <v>122</v>
      </c>
      <c r="E37" s="98">
        <v>80</v>
      </c>
      <c r="F37" s="99"/>
      <c r="G37" s="101">
        <f>Table117[5]*Table117[6]</f>
        <v>0</v>
      </c>
    </row>
    <row r="38" spans="1:7" x14ac:dyDescent="0.25">
      <c r="A38" s="96">
        <v>32</v>
      </c>
      <c r="B38" s="96"/>
      <c r="C38" s="97" t="s">
        <v>536</v>
      </c>
      <c r="D38" s="96" t="s">
        <v>122</v>
      </c>
      <c r="E38" s="98">
        <v>18</v>
      </c>
      <c r="F38" s="99"/>
      <c r="G38" s="101">
        <f>Table117[5]*Table117[6]</f>
        <v>0</v>
      </c>
    </row>
    <row r="39" spans="1:7" x14ac:dyDescent="0.25">
      <c r="A39" s="96">
        <v>33</v>
      </c>
      <c r="B39" s="96"/>
      <c r="C39" s="97" t="s">
        <v>537</v>
      </c>
      <c r="D39" s="96" t="s">
        <v>122</v>
      </c>
      <c r="E39" s="98">
        <v>10</v>
      </c>
      <c r="F39" s="99"/>
      <c r="G39" s="101">
        <f>Table117[5]*Table117[6]</f>
        <v>0</v>
      </c>
    </row>
    <row r="40" spans="1:7" x14ac:dyDescent="0.25">
      <c r="A40" s="96"/>
      <c r="B40" s="96"/>
      <c r="C40" s="97" t="s">
        <v>155</v>
      </c>
      <c r="D40" s="96"/>
      <c r="E40" s="98"/>
      <c r="F40" s="99"/>
      <c r="G40" s="101">
        <f>Table117[5]*Table117[6]</f>
        <v>0</v>
      </c>
    </row>
    <row r="41" spans="1:7" x14ac:dyDescent="0.25">
      <c r="A41" s="96">
        <v>34</v>
      </c>
      <c r="B41" s="96"/>
      <c r="C41" s="97" t="s">
        <v>538</v>
      </c>
      <c r="D41" s="96" t="s">
        <v>169</v>
      </c>
      <c r="E41" s="98">
        <v>9</v>
      </c>
      <c r="F41" s="99"/>
      <c r="G41" s="101">
        <f>Table117[5]*Table117[6]</f>
        <v>0</v>
      </c>
    </row>
    <row r="42" spans="1:7" x14ac:dyDescent="0.25">
      <c r="A42" s="96">
        <v>35</v>
      </c>
      <c r="B42" s="96"/>
      <c r="C42" s="97" t="s">
        <v>539</v>
      </c>
      <c r="D42" s="96" t="s">
        <v>169</v>
      </c>
      <c r="E42" s="98">
        <v>2</v>
      </c>
      <c r="F42" s="99"/>
      <c r="G42" s="101">
        <f>Table117[5]*Table117[6]</f>
        <v>0</v>
      </c>
    </row>
    <row r="43" spans="1:7" x14ac:dyDescent="0.25">
      <c r="A43" s="96">
        <v>36</v>
      </c>
      <c r="B43" s="96"/>
      <c r="C43" s="97" t="s">
        <v>540</v>
      </c>
      <c r="D43" s="96" t="s">
        <v>169</v>
      </c>
      <c r="E43" s="98">
        <v>1</v>
      </c>
      <c r="F43" s="99"/>
      <c r="G43" s="101">
        <f>Table117[5]*Table117[6]</f>
        <v>0</v>
      </c>
    </row>
    <row r="44" spans="1:7" x14ac:dyDescent="0.25">
      <c r="A44" s="96">
        <v>37</v>
      </c>
      <c r="B44" s="96"/>
      <c r="C44" s="97" t="s">
        <v>541</v>
      </c>
      <c r="D44" s="96" t="s">
        <v>169</v>
      </c>
      <c r="E44" s="98">
        <v>26</v>
      </c>
      <c r="F44" s="99"/>
      <c r="G44" s="101">
        <f>Table117[5]*Table117[6]</f>
        <v>0</v>
      </c>
    </row>
    <row r="45" spans="1:7" x14ac:dyDescent="0.25">
      <c r="A45" s="96">
        <v>38</v>
      </c>
      <c r="B45" s="96"/>
      <c r="C45" s="97" t="s">
        <v>542</v>
      </c>
      <c r="D45" s="96" t="s">
        <v>169</v>
      </c>
      <c r="E45" s="98">
        <v>6</v>
      </c>
      <c r="F45" s="99"/>
      <c r="G45" s="101">
        <f>Table117[5]*Table117[6]</f>
        <v>0</v>
      </c>
    </row>
    <row r="46" spans="1:7" x14ac:dyDescent="0.25">
      <c r="A46" s="96">
        <v>39</v>
      </c>
      <c r="B46" s="96"/>
      <c r="C46" s="97" t="s">
        <v>543</v>
      </c>
      <c r="D46" s="96" t="s">
        <v>169</v>
      </c>
      <c r="E46" s="98">
        <v>1</v>
      </c>
      <c r="F46" s="99"/>
      <c r="G46" s="101">
        <f>Table117[5]*Table117[6]</f>
        <v>0</v>
      </c>
    </row>
    <row r="47" spans="1:7" x14ac:dyDescent="0.25">
      <c r="A47" s="96">
        <v>40</v>
      </c>
      <c r="B47" s="96"/>
      <c r="C47" s="97" t="s">
        <v>544</v>
      </c>
      <c r="D47" s="96" t="s">
        <v>169</v>
      </c>
      <c r="E47" s="98">
        <v>1</v>
      </c>
      <c r="F47" s="99"/>
      <c r="G47" s="101">
        <f>Table117[5]*Table117[6]</f>
        <v>0</v>
      </c>
    </row>
    <row r="48" spans="1:7" x14ac:dyDescent="0.25">
      <c r="A48" s="96">
        <v>41</v>
      </c>
      <c r="B48" s="96"/>
      <c r="C48" s="97" t="s">
        <v>545</v>
      </c>
      <c r="D48" s="96" t="s">
        <v>169</v>
      </c>
      <c r="E48" s="98">
        <v>1</v>
      </c>
      <c r="F48" s="99"/>
      <c r="G48" s="101">
        <f>Table117[5]*Table117[6]</f>
        <v>0</v>
      </c>
    </row>
    <row r="49" spans="1:7" x14ac:dyDescent="0.25">
      <c r="A49" s="96">
        <v>42</v>
      </c>
      <c r="B49" s="96"/>
      <c r="C49" s="97" t="s">
        <v>546</v>
      </c>
      <c r="D49" s="96" t="s">
        <v>169</v>
      </c>
      <c r="E49" s="98">
        <v>1</v>
      </c>
      <c r="F49" s="99"/>
      <c r="G49" s="101">
        <f>Table117[5]*Table117[6]</f>
        <v>0</v>
      </c>
    </row>
    <row r="50" spans="1:7" x14ac:dyDescent="0.25">
      <c r="A50" s="96">
        <v>43</v>
      </c>
      <c r="B50" s="96"/>
      <c r="C50" s="97" t="s">
        <v>547</v>
      </c>
      <c r="D50" s="96" t="s">
        <v>169</v>
      </c>
      <c r="E50" s="98">
        <v>1</v>
      </c>
      <c r="F50" s="99"/>
      <c r="G50" s="101">
        <f>Table117[5]*Table117[6]</f>
        <v>0</v>
      </c>
    </row>
    <row r="51" spans="1:7" x14ac:dyDescent="0.25">
      <c r="A51" s="96">
        <v>44</v>
      </c>
      <c r="B51" s="96"/>
      <c r="C51" s="97" t="s">
        <v>548</v>
      </c>
      <c r="D51" s="96" t="s">
        <v>169</v>
      </c>
      <c r="E51" s="98">
        <v>6</v>
      </c>
      <c r="F51" s="99"/>
      <c r="G51" s="101">
        <f>Table117[5]*Table117[6]</f>
        <v>0</v>
      </c>
    </row>
    <row r="52" spans="1:7" x14ac:dyDescent="0.25">
      <c r="A52" s="96">
        <v>45</v>
      </c>
      <c r="B52" s="96"/>
      <c r="C52" s="97" t="s">
        <v>549</v>
      </c>
      <c r="D52" s="96" t="s">
        <v>169</v>
      </c>
      <c r="E52" s="98">
        <v>7</v>
      </c>
      <c r="F52" s="99"/>
      <c r="G52" s="101">
        <f>Table117[5]*Table117[6]</f>
        <v>0</v>
      </c>
    </row>
    <row r="53" spans="1:7" x14ac:dyDescent="0.25">
      <c r="A53" s="96">
        <v>46</v>
      </c>
      <c r="B53" s="96"/>
      <c r="C53" s="97" t="s">
        <v>550</v>
      </c>
      <c r="D53" s="96" t="s">
        <v>169</v>
      </c>
      <c r="E53" s="98">
        <v>20</v>
      </c>
      <c r="F53" s="99"/>
      <c r="G53" s="101">
        <f>Table117[5]*Table117[6]</f>
        <v>0</v>
      </c>
    </row>
    <row r="54" spans="1:7" x14ac:dyDescent="0.25">
      <c r="A54" s="96">
        <v>47</v>
      </c>
      <c r="B54" s="96"/>
      <c r="C54" s="97" t="s">
        <v>551</v>
      </c>
      <c r="D54" s="96" t="s">
        <v>169</v>
      </c>
      <c r="E54" s="98">
        <v>3</v>
      </c>
      <c r="F54" s="99"/>
      <c r="G54" s="101">
        <f>Table117[5]*Table117[6]</f>
        <v>0</v>
      </c>
    </row>
    <row r="55" spans="1:7" x14ac:dyDescent="0.25">
      <c r="A55" s="96">
        <v>48</v>
      </c>
      <c r="B55" s="96"/>
      <c r="C55" s="97" t="s">
        <v>552</v>
      </c>
      <c r="D55" s="96" t="s">
        <v>169</v>
      </c>
      <c r="E55" s="98">
        <v>2</v>
      </c>
      <c r="F55" s="99"/>
      <c r="G55" s="101">
        <f>Table117[5]*Table117[6]</f>
        <v>0</v>
      </c>
    </row>
    <row r="56" spans="1:7" x14ac:dyDescent="0.25">
      <c r="A56" s="96">
        <v>49</v>
      </c>
      <c r="B56" s="96"/>
      <c r="C56" s="97" t="s">
        <v>553</v>
      </c>
      <c r="D56" s="96" t="s">
        <v>169</v>
      </c>
      <c r="E56" s="98">
        <v>4</v>
      </c>
      <c r="F56" s="99"/>
      <c r="G56" s="101">
        <f>Table117[5]*Table117[6]</f>
        <v>0</v>
      </c>
    </row>
    <row r="57" spans="1:7" x14ac:dyDescent="0.25">
      <c r="A57" s="96">
        <v>50</v>
      </c>
      <c r="B57" s="96"/>
      <c r="C57" s="97" t="s">
        <v>554</v>
      </c>
      <c r="D57" s="96" t="s">
        <v>169</v>
      </c>
      <c r="E57" s="98">
        <v>9</v>
      </c>
      <c r="F57" s="99"/>
      <c r="G57" s="101">
        <f>Table117[5]*Table117[6]</f>
        <v>0</v>
      </c>
    </row>
    <row r="58" spans="1:7" x14ac:dyDescent="0.25">
      <c r="A58" s="96">
        <v>51</v>
      </c>
      <c r="B58" s="96"/>
      <c r="C58" s="97" t="s">
        <v>555</v>
      </c>
      <c r="D58" s="96" t="s">
        <v>169</v>
      </c>
      <c r="E58" s="98">
        <v>9</v>
      </c>
      <c r="F58" s="99"/>
      <c r="G58" s="101">
        <f>Table117[5]*Table117[6]</f>
        <v>0</v>
      </c>
    </row>
    <row r="59" spans="1:7" x14ac:dyDescent="0.25">
      <c r="A59" s="96">
        <v>52</v>
      </c>
      <c r="B59" s="96"/>
      <c r="C59" s="97" t="s">
        <v>556</v>
      </c>
      <c r="D59" s="96" t="s">
        <v>169</v>
      </c>
      <c r="E59" s="98">
        <v>6</v>
      </c>
      <c r="F59" s="99"/>
      <c r="G59" s="101">
        <f>Table117[5]*Table117[6]</f>
        <v>0</v>
      </c>
    </row>
    <row r="60" spans="1:7" x14ac:dyDescent="0.25">
      <c r="A60" s="93" t="s">
        <v>84</v>
      </c>
      <c r="B60" s="94"/>
      <c r="C60" s="94"/>
      <c r="D60" s="94"/>
      <c r="E60" s="95"/>
      <c r="F60" s="95"/>
      <c r="G60" s="95">
        <f>SUBTOTAL(9,Table117[7])</f>
        <v>0</v>
      </c>
    </row>
  </sheetData>
  <mergeCells count="2">
    <mergeCell ref="C2:G3"/>
    <mergeCell ref="A4:B4"/>
  </mergeCells>
  <phoneticPr fontId="16" type="noConversion"/>
  <conditionalFormatting sqref="E7:G60">
    <cfRule type="notContainsBlanks" priority="8" stopIfTrue="1">
      <formula>LEN(TRIM(E7))&gt;0</formula>
    </cfRule>
    <cfRule type="expression" dxfId="115" priority="9">
      <formula>$E7&lt;&gt;""</formula>
    </cfRule>
  </conditionalFormatting>
  <conditionalFormatting sqref="A7:G60">
    <cfRule type="expression" dxfId="114" priority="3">
      <formula>CELL("PROTECT",A7)=0</formula>
    </cfRule>
    <cfRule type="expression" dxfId="113" priority="4">
      <formula>$C7="Subtotal"</formula>
    </cfRule>
    <cfRule type="expression" priority="5" stopIfTrue="1">
      <formula>OR($C7="Subtotal",$A7="Total TVA Cota 0")</formula>
    </cfRule>
    <cfRule type="expression" dxfId="112" priority="7">
      <formula>$E7=""</formula>
    </cfRule>
  </conditionalFormatting>
  <conditionalFormatting sqref="G7:G60">
    <cfRule type="expression" dxfId="111" priority="1">
      <formula>AND($C7="Subtotal",$G7="")</formula>
    </cfRule>
    <cfRule type="expression" dxfId="110" priority="2">
      <formula>AND($C7="Subtotal",_xlfn.FORMULATEXT($G7)="=[5]*[6]")</formula>
    </cfRule>
    <cfRule type="expression" dxfId="109" priority="6">
      <formula>AND($C7&lt;&gt;"Subtotal",_xlfn.FORMULATEXT($G7)&lt;&gt;"=[5]*[6]")</formula>
    </cfRule>
  </conditionalFormatting>
  <dataValidations count="1">
    <dataValidation type="decimal" operator="greaterThan" allowBlank="1" showInputMessage="1" showErrorMessage="1" sqref="F7:F59">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0"/>
  <sheetViews>
    <sheetView view="pageBreakPreview" topLeftCell="A55" zoomScaleNormal="90" zoomScaleSheetLayoutView="100" workbookViewId="0">
      <selection activeCell="C78" sqref="C78"/>
    </sheetView>
  </sheetViews>
  <sheetFormatPr defaultRowHeight="15" x14ac:dyDescent="0.25"/>
  <cols>
    <col min="1" max="1" width="9.5703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29" t="str">
        <f>SITE!C2</f>
        <v>Centrala termica cu arderea biocombustibilului solid la Gimnaziul din s.Garbova, r-l Ocnita</v>
      </c>
      <c r="D2" s="129"/>
      <c r="E2" s="129"/>
      <c r="F2" s="129"/>
      <c r="G2" s="129"/>
    </row>
    <row r="3" spans="1:7" s="22" customFormat="1" ht="18.75" x14ac:dyDescent="0.3">
      <c r="A3" s="26" t="str">
        <f>SITE!A3</f>
        <v>Site:</v>
      </c>
      <c r="B3" s="27" t="str">
        <f>IF(SITE!B3=0,"",SITE!B3)</f>
        <v>y</v>
      </c>
      <c r="C3" s="129"/>
      <c r="D3" s="129"/>
      <c r="E3" s="129"/>
      <c r="F3" s="129"/>
      <c r="G3" s="129"/>
    </row>
    <row r="4" spans="1:7" s="22" customFormat="1" ht="18.75" x14ac:dyDescent="0.25">
      <c r="A4" s="132" t="s">
        <v>8</v>
      </c>
      <c r="B4" s="132"/>
      <c r="C4" s="29" t="str">
        <f>SITE!B13</f>
        <v>Apa si canalizare</v>
      </c>
      <c r="D4" s="30"/>
      <c r="E4" s="30"/>
      <c r="F4" s="30"/>
      <c r="G4" s="31"/>
    </row>
    <row r="5" spans="1:7" s="22" customFormat="1" ht="47.25" x14ac:dyDescent="0.25">
      <c r="A5" s="8" t="str">
        <f>TA!A5</f>
        <v>№</v>
      </c>
      <c r="B5" s="8" t="str">
        <f>TA!B5</f>
        <v xml:space="preserve">Simbol norme, cod  resurse  </v>
      </c>
      <c r="C5" s="8" t="str">
        <f>TA!C5</f>
        <v xml:space="preserve">Denumire lucrări       </v>
      </c>
      <c r="D5" s="8" t="str">
        <f>TA!D5</f>
        <v xml:space="preserve">U.M. </v>
      </c>
      <c r="E5" s="8" t="str">
        <f>TA!E5</f>
        <v xml:space="preserve">Cantitate </v>
      </c>
      <c r="F5" s="8" t="str">
        <f>TA!F5</f>
        <v>Preţ unitar 
USD (inclusiv salariu)</v>
      </c>
      <c r="G5" s="8" t="str">
        <f>TA!G5</f>
        <v>Total USD
(col.5 x col.6)</v>
      </c>
    </row>
    <row r="6" spans="1:7" s="22" customFormat="1" ht="15.75" x14ac:dyDescent="0.25">
      <c r="A6" s="9" t="s">
        <v>77</v>
      </c>
      <c r="B6" s="9" t="s">
        <v>78</v>
      </c>
      <c r="C6" s="9" t="s">
        <v>79</v>
      </c>
      <c r="D6" s="9" t="s">
        <v>80</v>
      </c>
      <c r="E6" s="9" t="s">
        <v>81</v>
      </c>
      <c r="F6" s="9" t="s">
        <v>82</v>
      </c>
      <c r="G6" s="9" t="s">
        <v>83</v>
      </c>
    </row>
    <row r="7" spans="1:7" x14ac:dyDescent="0.25">
      <c r="A7" s="38"/>
      <c r="B7" s="38"/>
      <c r="C7" s="39" t="s">
        <v>557</v>
      </c>
      <c r="D7" s="38"/>
      <c r="E7" s="44"/>
      <c r="F7" s="43"/>
      <c r="G7" s="87">
        <f>Table118[5]*Table118[6]</f>
        <v>0</v>
      </c>
    </row>
    <row r="8" spans="1:7" x14ac:dyDescent="0.25">
      <c r="A8" s="38"/>
      <c r="B8" s="38"/>
      <c r="C8" s="39" t="s">
        <v>558</v>
      </c>
      <c r="D8" s="38"/>
      <c r="E8" s="44"/>
      <c r="F8" s="43"/>
      <c r="G8" s="89">
        <f>Table118[5]*Table118[6]</f>
        <v>0</v>
      </c>
    </row>
    <row r="9" spans="1:7" ht="45" x14ac:dyDescent="0.25">
      <c r="A9" s="96">
        <v>1</v>
      </c>
      <c r="B9" s="96" t="s">
        <v>559</v>
      </c>
      <c r="C9" s="97" t="s">
        <v>560</v>
      </c>
      <c r="D9" s="96" t="s">
        <v>165</v>
      </c>
      <c r="E9" s="98">
        <v>0.25</v>
      </c>
      <c r="F9" s="99"/>
      <c r="G9" s="100">
        <f>Table118[5]*Table118[6]</f>
        <v>0</v>
      </c>
    </row>
    <row r="10" spans="1:7" ht="30" x14ac:dyDescent="0.25">
      <c r="A10" s="96">
        <v>2</v>
      </c>
      <c r="B10" s="96" t="s">
        <v>561</v>
      </c>
      <c r="C10" s="97" t="s">
        <v>562</v>
      </c>
      <c r="D10" s="96" t="s">
        <v>114</v>
      </c>
      <c r="E10" s="98">
        <v>0.8</v>
      </c>
      <c r="F10" s="99"/>
      <c r="G10" s="101">
        <f>Table118[5]*Table118[6]</f>
        <v>0</v>
      </c>
    </row>
    <row r="11" spans="1:7" ht="45" x14ac:dyDescent="0.25">
      <c r="A11" s="96">
        <v>3</v>
      </c>
      <c r="B11" s="96" t="s">
        <v>563</v>
      </c>
      <c r="C11" s="97" t="s">
        <v>564</v>
      </c>
      <c r="D11" s="96" t="s">
        <v>165</v>
      </c>
      <c r="E11" s="98">
        <v>0.17</v>
      </c>
      <c r="F11" s="99"/>
      <c r="G11" s="101">
        <f>Table118[5]*Table118[6]</f>
        <v>0</v>
      </c>
    </row>
    <row r="12" spans="1:7" ht="45" x14ac:dyDescent="0.25">
      <c r="A12" s="96">
        <v>4</v>
      </c>
      <c r="B12" s="96" t="s">
        <v>565</v>
      </c>
      <c r="C12" s="97" t="s">
        <v>566</v>
      </c>
      <c r="D12" s="96" t="s">
        <v>165</v>
      </c>
      <c r="E12" s="98">
        <v>0.17</v>
      </c>
      <c r="F12" s="99"/>
      <c r="G12" s="101">
        <f>Table118[5]*Table118[6]</f>
        <v>0</v>
      </c>
    </row>
    <row r="13" spans="1:7" ht="45" x14ac:dyDescent="0.25">
      <c r="A13" s="96">
        <v>5</v>
      </c>
      <c r="B13" s="96" t="s">
        <v>134</v>
      </c>
      <c r="C13" s="97" t="s">
        <v>135</v>
      </c>
      <c r="D13" s="96" t="s">
        <v>114</v>
      </c>
      <c r="E13" s="98">
        <v>4.3</v>
      </c>
      <c r="F13" s="99"/>
      <c r="G13" s="101">
        <f>Table118[5]*Table118[6]</f>
        <v>0</v>
      </c>
    </row>
    <row r="14" spans="1:7" ht="45" x14ac:dyDescent="0.25">
      <c r="A14" s="96">
        <v>6</v>
      </c>
      <c r="B14" s="96" t="s">
        <v>136</v>
      </c>
      <c r="C14" s="97" t="s">
        <v>137</v>
      </c>
      <c r="D14" s="96" t="s">
        <v>114</v>
      </c>
      <c r="E14" s="98">
        <v>4.3</v>
      </c>
      <c r="F14" s="99"/>
      <c r="G14" s="101">
        <f>Table118[5]*Table118[6]</f>
        <v>0</v>
      </c>
    </row>
    <row r="15" spans="1:7" ht="45" x14ac:dyDescent="0.25">
      <c r="A15" s="96">
        <v>7</v>
      </c>
      <c r="B15" s="96" t="s">
        <v>567</v>
      </c>
      <c r="C15" s="97" t="s">
        <v>568</v>
      </c>
      <c r="D15" s="96" t="s">
        <v>114</v>
      </c>
      <c r="E15" s="98">
        <v>1.1000000000000001</v>
      </c>
      <c r="F15" s="99"/>
      <c r="G15" s="101">
        <f>Table118[5]*Table118[6]</f>
        <v>0</v>
      </c>
    </row>
    <row r="16" spans="1:7" ht="45" x14ac:dyDescent="0.25">
      <c r="A16" s="96">
        <v>8</v>
      </c>
      <c r="B16" s="96" t="s">
        <v>569</v>
      </c>
      <c r="C16" s="97" t="s">
        <v>570</v>
      </c>
      <c r="D16" s="96" t="s">
        <v>114</v>
      </c>
      <c r="E16" s="98">
        <v>0.77</v>
      </c>
      <c r="F16" s="99"/>
      <c r="G16" s="101">
        <f>Table118[5]*Table118[6]</f>
        <v>0</v>
      </c>
    </row>
    <row r="17" spans="1:7" ht="45" x14ac:dyDescent="0.25">
      <c r="A17" s="96">
        <v>9</v>
      </c>
      <c r="B17" s="96" t="s">
        <v>571</v>
      </c>
      <c r="C17" s="97" t="s">
        <v>572</v>
      </c>
      <c r="D17" s="96" t="s">
        <v>169</v>
      </c>
      <c r="E17" s="98">
        <v>1</v>
      </c>
      <c r="F17" s="99"/>
      <c r="G17" s="101">
        <f>Table118[5]*Table118[6]</f>
        <v>0</v>
      </c>
    </row>
    <row r="18" spans="1:7" ht="30" x14ac:dyDescent="0.25">
      <c r="A18" s="96">
        <v>10</v>
      </c>
      <c r="B18" s="96" t="s">
        <v>141</v>
      </c>
      <c r="C18" s="97" t="s">
        <v>153</v>
      </c>
      <c r="D18" s="96" t="s">
        <v>143</v>
      </c>
      <c r="E18" s="98">
        <v>0.02</v>
      </c>
      <c r="F18" s="99"/>
      <c r="G18" s="101">
        <f>Table118[5]*Table118[6]</f>
        <v>0</v>
      </c>
    </row>
    <row r="19" spans="1:7" ht="45" x14ac:dyDescent="0.25">
      <c r="A19" s="96">
        <v>11</v>
      </c>
      <c r="B19" s="96" t="s">
        <v>144</v>
      </c>
      <c r="C19" s="97" t="s">
        <v>154</v>
      </c>
      <c r="D19" s="96" t="s">
        <v>143</v>
      </c>
      <c r="E19" s="98">
        <v>0.02</v>
      </c>
      <c r="F19" s="99"/>
      <c r="G19" s="101">
        <f>Table118[5]*Table118[6]</f>
        <v>0</v>
      </c>
    </row>
    <row r="20" spans="1:7" x14ac:dyDescent="0.25">
      <c r="A20" s="96">
        <v>12</v>
      </c>
      <c r="B20" s="96" t="s">
        <v>146</v>
      </c>
      <c r="C20" s="97" t="s">
        <v>147</v>
      </c>
      <c r="D20" s="96" t="s">
        <v>114</v>
      </c>
      <c r="E20" s="98">
        <v>0.31</v>
      </c>
      <c r="F20" s="99"/>
      <c r="G20" s="101">
        <f>Table118[5]*Table118[6]</f>
        <v>0</v>
      </c>
    </row>
    <row r="21" spans="1:7" ht="30" x14ac:dyDescent="0.25">
      <c r="A21" s="96">
        <v>13</v>
      </c>
      <c r="B21" s="96" t="s">
        <v>573</v>
      </c>
      <c r="C21" s="97" t="s">
        <v>574</v>
      </c>
      <c r="D21" s="96" t="s">
        <v>119</v>
      </c>
      <c r="E21" s="98">
        <v>3.08</v>
      </c>
      <c r="F21" s="99"/>
      <c r="G21" s="101">
        <f>Table118[5]*Table118[6]</f>
        <v>0</v>
      </c>
    </row>
    <row r="22" spans="1:7" ht="45" x14ac:dyDescent="0.25">
      <c r="A22" s="96">
        <v>14</v>
      </c>
      <c r="B22" s="96" t="s">
        <v>575</v>
      </c>
      <c r="C22" s="97" t="s">
        <v>576</v>
      </c>
      <c r="D22" s="96" t="s">
        <v>122</v>
      </c>
      <c r="E22" s="98">
        <v>35</v>
      </c>
      <c r="F22" s="99"/>
      <c r="G22" s="101">
        <f>Table118[5]*Table118[6]</f>
        <v>0</v>
      </c>
    </row>
    <row r="23" spans="1:7" ht="30" x14ac:dyDescent="0.25">
      <c r="A23" s="96">
        <v>15</v>
      </c>
      <c r="B23" s="96" t="s">
        <v>577</v>
      </c>
      <c r="C23" s="97" t="s">
        <v>578</v>
      </c>
      <c r="D23" s="96" t="s">
        <v>122</v>
      </c>
      <c r="E23" s="98">
        <v>35</v>
      </c>
      <c r="F23" s="99"/>
      <c r="G23" s="101">
        <f>Table118[5]*Table118[6]</f>
        <v>0</v>
      </c>
    </row>
    <row r="24" spans="1:7" ht="30" x14ac:dyDescent="0.25">
      <c r="A24" s="96">
        <v>16</v>
      </c>
      <c r="B24" s="96" t="s">
        <v>579</v>
      </c>
      <c r="C24" s="97" t="s">
        <v>580</v>
      </c>
      <c r="D24" s="96" t="s">
        <v>122</v>
      </c>
      <c r="E24" s="98">
        <v>35</v>
      </c>
      <c r="F24" s="99"/>
      <c r="G24" s="101">
        <f>Table118[5]*Table118[6]</f>
        <v>0</v>
      </c>
    </row>
    <row r="25" spans="1:7" ht="45" x14ac:dyDescent="0.25">
      <c r="A25" s="96">
        <v>17</v>
      </c>
      <c r="B25" s="96" t="s">
        <v>581</v>
      </c>
      <c r="C25" s="97" t="s">
        <v>582</v>
      </c>
      <c r="D25" s="96" t="s">
        <v>169</v>
      </c>
      <c r="E25" s="98">
        <v>1</v>
      </c>
      <c r="F25" s="99"/>
      <c r="G25" s="101">
        <f>Table118[5]*Table118[6]</f>
        <v>0</v>
      </c>
    </row>
    <row r="26" spans="1:7" ht="30" x14ac:dyDescent="0.25">
      <c r="A26" s="96">
        <v>18</v>
      </c>
      <c r="B26" s="96" t="s">
        <v>583</v>
      </c>
      <c r="C26" s="97" t="s">
        <v>584</v>
      </c>
      <c r="D26" s="96" t="s">
        <v>169</v>
      </c>
      <c r="E26" s="98">
        <v>2</v>
      </c>
      <c r="F26" s="99"/>
      <c r="G26" s="101">
        <f>Table118[5]*Table118[6]</f>
        <v>0</v>
      </c>
    </row>
    <row r="27" spans="1:7" ht="45" x14ac:dyDescent="0.25">
      <c r="A27" s="96">
        <v>19</v>
      </c>
      <c r="B27" s="96" t="s">
        <v>585</v>
      </c>
      <c r="C27" s="97" t="s">
        <v>586</v>
      </c>
      <c r="D27" s="96" t="s">
        <v>169</v>
      </c>
      <c r="E27" s="98">
        <v>2</v>
      </c>
      <c r="F27" s="99"/>
      <c r="G27" s="101">
        <f>Table118[5]*Table118[6]</f>
        <v>0</v>
      </c>
    </row>
    <row r="28" spans="1:7" x14ac:dyDescent="0.25">
      <c r="A28" s="96"/>
      <c r="B28" s="96"/>
      <c r="C28" s="97" t="s">
        <v>587</v>
      </c>
      <c r="D28" s="96"/>
      <c r="E28" s="98"/>
      <c r="F28" s="99"/>
      <c r="G28" s="101">
        <f>Table118[5]*Table118[6]</f>
        <v>0</v>
      </c>
    </row>
    <row r="29" spans="1:7" x14ac:dyDescent="0.25">
      <c r="A29" s="96">
        <v>20</v>
      </c>
      <c r="B29" s="96" t="s">
        <v>588</v>
      </c>
      <c r="C29" s="97" t="s">
        <v>682</v>
      </c>
      <c r="D29" s="96" t="s">
        <v>680</v>
      </c>
      <c r="E29" s="98">
        <v>1</v>
      </c>
      <c r="F29" s="99"/>
      <c r="G29" s="101">
        <f>Table118[5]*Table118[6]</f>
        <v>0</v>
      </c>
    </row>
    <row r="30" spans="1:7" x14ac:dyDescent="0.25">
      <c r="A30" s="96"/>
      <c r="B30" s="96"/>
      <c r="C30" s="97" t="s">
        <v>271</v>
      </c>
      <c r="D30" s="96"/>
      <c r="E30" s="98"/>
      <c r="F30" s="99"/>
      <c r="G30" s="101">
        <f>Table118[5]*Table118[6]</f>
        <v>0</v>
      </c>
    </row>
    <row r="31" spans="1:7" ht="30" x14ac:dyDescent="0.25">
      <c r="A31" s="96">
        <v>21</v>
      </c>
      <c r="B31" s="96"/>
      <c r="C31" s="97" t="s">
        <v>683</v>
      </c>
      <c r="D31" s="96" t="s">
        <v>680</v>
      </c>
      <c r="E31" s="98">
        <v>1</v>
      </c>
      <c r="F31" s="99"/>
      <c r="G31" s="101">
        <f>Table118[5]*Table118[6]</f>
        <v>0</v>
      </c>
    </row>
    <row r="32" spans="1:7" x14ac:dyDescent="0.25">
      <c r="A32" s="96"/>
      <c r="B32" s="96"/>
      <c r="C32" s="97" t="s">
        <v>589</v>
      </c>
      <c r="D32" s="96"/>
      <c r="E32" s="98"/>
      <c r="F32" s="99"/>
      <c r="G32" s="101">
        <f>Table118[5]*Table118[6]</f>
        <v>0</v>
      </c>
    </row>
    <row r="33" spans="1:7" ht="45" x14ac:dyDescent="0.25">
      <c r="A33" s="96">
        <v>22</v>
      </c>
      <c r="B33" s="96" t="s">
        <v>559</v>
      </c>
      <c r="C33" s="97" t="s">
        <v>560</v>
      </c>
      <c r="D33" s="96" t="s">
        <v>165</v>
      </c>
      <c r="E33" s="98">
        <v>0.19</v>
      </c>
      <c r="F33" s="99"/>
      <c r="G33" s="101">
        <f>Table118[5]*Table118[6]</f>
        <v>0</v>
      </c>
    </row>
    <row r="34" spans="1:7" ht="30" x14ac:dyDescent="0.25">
      <c r="A34" s="96">
        <v>23</v>
      </c>
      <c r="B34" s="96" t="s">
        <v>561</v>
      </c>
      <c r="C34" s="97" t="s">
        <v>562</v>
      </c>
      <c r="D34" s="96" t="s">
        <v>114</v>
      </c>
      <c r="E34" s="98">
        <v>0.6</v>
      </c>
      <c r="F34" s="99"/>
      <c r="G34" s="101">
        <f>Table118[5]*Table118[6]</f>
        <v>0</v>
      </c>
    </row>
    <row r="35" spans="1:7" ht="45" x14ac:dyDescent="0.25">
      <c r="A35" s="96">
        <v>24</v>
      </c>
      <c r="B35" s="96" t="s">
        <v>563</v>
      </c>
      <c r="C35" s="97" t="s">
        <v>564</v>
      </c>
      <c r="D35" s="96" t="s">
        <v>165</v>
      </c>
      <c r="E35" s="98">
        <v>0.12</v>
      </c>
      <c r="F35" s="99"/>
      <c r="G35" s="101">
        <f>Table118[5]*Table118[6]</f>
        <v>0</v>
      </c>
    </row>
    <row r="36" spans="1:7" ht="45" x14ac:dyDescent="0.25">
      <c r="A36" s="96">
        <v>25</v>
      </c>
      <c r="B36" s="96" t="s">
        <v>565</v>
      </c>
      <c r="C36" s="97" t="s">
        <v>566</v>
      </c>
      <c r="D36" s="96" t="s">
        <v>165</v>
      </c>
      <c r="E36" s="98">
        <v>0.12</v>
      </c>
      <c r="F36" s="99"/>
      <c r="G36" s="101">
        <f>Table118[5]*Table118[6]</f>
        <v>0</v>
      </c>
    </row>
    <row r="37" spans="1:7" ht="45" x14ac:dyDescent="0.25">
      <c r="A37" s="96">
        <v>26</v>
      </c>
      <c r="B37" s="96" t="s">
        <v>134</v>
      </c>
      <c r="C37" s="97" t="s">
        <v>135</v>
      </c>
      <c r="D37" s="96" t="s">
        <v>114</v>
      </c>
      <c r="E37" s="98">
        <v>3.1</v>
      </c>
      <c r="F37" s="99"/>
      <c r="G37" s="101">
        <f>Table118[5]*Table118[6]</f>
        <v>0</v>
      </c>
    </row>
    <row r="38" spans="1:7" ht="45" x14ac:dyDescent="0.25">
      <c r="A38" s="96">
        <v>27</v>
      </c>
      <c r="B38" s="96" t="s">
        <v>136</v>
      </c>
      <c r="C38" s="97" t="s">
        <v>137</v>
      </c>
      <c r="D38" s="96" t="s">
        <v>114</v>
      </c>
      <c r="E38" s="98">
        <v>3.1</v>
      </c>
      <c r="F38" s="99"/>
      <c r="G38" s="101">
        <f>Table118[5]*Table118[6]</f>
        <v>0</v>
      </c>
    </row>
    <row r="39" spans="1:7" ht="45" x14ac:dyDescent="0.25">
      <c r="A39" s="96">
        <v>28</v>
      </c>
      <c r="B39" s="96" t="s">
        <v>567</v>
      </c>
      <c r="C39" s="97" t="s">
        <v>568</v>
      </c>
      <c r="D39" s="96" t="s">
        <v>114</v>
      </c>
      <c r="E39" s="98">
        <v>0.27</v>
      </c>
      <c r="F39" s="99"/>
      <c r="G39" s="101">
        <f>Table118[5]*Table118[6]</f>
        <v>0</v>
      </c>
    </row>
    <row r="40" spans="1:7" ht="45" x14ac:dyDescent="0.25">
      <c r="A40" s="96">
        <v>29</v>
      </c>
      <c r="B40" s="96" t="s">
        <v>590</v>
      </c>
      <c r="C40" s="97" t="s">
        <v>591</v>
      </c>
      <c r="D40" s="96" t="s">
        <v>114</v>
      </c>
      <c r="E40" s="98">
        <v>2.2999999999999998</v>
      </c>
      <c r="F40" s="99"/>
      <c r="G40" s="101">
        <f>Table118[5]*Table118[6]</f>
        <v>0</v>
      </c>
    </row>
    <row r="41" spans="1:7" ht="30" x14ac:dyDescent="0.25">
      <c r="A41" s="96">
        <v>30</v>
      </c>
      <c r="B41" s="96" t="s">
        <v>592</v>
      </c>
      <c r="C41" s="97" t="s">
        <v>684</v>
      </c>
      <c r="D41" s="96" t="s">
        <v>169</v>
      </c>
      <c r="E41" s="98">
        <v>1</v>
      </c>
      <c r="F41" s="99"/>
      <c r="G41" s="101">
        <f>Table118[5]*Table118[6]</f>
        <v>0</v>
      </c>
    </row>
    <row r="42" spans="1:7" ht="30" x14ac:dyDescent="0.25">
      <c r="A42" s="96">
        <v>31</v>
      </c>
      <c r="B42" s="96" t="s">
        <v>141</v>
      </c>
      <c r="C42" s="97" t="s">
        <v>153</v>
      </c>
      <c r="D42" s="96" t="s">
        <v>143</v>
      </c>
      <c r="E42" s="98">
        <v>0.02</v>
      </c>
      <c r="F42" s="99"/>
      <c r="G42" s="101">
        <f>Table118[5]*Table118[6]</f>
        <v>0</v>
      </c>
    </row>
    <row r="43" spans="1:7" ht="45" x14ac:dyDescent="0.25">
      <c r="A43" s="96">
        <v>32</v>
      </c>
      <c r="B43" s="96" t="s">
        <v>144</v>
      </c>
      <c r="C43" s="97" t="s">
        <v>154</v>
      </c>
      <c r="D43" s="96" t="s">
        <v>143</v>
      </c>
      <c r="E43" s="98">
        <v>0.02</v>
      </c>
      <c r="F43" s="99"/>
      <c r="G43" s="101">
        <f>Table118[5]*Table118[6]</f>
        <v>0</v>
      </c>
    </row>
    <row r="44" spans="1:7" ht="30" x14ac:dyDescent="0.25">
      <c r="A44" s="96">
        <v>33</v>
      </c>
      <c r="B44" s="96" t="s">
        <v>593</v>
      </c>
      <c r="C44" s="97" t="s">
        <v>594</v>
      </c>
      <c r="D44" s="96" t="s">
        <v>114</v>
      </c>
      <c r="E44" s="98">
        <v>0.05</v>
      </c>
      <c r="F44" s="99"/>
      <c r="G44" s="101">
        <f>Table118[5]*Table118[6]</f>
        <v>0</v>
      </c>
    </row>
    <row r="45" spans="1:7" x14ac:dyDescent="0.25">
      <c r="A45" s="96">
        <v>34</v>
      </c>
      <c r="B45" s="96" t="s">
        <v>146</v>
      </c>
      <c r="C45" s="97" t="s">
        <v>147</v>
      </c>
      <c r="D45" s="96" t="s">
        <v>114</v>
      </c>
      <c r="E45" s="98">
        <v>0.31</v>
      </c>
      <c r="F45" s="99"/>
      <c r="G45" s="101">
        <f>Table118[5]*Table118[6]</f>
        <v>0</v>
      </c>
    </row>
    <row r="46" spans="1:7" ht="30" x14ac:dyDescent="0.25">
      <c r="A46" s="96">
        <v>35</v>
      </c>
      <c r="B46" s="96" t="s">
        <v>573</v>
      </c>
      <c r="C46" s="97" t="s">
        <v>574</v>
      </c>
      <c r="D46" s="96" t="s">
        <v>119</v>
      </c>
      <c r="E46" s="98">
        <v>3.08</v>
      </c>
      <c r="F46" s="99"/>
      <c r="G46" s="101">
        <f>Table118[5]*Table118[6]</f>
        <v>0</v>
      </c>
    </row>
    <row r="47" spans="1:7" ht="30" x14ac:dyDescent="0.25">
      <c r="A47" s="96">
        <v>36</v>
      </c>
      <c r="B47" s="96" t="s">
        <v>595</v>
      </c>
      <c r="C47" s="97" t="s">
        <v>596</v>
      </c>
      <c r="D47" s="96" t="s">
        <v>122</v>
      </c>
      <c r="E47" s="98">
        <v>5</v>
      </c>
      <c r="F47" s="99"/>
      <c r="G47" s="101">
        <f>Table118[5]*Table118[6]</f>
        <v>0</v>
      </c>
    </row>
    <row r="48" spans="1:7" x14ac:dyDescent="0.25">
      <c r="A48" s="96"/>
      <c r="B48" s="96"/>
      <c r="C48" s="97" t="s">
        <v>597</v>
      </c>
      <c r="D48" s="96"/>
      <c r="E48" s="98"/>
      <c r="F48" s="99"/>
      <c r="G48" s="101">
        <f>Table118[5]*Table118[6]</f>
        <v>0</v>
      </c>
    </row>
    <row r="49" spans="1:7" x14ac:dyDescent="0.25">
      <c r="A49" s="96"/>
      <c r="B49" s="96"/>
      <c r="C49" s="97" t="s">
        <v>598</v>
      </c>
      <c r="D49" s="96"/>
      <c r="E49" s="98"/>
      <c r="F49" s="99"/>
      <c r="G49" s="101">
        <f>Table118[5]*Table118[6]</f>
        <v>0</v>
      </c>
    </row>
    <row r="50" spans="1:7" ht="30" x14ac:dyDescent="0.25">
      <c r="A50" s="96">
        <v>37</v>
      </c>
      <c r="B50" s="96" t="s">
        <v>599</v>
      </c>
      <c r="C50" s="97" t="s">
        <v>600</v>
      </c>
      <c r="D50" s="96" t="s">
        <v>156</v>
      </c>
      <c r="E50" s="98">
        <v>1</v>
      </c>
      <c r="F50" s="99"/>
      <c r="G50" s="101">
        <f>Table118[5]*Table118[6]</f>
        <v>0</v>
      </c>
    </row>
    <row r="51" spans="1:7" ht="30" x14ac:dyDescent="0.25">
      <c r="A51" s="96">
        <v>38</v>
      </c>
      <c r="B51" s="96" t="s">
        <v>601</v>
      </c>
      <c r="C51" s="97" t="s">
        <v>602</v>
      </c>
      <c r="D51" s="96" t="s">
        <v>169</v>
      </c>
      <c r="E51" s="98">
        <v>1</v>
      </c>
      <c r="F51" s="99"/>
      <c r="G51" s="101">
        <f>Table118[5]*Table118[6]</f>
        <v>0</v>
      </c>
    </row>
    <row r="52" spans="1:7" x14ac:dyDescent="0.25">
      <c r="A52" s="96">
        <v>39</v>
      </c>
      <c r="B52" s="96" t="s">
        <v>603</v>
      </c>
      <c r="C52" s="97" t="s">
        <v>604</v>
      </c>
      <c r="D52" s="96" t="s">
        <v>156</v>
      </c>
      <c r="E52" s="98">
        <v>1</v>
      </c>
      <c r="F52" s="99"/>
      <c r="G52" s="101">
        <f>Table118[5]*Table118[6]</f>
        <v>0</v>
      </c>
    </row>
    <row r="53" spans="1:7" ht="30" x14ac:dyDescent="0.25">
      <c r="A53" s="96">
        <v>40</v>
      </c>
      <c r="B53" s="96" t="s">
        <v>605</v>
      </c>
      <c r="C53" s="97" t="s">
        <v>606</v>
      </c>
      <c r="D53" s="96" t="s">
        <v>122</v>
      </c>
      <c r="E53" s="98">
        <v>6</v>
      </c>
      <c r="F53" s="99"/>
      <c r="G53" s="101">
        <f>Table118[5]*Table118[6]</f>
        <v>0</v>
      </c>
    </row>
    <row r="54" spans="1:7" ht="45" x14ac:dyDescent="0.25">
      <c r="A54" s="96">
        <v>41</v>
      </c>
      <c r="B54" s="96" t="s">
        <v>607</v>
      </c>
      <c r="C54" s="97" t="s">
        <v>608</v>
      </c>
      <c r="D54" s="96" t="s">
        <v>122</v>
      </c>
      <c r="E54" s="98">
        <v>6</v>
      </c>
      <c r="F54" s="99"/>
      <c r="G54" s="101">
        <f>Table118[5]*Table118[6]</f>
        <v>0</v>
      </c>
    </row>
    <row r="55" spans="1:7" ht="30" x14ac:dyDescent="0.25">
      <c r="A55" s="96">
        <v>42</v>
      </c>
      <c r="B55" s="96" t="s">
        <v>609</v>
      </c>
      <c r="C55" s="97" t="s">
        <v>610</v>
      </c>
      <c r="D55" s="96" t="s">
        <v>122</v>
      </c>
      <c r="E55" s="98">
        <v>6</v>
      </c>
      <c r="F55" s="99"/>
      <c r="G55" s="101">
        <f>Table118[5]*Table118[6]</f>
        <v>0</v>
      </c>
    </row>
    <row r="56" spans="1:7" ht="30" x14ac:dyDescent="0.25">
      <c r="A56" s="96">
        <v>43</v>
      </c>
      <c r="B56" s="96" t="s">
        <v>293</v>
      </c>
      <c r="C56" s="97" t="s">
        <v>294</v>
      </c>
      <c r="D56" s="96" t="s">
        <v>119</v>
      </c>
      <c r="E56" s="98">
        <v>0.36</v>
      </c>
      <c r="F56" s="99"/>
      <c r="G56" s="101">
        <f>Table118[5]*Table118[6]</f>
        <v>0</v>
      </c>
    </row>
    <row r="57" spans="1:7" ht="30" x14ac:dyDescent="0.25">
      <c r="A57" s="96">
        <v>44</v>
      </c>
      <c r="B57" s="96" t="s">
        <v>601</v>
      </c>
      <c r="C57" s="97" t="s">
        <v>611</v>
      </c>
      <c r="D57" s="96" t="s">
        <v>169</v>
      </c>
      <c r="E57" s="98">
        <v>1</v>
      </c>
      <c r="F57" s="99"/>
      <c r="G57" s="101">
        <f>Table118[5]*Table118[6]</f>
        <v>0</v>
      </c>
    </row>
    <row r="58" spans="1:7" ht="45" x14ac:dyDescent="0.25">
      <c r="A58" s="96">
        <v>45</v>
      </c>
      <c r="B58" s="96" t="s">
        <v>575</v>
      </c>
      <c r="C58" s="97" t="s">
        <v>612</v>
      </c>
      <c r="D58" s="96" t="s">
        <v>122</v>
      </c>
      <c r="E58" s="98">
        <v>3</v>
      </c>
      <c r="F58" s="99"/>
      <c r="G58" s="101">
        <f>Table118[5]*Table118[6]</f>
        <v>0</v>
      </c>
    </row>
    <row r="59" spans="1:7" ht="45" x14ac:dyDescent="0.25">
      <c r="A59" s="96">
        <v>46</v>
      </c>
      <c r="B59" s="96" t="s">
        <v>613</v>
      </c>
      <c r="C59" s="97" t="s">
        <v>614</v>
      </c>
      <c r="D59" s="96" t="s">
        <v>114</v>
      </c>
      <c r="E59" s="98">
        <v>1.4</v>
      </c>
      <c r="F59" s="99"/>
      <c r="G59" s="101">
        <f>Table118[5]*Table118[6]</f>
        <v>0</v>
      </c>
    </row>
    <row r="60" spans="1:7" ht="45" x14ac:dyDescent="0.25">
      <c r="A60" s="96">
        <v>47</v>
      </c>
      <c r="B60" s="96" t="s">
        <v>134</v>
      </c>
      <c r="C60" s="97" t="s">
        <v>135</v>
      </c>
      <c r="D60" s="96" t="s">
        <v>114</v>
      </c>
      <c r="E60" s="98">
        <v>1.4</v>
      </c>
      <c r="F60" s="99"/>
      <c r="G60" s="101">
        <f>Table118[5]*Table118[6]</f>
        <v>0</v>
      </c>
    </row>
    <row r="61" spans="1:7" ht="45" x14ac:dyDescent="0.25">
      <c r="A61" s="96">
        <v>48</v>
      </c>
      <c r="B61" s="96" t="s">
        <v>136</v>
      </c>
      <c r="C61" s="97" t="s">
        <v>137</v>
      </c>
      <c r="D61" s="96" t="s">
        <v>114</v>
      </c>
      <c r="E61" s="98">
        <v>1.4</v>
      </c>
      <c r="F61" s="99"/>
      <c r="G61" s="101">
        <f>Table118[5]*Table118[6]</f>
        <v>0</v>
      </c>
    </row>
    <row r="62" spans="1:7" ht="45" x14ac:dyDescent="0.25">
      <c r="A62" s="96">
        <v>49</v>
      </c>
      <c r="B62" s="96" t="s">
        <v>126</v>
      </c>
      <c r="C62" s="97" t="s">
        <v>615</v>
      </c>
      <c r="D62" s="96" t="s">
        <v>114</v>
      </c>
      <c r="E62" s="98">
        <v>0.06</v>
      </c>
      <c r="F62" s="99"/>
      <c r="G62" s="101">
        <f>Table118[5]*Table118[6]</f>
        <v>0</v>
      </c>
    </row>
    <row r="63" spans="1:7" ht="30" x14ac:dyDescent="0.25">
      <c r="A63" s="96">
        <v>50</v>
      </c>
      <c r="B63" s="96" t="s">
        <v>616</v>
      </c>
      <c r="C63" s="97" t="s">
        <v>617</v>
      </c>
      <c r="D63" s="96" t="s">
        <v>169</v>
      </c>
      <c r="E63" s="98">
        <v>1</v>
      </c>
      <c r="F63" s="99"/>
      <c r="G63" s="101">
        <f>Table118[5]*Table118[6]</f>
        <v>0</v>
      </c>
    </row>
    <row r="64" spans="1:7" x14ac:dyDescent="0.25">
      <c r="A64" s="96"/>
      <c r="B64" s="96"/>
      <c r="C64" s="97" t="s">
        <v>155</v>
      </c>
      <c r="D64" s="96"/>
      <c r="E64" s="98"/>
      <c r="F64" s="99"/>
      <c r="G64" s="101">
        <f>Table118[5]*Table118[6]</f>
        <v>0</v>
      </c>
    </row>
    <row r="65" spans="1:7" x14ac:dyDescent="0.25">
      <c r="A65" s="96">
        <v>51</v>
      </c>
      <c r="B65" s="96"/>
      <c r="C65" s="97" t="s">
        <v>618</v>
      </c>
      <c r="D65" s="96" t="s">
        <v>169</v>
      </c>
      <c r="E65" s="98">
        <v>1</v>
      </c>
      <c r="F65" s="99"/>
      <c r="G65" s="101">
        <f>Table118[5]*Table118[6]</f>
        <v>0</v>
      </c>
    </row>
    <row r="66" spans="1:7" x14ac:dyDescent="0.25">
      <c r="A66" s="96"/>
      <c r="B66" s="96"/>
      <c r="C66" s="97" t="s">
        <v>619</v>
      </c>
      <c r="D66" s="96"/>
      <c r="E66" s="98"/>
      <c r="F66" s="99"/>
      <c r="G66" s="101">
        <f>Table118[5]*Table118[6]</f>
        <v>0</v>
      </c>
    </row>
    <row r="67" spans="1:7" ht="45" x14ac:dyDescent="0.25">
      <c r="A67" s="96">
        <v>52</v>
      </c>
      <c r="B67" s="96" t="s">
        <v>620</v>
      </c>
      <c r="C67" s="97" t="s">
        <v>621</v>
      </c>
      <c r="D67" s="96" t="s">
        <v>122</v>
      </c>
      <c r="E67" s="98">
        <v>13</v>
      </c>
      <c r="F67" s="99"/>
      <c r="G67" s="101">
        <f>Table118[5]*Table118[6]</f>
        <v>0</v>
      </c>
    </row>
    <row r="68" spans="1:7" ht="45" x14ac:dyDescent="0.25">
      <c r="A68" s="96">
        <v>53</v>
      </c>
      <c r="B68" s="96" t="s">
        <v>622</v>
      </c>
      <c r="C68" s="97" t="s">
        <v>623</v>
      </c>
      <c r="D68" s="96" t="s">
        <v>122</v>
      </c>
      <c r="E68" s="98">
        <v>10</v>
      </c>
      <c r="F68" s="99"/>
      <c r="G68" s="101">
        <f>Table118[5]*Table118[6]</f>
        <v>0</v>
      </c>
    </row>
    <row r="69" spans="1:7" ht="60" x14ac:dyDescent="0.25">
      <c r="A69" s="96">
        <v>54</v>
      </c>
      <c r="B69" s="96" t="s">
        <v>624</v>
      </c>
      <c r="C69" s="97" t="s">
        <v>625</v>
      </c>
      <c r="D69" s="96" t="s">
        <v>626</v>
      </c>
      <c r="E69" s="98">
        <v>2.2999999999999998</v>
      </c>
      <c r="F69" s="99"/>
      <c r="G69" s="101">
        <f>Table118[5]*Table118[6]</f>
        <v>0</v>
      </c>
    </row>
    <row r="70" spans="1:7" ht="45" x14ac:dyDescent="0.25">
      <c r="A70" s="96">
        <v>55</v>
      </c>
      <c r="B70" s="96" t="s">
        <v>620</v>
      </c>
      <c r="C70" s="97" t="s">
        <v>627</v>
      </c>
      <c r="D70" s="96" t="s">
        <v>122</v>
      </c>
      <c r="E70" s="98">
        <v>2</v>
      </c>
      <c r="F70" s="99"/>
      <c r="G70" s="101">
        <f>Table118[5]*Table118[6]</f>
        <v>0</v>
      </c>
    </row>
    <row r="71" spans="1:7" ht="45" x14ac:dyDescent="0.25">
      <c r="A71" s="96">
        <v>56</v>
      </c>
      <c r="B71" s="96" t="s">
        <v>622</v>
      </c>
      <c r="C71" s="97" t="s">
        <v>628</v>
      </c>
      <c r="D71" s="96" t="s">
        <v>122</v>
      </c>
      <c r="E71" s="98">
        <v>1.5</v>
      </c>
      <c r="F71" s="99"/>
      <c r="G71" s="101">
        <f>Table118[5]*Table118[6]</f>
        <v>0</v>
      </c>
    </row>
    <row r="72" spans="1:7" ht="45" x14ac:dyDescent="0.25">
      <c r="A72" s="96">
        <v>57</v>
      </c>
      <c r="B72" s="96" t="s">
        <v>629</v>
      </c>
      <c r="C72" s="97" t="s">
        <v>630</v>
      </c>
      <c r="D72" s="96" t="s">
        <v>169</v>
      </c>
      <c r="E72" s="98">
        <v>1</v>
      </c>
      <c r="F72" s="99"/>
      <c r="G72" s="101">
        <f>Table118[5]*Table118[6]</f>
        <v>0</v>
      </c>
    </row>
    <row r="73" spans="1:7" ht="45" x14ac:dyDescent="0.25">
      <c r="A73" s="96">
        <v>58</v>
      </c>
      <c r="B73" s="96" t="s">
        <v>629</v>
      </c>
      <c r="C73" s="97" t="s">
        <v>631</v>
      </c>
      <c r="D73" s="96" t="s">
        <v>169</v>
      </c>
      <c r="E73" s="98">
        <v>2</v>
      </c>
      <c r="F73" s="99"/>
      <c r="G73" s="101">
        <f>Table118[5]*Table118[6]</f>
        <v>0</v>
      </c>
    </row>
    <row r="74" spans="1:7" ht="45" x14ac:dyDescent="0.25">
      <c r="A74" s="96">
        <v>59</v>
      </c>
      <c r="B74" s="96" t="s">
        <v>632</v>
      </c>
      <c r="C74" s="97" t="s">
        <v>633</v>
      </c>
      <c r="D74" s="96" t="s">
        <v>169</v>
      </c>
      <c r="E74" s="98">
        <v>1</v>
      </c>
      <c r="F74" s="99"/>
      <c r="G74" s="101">
        <f>Table118[5]*Table118[6]</f>
        <v>0</v>
      </c>
    </row>
    <row r="75" spans="1:7" ht="30" x14ac:dyDescent="0.25">
      <c r="A75" s="96">
        <v>60</v>
      </c>
      <c r="B75" s="96" t="s">
        <v>634</v>
      </c>
      <c r="C75" s="97" t="s">
        <v>635</v>
      </c>
      <c r="D75" s="96" t="s">
        <v>169</v>
      </c>
      <c r="E75" s="98">
        <v>1</v>
      </c>
      <c r="F75" s="99"/>
      <c r="G75" s="101">
        <f>Table118[5]*Table118[6]</f>
        <v>0</v>
      </c>
    </row>
    <row r="76" spans="1:7" ht="30" x14ac:dyDescent="0.25">
      <c r="A76" s="96">
        <v>61</v>
      </c>
      <c r="B76" s="96" t="s">
        <v>636</v>
      </c>
      <c r="C76" s="97" t="s">
        <v>637</v>
      </c>
      <c r="D76" s="96" t="s">
        <v>169</v>
      </c>
      <c r="E76" s="98">
        <v>6</v>
      </c>
      <c r="F76" s="99"/>
      <c r="G76" s="101">
        <f>Table118[5]*Table118[6]</f>
        <v>0</v>
      </c>
    </row>
    <row r="77" spans="1:7" ht="30" x14ac:dyDescent="0.25">
      <c r="A77" s="96">
        <v>62</v>
      </c>
      <c r="B77" s="96" t="s">
        <v>632</v>
      </c>
      <c r="C77" s="97" t="s">
        <v>638</v>
      </c>
      <c r="D77" s="96" t="s">
        <v>169</v>
      </c>
      <c r="E77" s="98">
        <v>6</v>
      </c>
      <c r="F77" s="99"/>
      <c r="G77" s="101">
        <f>Table118[5]*Table118[6]</f>
        <v>0</v>
      </c>
    </row>
    <row r="78" spans="1:7" ht="45" x14ac:dyDescent="0.25">
      <c r="A78" s="96">
        <v>63</v>
      </c>
      <c r="B78" s="96" t="s">
        <v>126</v>
      </c>
      <c r="C78" s="97" t="s">
        <v>615</v>
      </c>
      <c r="D78" s="96" t="s">
        <v>114</v>
      </c>
      <c r="E78" s="98">
        <v>0.24</v>
      </c>
      <c r="F78" s="99"/>
      <c r="G78" s="101">
        <f>Table118[5]*Table118[6]</f>
        <v>0</v>
      </c>
    </row>
    <row r="79" spans="1:7" ht="45" x14ac:dyDescent="0.25">
      <c r="A79" s="96">
        <v>64</v>
      </c>
      <c r="B79" s="96" t="s">
        <v>639</v>
      </c>
      <c r="C79" s="97" t="s">
        <v>685</v>
      </c>
      <c r="D79" s="96" t="s">
        <v>169</v>
      </c>
      <c r="E79" s="98">
        <v>1</v>
      </c>
      <c r="F79" s="99"/>
      <c r="G79" s="101">
        <f>Table118[5]*Table118[6]</f>
        <v>0</v>
      </c>
    </row>
    <row r="80" spans="1:7" x14ac:dyDescent="0.25">
      <c r="A80" s="93" t="s">
        <v>84</v>
      </c>
      <c r="B80" s="94"/>
      <c r="C80" s="94"/>
      <c r="D80" s="94"/>
      <c r="E80" s="95"/>
      <c r="F80" s="95"/>
      <c r="G80" s="95">
        <f>SUBTOTAL(9,Table118[7])</f>
        <v>0</v>
      </c>
    </row>
  </sheetData>
  <mergeCells count="2">
    <mergeCell ref="C2:G3"/>
    <mergeCell ref="A4:B4"/>
  </mergeCells>
  <phoneticPr fontId="16" type="noConversion"/>
  <conditionalFormatting sqref="A7:G80">
    <cfRule type="expression" dxfId="89" priority="3">
      <formula>CELL("PROTECT",A7)=0</formula>
    </cfRule>
    <cfRule type="expression" dxfId="88" priority="4">
      <formula>$C7="Subtotal"</formula>
    </cfRule>
    <cfRule type="expression" priority="5" stopIfTrue="1">
      <formula>OR($C7="Subtotal",$A7="Total TVA Cota 0")</formula>
    </cfRule>
    <cfRule type="expression" dxfId="87" priority="7">
      <formula>$E7=""</formula>
    </cfRule>
  </conditionalFormatting>
  <conditionalFormatting sqref="G7:G80">
    <cfRule type="expression" dxfId="86" priority="1">
      <formula>AND($C7="Subtotal",$G7="")</formula>
    </cfRule>
    <cfRule type="expression" dxfId="85" priority="2">
      <formula>AND($C7="Subtotal",_xlfn.FORMULATEXT($G7)="=[5]*[6]")</formula>
    </cfRule>
    <cfRule type="expression" dxfId="84" priority="6">
      <formula>AND($C7&lt;&gt;"Subtotal",_xlfn.FORMULATEXT($G7)&lt;&gt;"=[5]*[6]")</formula>
    </cfRule>
  </conditionalFormatting>
  <conditionalFormatting sqref="E7:G80">
    <cfRule type="notContainsBlanks" priority="8" stopIfTrue="1">
      <formula>LEN(TRIM(E7))&gt;0</formula>
    </cfRule>
    <cfRule type="expression" dxfId="83" priority="9">
      <formula>$E7&lt;&gt;""</formula>
    </cfRule>
  </conditionalFormatting>
  <dataValidations count="1">
    <dataValidation type="decimal" operator="greaterThan" allowBlank="1" showInputMessage="1" showErrorMessage="1" sqref="F7:F79">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15</vt:i4>
      </vt:variant>
    </vt:vector>
  </HeadingPairs>
  <TitlesOfParts>
    <vt:vector size="29" baseType="lpstr">
      <vt:lpstr>SITE</vt:lpstr>
      <vt:lpstr>TA</vt:lpstr>
      <vt:lpstr>TM</vt:lpstr>
      <vt:lpstr>TMS</vt:lpstr>
      <vt:lpstr>HV</vt:lpstr>
      <vt:lpstr>GCW</vt:lpstr>
      <vt:lpstr>EEF</vt:lpstr>
      <vt:lpstr>ATM</vt:lpstr>
      <vt:lpstr>BK</vt:lpstr>
      <vt:lpstr>SIP</vt:lpstr>
      <vt:lpstr>FSS</vt:lpstr>
      <vt:lpstr>Commiss</vt:lpstr>
      <vt:lpstr>Maintenance</vt:lpstr>
      <vt:lpstr>Boiler</vt:lpstr>
      <vt:lpstr>Boiler!Print_Area</vt:lpstr>
      <vt:lpstr>SITE!Print_Area</vt:lpstr>
      <vt:lpstr>ATM!Print_Titles</vt:lpstr>
      <vt:lpstr>BK!Print_Titles</vt:lpstr>
      <vt:lpstr>Boiler!Print_Titles</vt:lpstr>
      <vt:lpstr>Commiss!Print_Titles</vt:lpstr>
      <vt:lpstr>EEF!Print_Titles</vt:lpstr>
      <vt:lpstr>FSS!Print_Titles</vt:lpstr>
      <vt:lpstr>GCW!Print_Titles</vt:lpstr>
      <vt:lpstr>HV!Print_Titles</vt:lpstr>
      <vt:lpstr>Maintenance!Print_Titles</vt:lpstr>
      <vt:lpstr>SIP!Print_Titles</vt:lpstr>
      <vt:lpstr>TA!Print_Titles</vt:lpstr>
      <vt:lpstr>TM!Print_Titles</vt:lpstr>
      <vt:lpstr>TMS!Print_Titles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Mihai Maciuca</dc:creator>
  <cp:lastModifiedBy>Vitalie Vieru</cp:lastModifiedBy>
  <cp:lastPrinted>2016-11-13T22:03:12Z</cp:lastPrinted>
  <dcterms:created xsi:type="dcterms:W3CDTF">2014-05-20T07:18:54Z</dcterms:created>
  <dcterms:modified xsi:type="dcterms:W3CDTF">2018-04-17T06:32:48Z</dcterms:modified>
</cp:coreProperties>
</file>