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37" i="9" l="1"/>
  <c r="G38" i="9"/>
  <c r="G7" i="6" l="1"/>
  <c r="G9" i="7" l="1"/>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58" i="6"/>
  <c r="G59" i="6"/>
  <c r="G60" i="6"/>
  <c r="G61" i="6"/>
  <c r="G62" i="6"/>
  <c r="G63" i="6"/>
  <c r="G64" i="6"/>
  <c r="G10" i="6"/>
  <c r="G11" i="6"/>
  <c r="G12" i="6"/>
  <c r="G13" i="6"/>
  <c r="G14" i="6"/>
  <c r="G15" i="6"/>
  <c r="G16" i="6"/>
  <c r="G17" i="6"/>
  <c r="G18" i="6"/>
  <c r="G19" i="6"/>
  <c r="G20" i="6"/>
  <c r="G21" i="6"/>
  <c r="G22" i="6"/>
  <c r="G23" i="6"/>
  <c r="G24" i="6"/>
  <c r="G25" i="6"/>
  <c r="G26" i="6"/>
  <c r="G27" i="6"/>
  <c r="G28" i="6"/>
  <c r="G29" i="6"/>
  <c r="G30" i="6"/>
  <c r="G31" i="6"/>
  <c r="G32" i="6"/>
  <c r="G33" i="6"/>
  <c r="G34" i="6"/>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9" i="9"/>
  <c r="G40" i="9"/>
  <c r="G41" i="9"/>
  <c r="G42" i="9"/>
  <c r="G43" i="9"/>
  <c r="G44" i="9"/>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8" i="19" l="1"/>
  <c r="G9" i="19"/>
  <c r="G10" i="19"/>
  <c r="G7" i="19"/>
  <c r="C4" i="22" l="1"/>
  <c r="G8" i="22" l="1"/>
  <c r="G7" i="22"/>
  <c r="G9" i="22" s="1"/>
  <c r="G5" i="22"/>
  <c r="F5" i="22"/>
  <c r="E5" i="22"/>
  <c r="D5" i="22"/>
  <c r="C5" i="22"/>
  <c r="B5" i="22"/>
  <c r="A5" i="22"/>
  <c r="B3" i="22"/>
  <c r="A3" i="22"/>
  <c r="C2" i="22"/>
  <c r="B2" i="22"/>
  <c r="A2" i="22"/>
  <c r="A1" i="22"/>
  <c r="E15" i="14" l="1"/>
  <c r="G8" i="9"/>
  <c r="G7" i="9"/>
  <c r="G45" i="9" s="1"/>
  <c r="G8" i="5"/>
  <c r="G7" i="5"/>
  <c r="G8" i="8"/>
  <c r="G7" i="8"/>
  <c r="G9" i="8" s="1"/>
  <c r="G8" i="7"/>
  <c r="G7" i="7"/>
  <c r="G8" i="1"/>
  <c r="G7" i="1"/>
  <c r="G107" i="1" s="1"/>
  <c r="G9" i="6"/>
  <c r="G8" i="6"/>
  <c r="G8" i="21"/>
  <c r="G7" i="21"/>
  <c r="G9" i="21" s="1"/>
  <c r="G8" i="4"/>
  <c r="G7" i="4"/>
  <c r="G79" i="4" s="1"/>
  <c r="G8" i="11"/>
  <c r="G65" i="6" l="1"/>
  <c r="G41" i="7"/>
  <c r="G9" i="5"/>
  <c r="G7" i="11"/>
  <c r="G38" i="11" s="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10" i="18"/>
  <c r="G9" i="18"/>
  <c r="G8" i="18"/>
  <c r="G7" i="18"/>
  <c r="C2" i="20"/>
  <c r="C2" i="11"/>
  <c r="G21" i="20" l="1"/>
  <c r="G11" i="18"/>
  <c r="E16" i="14" s="1"/>
  <c r="E18" i="14" l="1"/>
  <c r="E33" i="14" s="1"/>
</calcChain>
</file>

<file path=xl/sharedStrings.xml><?xml version="1.0" encoding="utf-8"?>
<sst xmlns="http://schemas.openxmlformats.org/spreadsheetml/2006/main" count="1155" uniqueCount="602">
  <si>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</si>
  <si>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</si>
  <si>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</si>
  <si>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</si>
  <si>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</si>
  <si>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</si>
  <si>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</si>
  <si>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</si>
  <si>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</si>
  <si>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</si>
  <si>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</si>
  <si>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</si>
  <si>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</si>
  <si>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</si>
  <si>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</si>
  <si>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</si>
  <si>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</si>
  <si>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</si>
  <si>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</si>
  <si>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</si>
  <si>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</si>
  <si>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</si>
  <si>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</si>
  <si>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</si>
  <si>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</si>
  <si>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</si>
  <si>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</si>
  <si>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</si>
  <si>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</si>
  <si>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</si>
  <si>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</si>
  <si>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</si>
  <si>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</si>
  <si>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</si>
  <si>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</si>
  <si>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</si>
  <si>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</si>
  <si>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</si>
  <si>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</si>
  <si>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</si>
  <si>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</si>
  <si>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</si>
  <si>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</si>
  <si>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</si>
  <si>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</si>
  <si>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</si>
  <si>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</si>
  <si>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</si>
  <si>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</si>
  <si>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</si>
  <si>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</si>
  <si>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</si>
  <si>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</si>
  <si>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</si>
  <si>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</si>
  <si>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</si>
  <si>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</si>
  <si>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</si>
  <si>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</si>
  <si>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</si>
  <si>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</si>
  <si>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</si>
  <si>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</si>
  <si>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</si>
  <si>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</si>
  <si>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</si>
  <si>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</si>
  <si>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</si>
  <si>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</si>
  <si>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</si>
  <si>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</si>
  <si>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</si>
  <si>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</si>
  <si>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</si>
  <si>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</si>
  <si>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</si>
  <si>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</si>
  <si>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</si>
  <si>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</si>
  <si>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</si>
  <si>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</si>
  <si>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</si>
  <si>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</si>
  <si>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</si>
  <si>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</si>
  <si>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</si>
  <si>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</si>
  <si>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</si>
  <si>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</si>
  <si>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</si>
  <si>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</si>
  <si>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</si>
  <si>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</si>
  <si>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</si>
  <si>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</si>
  <si>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</si>
  <si>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</si>
  <si>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</si>
  <si>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</si>
  <si>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</si>
  <si>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</si>
  <si>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</si>
  <si>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</si>
  <si>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</si>
  <si>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</si>
  <si>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</si>
  <si>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</si>
  <si>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</si>
  <si>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</si>
  <si>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 xml:space="preserve">Capacitatea buncarului de combustibil: </t>
  </si>
  <si>
    <t>Instalarea Centralei termice cu arderea biocombustibilului solid la Grădinița de copii din s. Călugăr, r-l Fălești.</t>
  </si>
  <si>
    <t>Capitolul 1. Lucrari de constructie</t>
  </si>
  <si>
    <t>Capitolul 1.1. Platforma din beton</t>
  </si>
  <si>
    <t>DA06B2</t>
  </si>
  <si>
    <t>Strat de agregate naturale cilindrate, avind functia de rezistenta filtranta, izolatoare, aerisire, antigeliva si anticapilara, cu asternere mecanica, cu nisip</t>
  </si>
  <si>
    <t>m3</t>
  </si>
  <si>
    <t>DA06B1</t>
  </si>
  <si>
    <t xml:space="preserve">Strat de agregate naturale cilindrate, avind functia de rezistenta filtranta, izolatoare, aerisire, antigeliva si anticapilara, cu asternere mecanica, cu balast </t>
  </si>
  <si>
    <t>CG22A</t>
  </si>
  <si>
    <t>Pardoseli din beton simplu clasa C 10/8 (Bc 10/B 150) in grosime de 10 cm, in cimp continuu, driscuit, turnat pe loc, in incaperi cu suprafata mai mare de 16 mp (B25 (F200), gr.8 cm)</t>
  </si>
  <si>
    <t>m2</t>
  </si>
  <si>
    <t>DE11A</t>
  </si>
  <si>
    <t>Borduri mici, prefabricate din beton cu sectiunea de 10x15 cm, pnetu incadrarea spatiilor verzi, trotuarelor, aleilor, etc., asezate pe o fundatie din beton B-15, БР 100.20.8</t>
  </si>
  <si>
    <t>m</t>
  </si>
  <si>
    <t>CO06B corect</t>
  </si>
  <si>
    <t>Imprejmuiri din plasa de sirma cu panouri de gard din rama de otelrotund fixata  pe stilpi din beton armat prefabricat montati la 2 m distanta interax prin burare cu piatra sparta, cu inaltimea la coama de 1,80 m  ("GARDLAIN")</t>
  </si>
  <si>
    <t>CA03F</t>
  </si>
  <si>
    <t>Beton simplu  turnat cu mijloace clasice,  in fundatii, socluri, ziduri de sprijin, pereti sub cota zero, preparat cu centrala de betoane sau beton marfa conform. art. CA01, turnare cu mijloace clasice, beton simplu clasa В15</t>
  </si>
  <si>
    <t>CK14A</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</si>
  <si>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</si>
  <si>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</si>
  <si>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TsD01B</t>
  </si>
  <si>
    <t>Imprastierea cu lopata a pamintului afinat, in straturi uniforme, de 10-30 cm grosime, printr-o aruncare de pina la 3 m din gramezi, inclusiv sfarimarea bulgarilor, pamintul provenind din teren mijlociu</t>
  </si>
  <si>
    <t>TsD04B</t>
  </si>
  <si>
    <t>Compactarea cu maiul de mina a umpluturilor executate in sapaturi orizontale sau inclinate la 1/4, inclusiv udarea fiecarui strat de pamint in parte, avind 10 cm grosime pamint coeziv</t>
  </si>
  <si>
    <t>CO07C corect</t>
  </si>
  <si>
    <t>Imprejmuiri metalice din rame metalice si tabla de 1 mm grosime</t>
  </si>
  <si>
    <t>kg</t>
  </si>
  <si>
    <t>TsC54B</t>
  </si>
  <si>
    <t>Strat de fundatie din piatra sparta</t>
  </si>
  <si>
    <t>IzD05A</t>
  </si>
  <si>
    <t>Grunduirea manuala cu un strat de vopsea de miniu de plumb la utilaje tehnologice</t>
  </si>
  <si>
    <t>t</t>
  </si>
  <si>
    <t>IzD04A</t>
  </si>
  <si>
    <t>Vopsirea confectiilor si constructiilor metalice cu  vopsea de ulei in 2 straturi, executate din profile, cu grosimi intre 8 mm si 12 mm inclusiv, cu pensula de mina</t>
  </si>
  <si>
    <t>Capitolul 1.6. Containere p/u cenușă  Dn0,6х1,0(h) cu capac - 6 un</t>
  </si>
  <si>
    <t>CL18A</t>
  </si>
  <si>
    <t>Confectii metalice diverse din profile laminate, tabla, tabla striata, otel beton, tevi pentru sustineri sau acoperiri, inglobate total sau partial in beton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</si>
  <si>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</si>
  <si>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</si>
  <si>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Capitolul 2. Utilaj</t>
  </si>
  <si>
    <t>Roabă cu căuș, Vcăuș=0,1m3</t>
  </si>
  <si>
    <t>set</t>
  </si>
  <si>
    <t>Drumul de acces</t>
  </si>
  <si>
    <t>Capitolul 1. Lucrari de terasament</t>
  </si>
  <si>
    <t>TsC03B1</t>
  </si>
  <si>
    <t>Sapatura mecanica cu excavatorul de 0,40-0,70 mc, cu motor cu ardere interna si comanda hidraulica, in pamint cu umiditate naturala, descarcare in depozit teren catg. II</t>
  </si>
  <si>
    <t>100 m3</t>
  </si>
  <si>
    <t>TsC14B2</t>
  </si>
  <si>
    <t>Sapatura mecanica cu excavator pe senile de 60 - 80 CP, cu echipament greifer de 0,5 - 0,6 mc, in teren necoeziv, in pamint cu umiditate naturala, cu descarcare in depozit (подсыпка под полы)</t>
  </si>
  <si>
    <t>TsD05A</t>
  </si>
  <si>
    <t>Compactarea cu maiul mecanic de 150-200 kg a umpluturilor in straturi succesive de 20-30 cm grosime, exclusiv udarea fiecarui strat in parte, umpluturile executindu-se din pamint necoeziv</t>
  </si>
  <si>
    <t xml:space="preserve"> </t>
  </si>
  <si>
    <t>Capitolul 2. Fundatii</t>
  </si>
  <si>
    <t>CA09A1</t>
  </si>
  <si>
    <t>Beton ciclopian, clasa C5/4 turnat in fundatii continuie preparat cu betoniera pe santier (бутобетон)</t>
  </si>
  <si>
    <t>Beton M250 turnat cu mijloace clasice,  in fundatii, socluri, ziduri de sprijin, pereti sub cota zero, preparat cu centrala de betoane sau beton marfa, turnare cu mijloace clasice.</t>
  </si>
  <si>
    <t>CA03G</t>
  </si>
  <si>
    <t>Beton armat M250 turnat cu mijloace clasice,  in centura monolita, preparat cu centrala de betoane sau beton marfa, turnare cu mijloace clasice.(фундаментный монолитный пояс -ПФМ1)</t>
  </si>
  <si>
    <t>CC02K</t>
  </si>
  <si>
    <t>Armaturi din otel beton OB 37 fasonate in ateliere de santier, cu diametrul barelor pina la 8 mm inclusiv, si montate  in  grinzi si stilpi, la inaltimi mai mici sau egale cu 35 m, exclusiv constructiile executate cu cofraje glisante</t>
  </si>
  <si>
    <t>CC02L</t>
  </si>
  <si>
    <t>Armaturi din otel beton OB 37 fasonate in ateliere de santier, cu diametrul barelor peste 8 mm, si montate in  grinzi si stilpi,  la inaltimi mai mici sau egale cu 35 m, exclusiv constructiile executate cu cofraje glisante</t>
  </si>
  <si>
    <t>CB02C</t>
  </si>
  <si>
    <t>Cofraje din panouri refolosibile, cu asteriala din scinduri de rasinoase scurte si subscurte pentru turnarea betonului in placi si grinzi exclusiv sustinerile la inaltimi pina la 20 m inclusiv</t>
  </si>
  <si>
    <t>IzF50A</t>
  </si>
  <si>
    <t>Hidroizolatii efectuate cu mortar ciment cu sticla solubila la fundatii si pereti aplicate pe suprafete orizontale</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</si>
  <si>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</si>
  <si>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t>
  </si>
  <si>
    <t>Capitolul 3. Peretii</t>
  </si>
  <si>
    <t>CD55A</t>
  </si>
  <si>
    <t>Zidarie din blocuri de calcar (cotilet)  la pereti cu inaltimea pina la 4 m, zidarie ordinara</t>
  </si>
  <si>
    <t>Zidarie din blocuri de calcar (cotilet)  la pereti cu inaltimea pina la 4 m, zidarie ordinara (parapet)</t>
  </si>
  <si>
    <t>CA04F</t>
  </si>
  <si>
    <t>Beton M250 turnat in centura monolita, preparat cu centrala de betoane sau beton marfa  si turnarea cu mijloace clasice (антисейсм.пояс МП1)</t>
  </si>
  <si>
    <t>CL57A</t>
  </si>
  <si>
    <t>Montarea si fixarea pieselor inglobate in beton armat monolit: cu greutatea sub 4 kg</t>
  </si>
  <si>
    <t xml:space="preserve">Capitolul 4. Planseul </t>
  </si>
  <si>
    <t>Beton M250 turnat in placi preparat cu centrala de betoane sau beton marfa si turnarea cu mijloace clasice</t>
  </si>
  <si>
    <t>CC02N</t>
  </si>
  <si>
    <t>Armaturi din otel beton OB 37 fasonate in ateliere de santier, cu diametrul barelor peste 8 mm, si montate  in placi, la inaltimi mai mici sau egale cu 35 m, exclusiv constructiile executate cu cofraje glisante</t>
  </si>
  <si>
    <t>Cofraje din panouri refolosibile, cu asteriala din scinduri de rasinoase scurte si subscurte pentru turnarea betonului in placi exclusiv sustinerile la inaltimi pina la 20 m inclusiv</t>
  </si>
  <si>
    <t>CB11A</t>
  </si>
  <si>
    <t>Sustineri cu popi extensibili de inventar, folosite pentru montarea placilor prefabricate, a predalelor, la turnarea planseilor partial sau total monolite cu grinzi sau la grinzi monolite cu plansee prefabricate tip PE 3100 R</t>
  </si>
  <si>
    <t>buc</t>
  </si>
  <si>
    <t>Capitolul 5. Acoperis</t>
  </si>
  <si>
    <t>CE41A</t>
  </si>
  <si>
    <t>Montarea capriorilor cu tratament antiseptic</t>
  </si>
  <si>
    <t>CN50A</t>
  </si>
  <si>
    <t>Tratament ignifug al lemnariei; ferme, arce, grinzi, capriori, cosoroabe.</t>
  </si>
  <si>
    <t>CE30A</t>
  </si>
  <si>
    <t>Astereala la invelitori sau doliile invelitorilor din tigla, placi tip eternit etc., din scinduri brute de rasinoase (50*50), la constructii obisnuite. (0,17 m3)</t>
  </si>
  <si>
    <t>CN51A</t>
  </si>
  <si>
    <t>Tratamentul antiseptic al lemnariei, pe suprafete ascunse cu paste antiseptice: ferme, arce, capriori.</t>
  </si>
  <si>
    <t>CE06A1</t>
  </si>
  <si>
    <t>Invelitori din tabla profilata protejata anticoroziv,ondulata sau cutata, montata pe pane metalice, executate pe suprafete mai mici sau egale de 40 mp cu foi din tabla profilata cu prindere cu agrafe speciale si suruburi mecanice, de talpa superioara , inclusiv executarea doliilor, sorturilor, racordurilor la cosuri etc.(профнастил)</t>
  </si>
  <si>
    <t>CR03A</t>
  </si>
  <si>
    <t>Schelet din lemn brut, rotund de rasinoase si din rigle de rasinoase (лобовая доска)</t>
  </si>
  <si>
    <t>CN17A</t>
  </si>
  <si>
    <t>Vopsitorii  cu vopsele si emailuri pe baza de rasini alchidice  aplicate pe timplarie din lemn, executate cu 2 straturi email alchidic inclusiv grundul</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</si>
  <si>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</si>
  <si>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etc.(фартук)</t>
  </si>
  <si>
    <t>CE20A</t>
  </si>
  <si>
    <t>Sisteme de jgheaburi tip brass din tabla protejata anticoroziv d100</t>
  </si>
  <si>
    <t>CE22A</t>
  </si>
  <si>
    <t>Sisteme de burlane tip brass din tabla protejata anticoroziv d100</t>
  </si>
  <si>
    <t>Capitolul 6. Usi</t>
  </si>
  <si>
    <t>CK12A</t>
  </si>
  <si>
    <t>Usi metalice confectionate din profiluri de otel laminat, profiluri din banda de otel fasonate la rece, inclusiv armaturile si accesoriile necesare usilor montate in zidarie de orice natura la constructii cu inaltimea pina la 35 m inclusiv, intr-un canat, cu suprafata tocului pina la 7 mp inclusiv</t>
  </si>
  <si>
    <t>Capitolul 7. Pardoseala</t>
  </si>
  <si>
    <t>TsC53B</t>
  </si>
  <si>
    <t>Compactarea pamintului cu piatra sparta</t>
  </si>
  <si>
    <t>100m2</t>
  </si>
  <si>
    <t>CA02C</t>
  </si>
  <si>
    <t>Beton M150 turnat  in sape la inaltimi pina la 35 m inclusiv, preparat cu centrala de betoane sau beton marfa, turnare cu mijloace clasice</t>
  </si>
  <si>
    <t>IzF04B k=2</t>
  </si>
  <si>
    <t>Strat hidroizolant executat cu izol, lipit pe toata suprafata cu  mastic de bitum</t>
  </si>
  <si>
    <t>CG22A1</t>
  </si>
  <si>
    <t>Pardoseli din beton simplu M100 in grosime de 10 cm, in cimp continuu, driscuit, turnat pe loc, in incaperi cu suprafata mai mica sau egala cu 16 mp (80 mm)</t>
  </si>
  <si>
    <t>CG01A</t>
  </si>
  <si>
    <t>CG17D1</t>
  </si>
  <si>
    <t>Pardoseli din placi de gresie ceramica inclusiv stratul suport din mortar adeziv, executate pe suprafete: egale sau mai mici de 16 m2</t>
  </si>
  <si>
    <t>CI14A</t>
  </si>
  <si>
    <t>Elemente liniare din placi din gresie ceramica aplicate cu adeziv</t>
  </si>
  <si>
    <t>Capitolul 8. Lucrari de finisare interioara</t>
  </si>
  <si>
    <t>Capitolul 8.1. Tavanul</t>
  </si>
  <si>
    <t>CN53A</t>
  </si>
  <si>
    <t>Grunduirea suprafetelor interioare a tavanelor cu amorsa</t>
  </si>
  <si>
    <t>CF52B</t>
  </si>
  <si>
    <t>CF53B</t>
  </si>
  <si>
    <t>CN06A</t>
  </si>
  <si>
    <t>Vopsitorii interioare cu vopsea pe baza de copolimeri vinilici in emulsie apoasa,  aplicate in 2 straturi pe glet existent, executate manual la tavan</t>
  </si>
  <si>
    <t>Capitolul 8.2. Pereti</t>
  </si>
  <si>
    <t>CF02B</t>
  </si>
  <si>
    <t>Tencuieli interioare de 2 cm grosime, driscuite, executate manual, la pereti sau stilpi, pe suprafete plane cu mortar de ciment-var  marca M 100-T pentru sprit, grund si stratul vizibil, pe zidarie de caramida sau blocuri mici de beton</t>
  </si>
  <si>
    <t>Grunduirea suprafetelor interioare a peretilor cu amorsa</t>
  </si>
  <si>
    <t>CF50B</t>
  </si>
  <si>
    <t>Tencuieli interioare de 5 mm grosime, executate manual, cu amestec uscat pe baza de ipsos, la pereti si pereti despartitori, preparare manuala a mortarului.</t>
  </si>
  <si>
    <t>Vopsitorii interioare cu vopsea pe baza de copolimeri vinilici in emulsie apoasa,  aplicate in 2 straturi pe glet existent, executate manual la pereti</t>
  </si>
  <si>
    <t>Capitolul 9. Lucrari de finisare exterioara</t>
  </si>
  <si>
    <t>CI21B</t>
  </si>
  <si>
    <t>Placarea peretilor cu placi din piatra decorativa</t>
  </si>
  <si>
    <t>IzF55B</t>
  </si>
  <si>
    <t>Termoizolarea  exterioara peretilor a cladirilor  cu tencuieli  fine pe termoizolant (sisteme cu fixare rigida a termoizolantului),  suprafata  peretilor  neteda: cu placi de polistiren extrudat -50 mm</t>
  </si>
  <si>
    <t>CN54B</t>
  </si>
  <si>
    <t>Aplicarea manuala a grundului cu cuart "Gleta" intr-un strat, la pereti exteriori la fatade</t>
  </si>
  <si>
    <t>CN55A</t>
  </si>
  <si>
    <t>Finisare manuala decorativa (vopsea hidroizolanta structurata) la suprafete interioare si exterioare intr-un strat peste grundul "Gleta"</t>
  </si>
  <si>
    <t>CB14A</t>
  </si>
  <si>
    <t>Schela metalica tubulara pentru lucrari pe suprafete verticale la inaltimi pina la 30 m inclusiv, cu imobilizarea schelei timp de 25 zile (200 ore)</t>
  </si>
  <si>
    <t>Capitolul 10. Lucrari diverse</t>
  </si>
  <si>
    <t>Capitolul 10.1. Copertina</t>
  </si>
  <si>
    <t>Confectii metalice (carcas pentru copertina)</t>
  </si>
  <si>
    <t>IzD10A</t>
  </si>
  <si>
    <t>Vopsirea anticoroziva cu pensula de mina a confectiilor si constructiilor metalice cu un strat de grund anticoroziv pe baza de miniu de plumb si doua straturi de email clorcauciuc, a confectiilor si constructiilor metalice, executate din profile cu grosimi intre 8 mm si 12 mm inclusiv</t>
  </si>
  <si>
    <t>CE18A</t>
  </si>
  <si>
    <t>Luminatoare din placi  policarbonat</t>
  </si>
  <si>
    <t>CC03C</t>
  </si>
  <si>
    <t>Montare plase sudate la inaltimi mai mici sau egale cu 35 m, la placi</t>
  </si>
  <si>
    <t>Beton armat M200 turnat cu mijloace clasice,  in fundatii, socluri, ziduri de sprijin, pereti sub cota zero, preparat cu centrala de betoane sau beton marfa , turnare cu mijloace clasice.</t>
  </si>
  <si>
    <t>CB02A</t>
  </si>
  <si>
    <t>Cofraje din panouri refolosibile, cu asteriala din scinduri de rasinoase scurte si subscurte pentru turnarea betonului in cuzineti, fundatii pahar si fundatii de utilaje inclusiv sprijinirile</t>
  </si>
  <si>
    <t>Strat suport pentru pardoseli executat din mortar din ciment M 100 de 3 cm grosime cu fata driscuita fin [15 mm]</t>
  </si>
  <si>
    <t>Beton simplu M50 turnat  in egalizari la inaltimi pina la 35 m inclusiv, preparat cu centrala de betoane sau beton marfa, turnare cu mijloace clasice</t>
  </si>
  <si>
    <t>Beton armat M250 turnat cu mijloace clasice,  in fundatii, preparat cu centrala de betoane sau beton marfa  turnare cu mijloace clasice.</t>
  </si>
  <si>
    <t>Montare plase sudate la inaltimi mai mici sau egale cu 35 m, la placi (C1, C2)</t>
  </si>
  <si>
    <t>CL57B</t>
  </si>
  <si>
    <t>Montarea si fixarea pieselor inglobate in beton armat monolit: cu greutatea sub 10 kg</t>
  </si>
  <si>
    <t>CL16B</t>
  </si>
  <si>
    <t>IzH07A</t>
  </si>
  <si>
    <t>Izolarea conductelor cu saltele din vata minerala tip SPS 1 sau de sticla tip SPS 1, cusute cu sirma din otel zincata pe plasa de sirma, gata confectionate, imbracate pe o singura fata, avind grosimea de 50 mm, la conducte cu circumferinta peste termoizolatie sub 35 cm, inclusiv</t>
  </si>
  <si>
    <t>IzI07D1</t>
  </si>
  <si>
    <t>Protectia termoizolatiei la conducte si aparate cu tabla neagra sau zincata de 0,55 mm grosime, fixata cu suruburi cu cap crestat semirotund, autofiletante pentru tabla, avind circumferinta conductei peste termoizolatie peste 1,6 m, confectionare</t>
  </si>
  <si>
    <t>IzI07D2</t>
  </si>
  <si>
    <t>Protectia termoizolatiei la conducte si aparate cu tabla neagra sau zincata de 0,55 mm grosime, fixata cu suruburi cu cap crestat semirotund, autofiletante pentru tabla, avind circumferinta conductei peste termoizolatie peste 1,6 m, montare</t>
  </si>
  <si>
    <t>Beton M200  turnat cu mijloace clasice,  in fundatia groapei de descarcare, preparat cu centrala de betoane sau beton marfa, turnare cu mijloace clasice.</t>
  </si>
  <si>
    <t>Capitolul 10.5. Pereul (28,1 m2)</t>
  </si>
  <si>
    <t>Strat de fundatie din piatra sparta-100 mm</t>
  </si>
  <si>
    <t>Beton M100 simplu turnat  in egalizari, pante, sape la inaltimi pina la 35 m inclusiv, preparat cu centrala de betoane sau beton marfa, turnare cu mijloace clasice</t>
  </si>
  <si>
    <t>Capitolul 1. Utilaj</t>
  </si>
  <si>
    <t>Pret de piata</t>
  </si>
  <si>
    <t>Capitolul 2. Lucrari de montare</t>
  </si>
  <si>
    <t>IA13A</t>
  </si>
  <si>
    <t>Cazan de preparare agent termic pentru incalzire (apa calda 90/70 grade), sectional, executat din elemente din fonta, avind puterea calorica de pina la 70 kw</t>
  </si>
  <si>
    <t>IA38A</t>
  </si>
  <si>
    <t xml:space="preserve">Pompa de circulatie (recirculatie) montata pe conducta existenta, prin flanse, avind diametrul de pina la 2" (50 mm), inclusiv, </t>
  </si>
  <si>
    <t>ID05A</t>
  </si>
  <si>
    <t>Robinet cu sertar sau cu ventil si de retinere, cu flansa, pentru instalatiile de incalzire centrala, Клапан 3-х ходовой Laddomat 21-60</t>
  </si>
  <si>
    <t>Robinet cu sertar sau cu ventil si de retinere, cu flansa, pentru instalatiile de incalzire centrala, Клапан 3-х ходовой d 40 mm</t>
  </si>
  <si>
    <t>ID04A</t>
  </si>
  <si>
    <t>Robinet de trecere sau de retinere cu mufe pentru instalatii de incalzire central, Клапан 2-х ходовой d20mm</t>
  </si>
  <si>
    <t>IA28A</t>
  </si>
  <si>
    <t>Vas de expansiune, montat pe postament avind capacitatea de 500 l</t>
  </si>
  <si>
    <t>IA40A</t>
  </si>
  <si>
    <t>Dispozitiv de siguranta contra lipsei gaz-aer, Dozator</t>
  </si>
  <si>
    <t>IA27B</t>
  </si>
  <si>
    <t xml:space="preserve">Rezervor de condens, montat pe postament avind capacitatea de 1000 l </t>
  </si>
  <si>
    <t>IA30A</t>
  </si>
  <si>
    <t>Rezervor depozit pentru combustibil lichid, de forma cilindrica, montat suprateran, semiingropat sau subteran, avind capacitatea de 5000 l ( Буферная емкость )</t>
  </si>
  <si>
    <t>IA41A</t>
  </si>
  <si>
    <t>Reductor de presiune pentru instalatiile de incalzire centrala, avind racorduri de 50 sau 65 mm  Регулятор давления и температуры</t>
  </si>
  <si>
    <t>Capitolul 3. Lucrari sanitare</t>
  </si>
  <si>
    <t>ID04D</t>
  </si>
  <si>
    <t>Robinet de trecere sau de retinere cu mufe pentru instalatii de incalzire central, Кран шаровый муфтовый d65mm</t>
  </si>
  <si>
    <t>ID04C</t>
  </si>
  <si>
    <t>Robinet de trecere sau de retinere cu mufe pentru instalatii de incalzire central, Кран шаровый муфтовый d50mm</t>
  </si>
  <si>
    <t>ID04B</t>
  </si>
  <si>
    <t>Robinet de trecere sau de retinere cu mufe pentru instalatii de incalzire central, Кран шаровый  муфтовый d40mm</t>
  </si>
  <si>
    <t>Robinet de trecere sau de retinere cu mufe pentru instalatii de incalzire central, Кран шаровый муфтовый d32mm</t>
  </si>
  <si>
    <t>Robinet de trecere sau de retinere cu mufe pentru instalatii de incalzire central, Кран шаровый муфтовый d20mm</t>
  </si>
  <si>
    <t>Robinet de trecere sau de retinere cu mufe pentru instalatii de incalzire central, Кран шаровый муфтовый d15mm</t>
  </si>
  <si>
    <t>SE56A</t>
  </si>
  <si>
    <t>Filtru pentru apa potabila, cu mufe filetata pentru montaj pe conducta, ФС d25mm</t>
  </si>
  <si>
    <t xml:space="preserve">Robinet de trecere sau de retinere cu mufe pentru instalatii de incalzire central, Клапан обратный  d40mm </t>
  </si>
  <si>
    <t xml:space="preserve">Robinet de trecere sau de retinere cu mufe pentru instalatii de incalzire central, Клапан обратный d20mm </t>
  </si>
  <si>
    <t>Robinet de trecere sau de retinere cu mufe pentru instalatii de incalzire central,  Клапан предохранительный  d20mm</t>
  </si>
  <si>
    <t>ID06A</t>
  </si>
  <si>
    <t>Robinet de aerisire cu cheie mobila pentru instalatii de incalzire centrala   Автомат. воздухоотводчик  DN 1/2''</t>
  </si>
  <si>
    <t>Robinet de trecere sau de retinere cu mufe pentru instalatii de incalzire central,  Клапан поплавковый  d20mm</t>
  </si>
  <si>
    <t>Filtru pentru apa potabila, cu mufe filetata pentru montaj pe conducta, ФС d65mm</t>
  </si>
  <si>
    <t>AcA25B</t>
  </si>
  <si>
    <t>Montarea prin sudura electrica a piselor de legatura, din otel, la pozitie, Компенсатор однолинзовый d200 mm ПГВУ200</t>
  </si>
  <si>
    <t>Captuseli metalice din tabla groasa (pilnii siloz, canale de fum, cuve si jgheaburi pentru sutaje) la canale de fum  Газоходы</t>
  </si>
  <si>
    <t>IC18C</t>
  </si>
  <si>
    <t>Teava din otel fara sudura sau sudata longitudinal, pentru constructii, montata prin sudura la conducte de distributie din centrale termice in instalatii de incalzire centrala, teava avind diametrul exterior si grosimea peretelui de  76 x 3,0 mm</t>
  </si>
  <si>
    <t>IC18A</t>
  </si>
  <si>
    <t>Teava din otel fara sudura sau sudata longitudinal, pentru constructii, montata prin sudura la conducte de distributie din centrale termice in instalatii de incalzire centrala, teava avind diametrul exterior si grosimea peretelui de 57 x 3,0 mm</t>
  </si>
  <si>
    <t>IC11F</t>
  </si>
  <si>
    <t>Teava din otel neagra  sudata longitudinal pentru instalatii, nefiletata, montata prin sudura in coloane, in instalatii de incalzire centrala pentru cladiri de locuit si social-culturale, teava avind diametrul de 45x2,5mm</t>
  </si>
  <si>
    <t>IC11E</t>
  </si>
  <si>
    <t>Teava din otel neagra  sudata longitudinal pentru instalatii, nefiletata, montata prin sudura in coloane, in instalatii de incalzire centrala pentru cladiri de locuit si social-culturale, teava avind diametrul de 38x2,5mm</t>
  </si>
  <si>
    <t>IC11C</t>
  </si>
  <si>
    <t>Teava din otel neagra  sudata longitudinal pentru instalatii, nefiletata, montata prin sudura in coloane, in instalatii de incalzire centrala pentru cladiri de locuit si social-culturale, teava avind diametrul de 1"</t>
  </si>
  <si>
    <t>IC11B</t>
  </si>
  <si>
    <t>Teava din otel neagra  sudata longitudinal pentru instalatii, nefiletata, montata prin sudura in coloane, in instalatii de incalzire centrala pentru cladiri de locuit si social-culturale, teava avind diametrul de 3/4"</t>
  </si>
  <si>
    <t>IC11A</t>
  </si>
  <si>
    <t>Teava din otel neagra  sudata longitudinal pentru instalatii, nefiletata, montata prin sudura in coloane, in instalatii de incalzire centrala pentru cladiri de locuit si social-culturale, teava avind diametrul de 1/2"</t>
  </si>
  <si>
    <t>IE03A</t>
  </si>
  <si>
    <t>Efectuarea probei de etanseitate la presiune a  conductelor de alimentare a aparatelor de incalzire (aeroterme, termoconvectoare, covectoare de plinta, etc.) avind diametrul de 3/8" ... 1"</t>
  </si>
  <si>
    <t>IE03B</t>
  </si>
  <si>
    <t>Efectuarea probei de etanseitate la presiune a  conductelor de alimentare a aparatelor de incalzire (aeroterme, termoconvectoare, covectoare de plinta, etc.) avind diametrul de 1 1/4" ... 2"</t>
  </si>
  <si>
    <t>IE03C</t>
  </si>
  <si>
    <t>Efectuarea probei de etanseitate la presiune a  conductelor de alimentare a aparatelor de incalzire (aeroterme, termoconvectoare, covectoare de plinta, etc.) avind diametrul de 54 x 3,5 ... 83 x 3,5 mm</t>
  </si>
  <si>
    <t>IzA06D</t>
  </si>
  <si>
    <t>Vopsitorii anticorozive pe timplarie metalica, utilaje tehnologice si constructii metalice cu email alchidic (un strat grund de miniu si trei straturi de email)</t>
  </si>
  <si>
    <t>IzH22A</t>
  </si>
  <si>
    <t>Izolarea conductelor cu cochilii din vata minerala, gata confectionate, cu grosimea de 50 mm IZOVER KIM AL</t>
  </si>
  <si>
    <t>Izolarea conductelor cu saltele din vata minerala tip SPS 1 sau de sticla tip SPS 1, cusute cu sirma din otel zincata pe plasa de sirma, gata confectionate, imbracate pe o singura fata, avind grosimea de 60 mm, la conducte cu circumferinta peste termoizolatie sub 35 cm   (Базальтовая скорлупа б=50mm)</t>
  </si>
  <si>
    <t>Protectia termoizolatiei la conducte si aparate cu tabla neagra sau zincata de 0,5 mm grosime, fixata cu suruburi cu cap crestat semirotund, autofiletante pentru tabla, avind circumferinta conductei peste termoizolatie peste 1,6 m, confectionare</t>
  </si>
  <si>
    <t>Protectia termoizolatiei la conducte si aparate cu tabla neagra sau zincata de 0,5 mm grosime, fixata cu suruburi cu cap crestat semirotund, autofiletante pentru tabla, avind circumferinta conductei peste termoizolatie peste 1,6 m, montare</t>
  </si>
  <si>
    <t>AcA31A</t>
  </si>
  <si>
    <t>Montarea prin sudura electrica a flanselor sau pieselor de legatura, din otel, la capatul tevilor, avind diametrul de 65 mm</t>
  </si>
  <si>
    <t>AcA25A</t>
  </si>
  <si>
    <t>Montarea prin sudura electrica a piselor de legatura, din otel, la pozitie, Отвод d76mm</t>
  </si>
  <si>
    <t>Montarea prin sudura electrica a piselor de legatura, din otel, la pozitie, Отвод d57mm</t>
  </si>
  <si>
    <t>Montarea prin sudura electrica a piselor de legatura, din otel, la pozitie, Отвод d40mm</t>
  </si>
  <si>
    <t>Montarea prin sudura electrica a piselor de legatura, din otel, la pozitie, Отвод d32mm</t>
  </si>
  <si>
    <t>Montarea prin sudura electrica a piselor de legatura, din otel, la pozitie, Переход d76x48mm</t>
  </si>
  <si>
    <t>Montarea prin sudura electrica a piselor de legatura, din otel, la pozitie, Переход d76x57mm</t>
  </si>
  <si>
    <t>Montarea prin sudura electrica a piselor de legatura, din otel, la pozitie, Переход d50x32mm</t>
  </si>
  <si>
    <t>IC30G</t>
  </si>
  <si>
    <t>Fitinguri din fonta maleabila, avind 2 insurubari, montata prin insurubare cu teava de otel, Американка d50mm</t>
  </si>
  <si>
    <t>IC30F</t>
  </si>
  <si>
    <t>Fitinguri din fonta maleabila, avind 2 insurubari, montata prin insurubare cu teava de otel, Американка d40mm</t>
  </si>
  <si>
    <t>IC30E</t>
  </si>
  <si>
    <t>Fitinguri din fonta maleabila, avind 2 insurubari, montata prin insurubare cu teava de otel, Американка d32mm</t>
  </si>
  <si>
    <t>IC30C</t>
  </si>
  <si>
    <t>Fitinguri din fonta maleabila, avind 2 insurubari, montata prin insurubare cu teava de otel, Американка d20mm</t>
  </si>
  <si>
    <t>Confectii metalice diverse din profile laminate, tabla, tabla striata, otel beton, tevi pentru sustineri sau acoperiri, Металлоконструкции опор</t>
  </si>
  <si>
    <t>IA18B</t>
  </si>
  <si>
    <t>Armaturi fine pentru cazanele de incalzire centrala: Mанометр</t>
  </si>
  <si>
    <t>IA18A</t>
  </si>
  <si>
    <t>Armaturi fine pentru cazanele de incalzire centrala: termometru (drept sau coltar) cu aparatoare sau termometru cu scala rotunda</t>
  </si>
  <si>
    <t>Robinet de trecere sau de retinere cu mufe pentru instalatii de incalzire central, Гибкая вставка муфтовая d50mm</t>
  </si>
  <si>
    <t>Capitolul 1. Lucrari de montare</t>
  </si>
  <si>
    <t>10-08-001-01</t>
  </si>
  <si>
    <t xml:space="preserve">Concentrator: bloc de baza pentru 2 raze ARTON-2 </t>
  </si>
  <si>
    <t>10-04-030-03</t>
  </si>
  <si>
    <t xml:space="preserve">Claviatura </t>
  </si>
  <si>
    <t>10-04-066-05</t>
  </si>
  <si>
    <t>Aparataj de perete: Sonerie SA-913F</t>
  </si>
  <si>
    <t>10-04-101-04</t>
  </si>
  <si>
    <t>Utilaj de abonat si utilaj divers: Transformator de abonat, intensitate, pina la 40 W, montat: pe perete din caramida sau din beton</t>
  </si>
  <si>
    <t>10-02-016-06</t>
  </si>
  <si>
    <t>Вloc de alimentare РИП</t>
  </si>
  <si>
    <t>10-01-039-06</t>
  </si>
  <si>
    <t>Acumulator 12B</t>
  </si>
  <si>
    <t>10-04-001-02</t>
  </si>
  <si>
    <t>Emitator АТC-100</t>
  </si>
  <si>
    <t>compl.</t>
  </si>
  <si>
    <t>10-08-002-02</t>
  </si>
  <si>
    <t>Avertizoare "ПС" automatice: de fum, fotoelectric, de radioizotop, de lumina in executare normala</t>
  </si>
  <si>
    <t>10-08-002-01</t>
  </si>
  <si>
    <t>Avertizoare "ПС" automatice: ИПР Алай-2-01</t>
  </si>
  <si>
    <t>10-06-032-01</t>
  </si>
  <si>
    <t>Masurarea cablurilor: Complexul de masurari cu curent continuu a cablurilor pereche montate pina la si dupa reglarea in dispozitive terminale</t>
  </si>
  <si>
    <t>100 пар</t>
  </si>
  <si>
    <t>10-06-037-12</t>
  </si>
  <si>
    <t>Dulapuri, cutii si doze pentru instalatii prin tevi: Оконечное устройство ОК-1</t>
  </si>
  <si>
    <t>100 buc.</t>
  </si>
  <si>
    <t>10-04-066-04</t>
  </si>
  <si>
    <t>Doze разветвительная КК-8</t>
  </si>
  <si>
    <t>10-01-055-03</t>
  </si>
  <si>
    <t>Pozare cablu si conductor pe pereti: Cablu  Cable</t>
  </si>
  <si>
    <t>100 m</t>
  </si>
  <si>
    <t>Pozare cablu si conductor pe pereti: Cablu ВВГнг</t>
  </si>
  <si>
    <t>10-01-038-08</t>
  </si>
  <si>
    <t>Jgheaburi MCSE-1</t>
  </si>
  <si>
    <t>08-02-409-1</t>
  </si>
  <si>
    <t>Teava din vinilplast pe contructii instalate, pe pereti si coloane, fixare cu scoabe, diametru pina la 16 mm</t>
  </si>
  <si>
    <t>Materiale</t>
  </si>
  <si>
    <t>Pretul firmei</t>
  </si>
  <si>
    <t>Transformator PS-40V*A</t>
  </si>
  <si>
    <t>Avertizoare de fum ИП-212-3</t>
  </si>
  <si>
    <t>Avertizoare IPR Алай-2-01</t>
  </si>
  <si>
    <t>Оконечное устройство ОК-1</t>
  </si>
  <si>
    <t>Cutie КК-8</t>
  </si>
  <si>
    <t>590-0118</t>
  </si>
  <si>
    <t>Cablu Cable-2нг(LS) 2x0.22</t>
  </si>
  <si>
    <t>590-0119</t>
  </si>
  <si>
    <t>Cablu Cable-10нг(LS) 10x0.75</t>
  </si>
  <si>
    <t>590-4002</t>
  </si>
  <si>
    <t>Cablu VVGng(LS)-3*1.5</t>
  </si>
  <si>
    <t>590-4003</t>
  </si>
  <si>
    <t>Cablu VVGng(LS)-5*1.5</t>
  </si>
  <si>
    <t>Teava de PVC Д16mm</t>
  </si>
  <si>
    <t>Panou pentru 2 zone ARTON-2</t>
  </si>
  <si>
    <t>Acumulator 12V</t>
  </si>
  <si>
    <t>Bloc de alimentare РИП</t>
  </si>
  <si>
    <t>Radioemitator ATC-100</t>
  </si>
  <si>
    <t>Sonerie SА-913F</t>
  </si>
  <si>
    <t>Capitolul 1. Lucrari teresamennte</t>
  </si>
  <si>
    <t>TsA20B</t>
  </si>
  <si>
    <t>Sapatura manuala de pamint, in taluzuri, la deblee sapate cu excavator sau screper, pentru completarea sapaturii la profilul taluzului, in teren mijlociu</t>
  </si>
  <si>
    <t>AcF03A</t>
  </si>
  <si>
    <t>Umpluturi in santuri la conductele de alimentare cu apa sau canalizare, ca substrat, strat de protectie, strat de izolare sau strat filtrant la tuburile de drenaj, executate cu nisip. /Песок под а/б покрытием /</t>
  </si>
  <si>
    <t>TsC03F1</t>
  </si>
  <si>
    <t>Sapatura mecanica cu excavatorul de 0,40-0,70 mc, cu motor cu ardere interna si comanda hidraulica, in pamint cu umiditate naturala, descarcare in autovehicule teren catg. II (Grund deplasat)</t>
  </si>
  <si>
    <t>TsI50A5</t>
  </si>
  <si>
    <t xml:space="preserve">Transportarea pamintului cu autobasculanta de 5 t la distanta de 5 km </t>
  </si>
  <si>
    <t>TsC51B</t>
  </si>
  <si>
    <t>Lucrari la descarcarea pamintului in depozit, teren categoria II</t>
  </si>
  <si>
    <t xml:space="preserve">Imprastierea cu lopata a pamintului afinat, in straturi uniforme, de 10-30 cm grosime, printr-o aruncare de pina la 3 m din gramezi, inclusiv sfarimarea bulgarilor, pamintul provenind din teren mijlociu </t>
  </si>
  <si>
    <t>TsD02A1</t>
  </si>
  <si>
    <t>Imprastierea pamintului afinat provenit din teren categoria I sau II, executata cu buldozer pe tractor cu senile de 65-80 CP, in straturi cu grosimea de 15-20 cm</t>
  </si>
  <si>
    <t>TsD05B</t>
  </si>
  <si>
    <t>Compactarea cu maiul mecanic de 150-200 kg a umpluturilor in straturi succesive de 20-30 cm grosime, exclusiv udarea fiecarui strat in parte, umpluturile executindu-se din pamint coeziv</t>
  </si>
  <si>
    <t>Capitolul 2. Lucrari de constructii</t>
  </si>
  <si>
    <t>TfA01A2</t>
  </si>
  <si>
    <t>Conducta de otel, montata in  canal, la o adincime de 1-3 m sau suprateran, la o inaltime intre  3 -15 m , inclusiv proba de presiune la rece, proba de etanseitate si proba complexa cu fluid in circulatie, д57x3.0мм</t>
  </si>
  <si>
    <t>Conducta de otel, montata in  canal, la o adincime de 1-3 m sau suprateran, la o inaltime intre  3 -15 m , inclusiv proba de presiune la rece, proba de etanseitate si proba complexa cu fluid in circulatie, д32x3.0мм</t>
  </si>
  <si>
    <t>TfA02A2</t>
  </si>
  <si>
    <t>Cot sau reductie de otel gata confectionata, montata pe conducta amplasata in  canal, la o adincime de 1-3 m sau suprateran, la o inaltime intre 3 -15 m , inclusiv proba de presiune la rece, proba de etanseitate si proba complexa cu fluid in circulatie, Cot 90* d50mm</t>
  </si>
  <si>
    <t>Cot sau reductie de otel gata confectionata, montata pe conducta amplasata in  canal, la o adincime de 1-3 m sau suprateran, la o inaltime intre 3 -15 m , inclusiv proba de presiune la rece, proba de etanseitate si proba complexa cu fluid in circulatie, Cot 90* d32mm</t>
  </si>
  <si>
    <t>TfA09A2</t>
  </si>
  <si>
    <t>Montarea suportului gata confectionat, amplasat  in  canal, la o adincime de 1-3 m sau suprateran la o inaltime de 3-15 m, Опора скользящая ОПП1 100х57 (26шт)</t>
  </si>
  <si>
    <t>TfA10A2</t>
  </si>
  <si>
    <t>Punct fix, pentru limitarea dilatarilor  in  canal la adincime de 1-3 m sau suprateran pina la 3-15 m cu brida. Опора неподвижная д57мм (4шт)</t>
  </si>
  <si>
    <t>10 kg</t>
  </si>
  <si>
    <t>Confectii metalice diverse din profile laminate, tabla, tabla striata, otel beton, tevi pentru sustineri sau acoperiri, М/к опор</t>
  </si>
  <si>
    <t>CD50A</t>
  </si>
  <si>
    <t>Zidarie din caramida simpla, format 250 x 120 x 65 la pereti exteriori cu inaltimea pina la 4 m</t>
  </si>
  <si>
    <t>AcD22A</t>
  </si>
  <si>
    <t xml:space="preserve">Prepararea si turnarea betonului in fundatia canalelor,  prin interior cu H 1,2-1,8 m si acoperire 1-5 m  B7.5 </t>
  </si>
  <si>
    <t>CP16A</t>
  </si>
  <si>
    <t>Montarea  elementelor de tip L sau U prefabricate din beton armat pentru canale. Lotok L4-8 L=3.0m</t>
  </si>
  <si>
    <t>Montarea  elementelor de tip L sau U prefabricate din beton armat pentru canale. Lotok L6-8 L=3.0m</t>
  </si>
  <si>
    <t>Montarea  elementelor de tip L sau U prefabricate din beton armat pentru canale. Placa P5-8 L=3.0m</t>
  </si>
  <si>
    <t>Montarea  elementelor de tip L sau U prefabricate din beton armat pentru canale. Placa P8-8 L=3.0m</t>
  </si>
  <si>
    <t>CP05A</t>
  </si>
  <si>
    <t>Montarea panelor , a grinzilor, , prefabricate din beton armat  , Talpa de reazem ОП-2</t>
  </si>
  <si>
    <t>IC30B</t>
  </si>
  <si>
    <t>Fitinguri din fonta maleabila, avind 2 insurubari, montata prin insurubare cu teava de otel, Американка d15mm</t>
  </si>
  <si>
    <t>SB08E</t>
  </si>
  <si>
    <t>Teava din material plastic pentru canalizare, imbinata cu garnitura de cauciuc, montata aparent sau ingropat sub pardoseala, avind diametrul de 110 mm (PPR)</t>
  </si>
  <si>
    <t>SB09E</t>
  </si>
  <si>
    <t>Piesa de legatura din material plastic pentru canalizare, imbinata cu garnitura de cauciuc, avind diametrul de 110 mm (Cot 87*)</t>
  </si>
  <si>
    <t>CL20A</t>
  </si>
  <si>
    <t xml:space="preserve">Grile de ventilatie gata confectionate din tabla neagra, cu jaluzele reglabile manual, vopsite si montate in zidarie  Решетка   RAG 400x300 </t>
  </si>
  <si>
    <t>08-03-573-4</t>
  </si>
  <si>
    <t>Dulap (pupitru) de comanda suspendat, inaltime, latime si adincime, mm, pina la 600х600х350, ЩРн-12м</t>
  </si>
  <si>
    <t>08-03-525-1</t>
  </si>
  <si>
    <t>Intreruptor sau comutator de pachet in invelis metalic, montat pe constructie pe perete sau coloana, ВP66-30</t>
  </si>
  <si>
    <t>08-03-526-1</t>
  </si>
  <si>
    <t>Automat monopolar, montat pe constructii pe perete sau coloana, BA47-29/1/B3A</t>
  </si>
  <si>
    <t>Automat monopolar, montat pe constructii pe perete sau coloana, BA47-29/1/С3A</t>
  </si>
  <si>
    <t>08-03-594-2</t>
  </si>
  <si>
    <t>Corp de iluminat cu lampi luminescente montat separat pe pivoti, ПВЛП-2х36</t>
  </si>
  <si>
    <t>100 buc</t>
  </si>
  <si>
    <t>08-03-593-6</t>
  </si>
  <si>
    <t>Corp de iluminat pentru lampi incasdescente de tavan sau de perete cu fixare cu suruburi pentru incaperi cu conditii de mediu normale, monolampa ЛН1*60Вт IP54 настенный С360</t>
  </si>
  <si>
    <t>507-0103</t>
  </si>
  <si>
    <t>Lampa LB-36</t>
  </si>
  <si>
    <t>507-0108</t>
  </si>
  <si>
    <t>Lampa Б230-60Вт</t>
  </si>
  <si>
    <t>507-0201</t>
  </si>
  <si>
    <t>Starter С80</t>
  </si>
  <si>
    <t>507-0220</t>
  </si>
  <si>
    <t>Lanterna</t>
  </si>
  <si>
    <t>08-03-591-8</t>
  </si>
  <si>
    <t>Priza de fisa tip neingropat, deschisa</t>
  </si>
  <si>
    <t>08-03-591-5</t>
  </si>
  <si>
    <t>Intreruptor cu doua clape, tip neingropat, la instalatie inchisa</t>
  </si>
  <si>
    <t>Cutie  (установочная)</t>
  </si>
  <si>
    <t>Cutie  (разветвительная)</t>
  </si>
  <si>
    <t>08-02-148-1</t>
  </si>
  <si>
    <t>Cablu pina la 35 kV in tevi, blocuri si cutii pozate, masa 1 m pina la: 1 kg</t>
  </si>
  <si>
    <t>08-02-401-1</t>
  </si>
  <si>
    <t>Cablu, fixare cu scoabe aplicate, fisii cu instalarea cutiilor de ramificatie, cu 2-4 fire, sectiunea firului pina la 16 mm2</t>
  </si>
  <si>
    <t>590-4000</t>
  </si>
  <si>
    <t>Cablu ВВГнг-LS-2*1.5</t>
  </si>
  <si>
    <t>Cablu ВВГнг-LS-3*1.5</t>
  </si>
  <si>
    <t>590-4015</t>
  </si>
  <si>
    <t>Cablu ВВГнг-LS-5*2,5</t>
  </si>
  <si>
    <t>Teava din vinilplast pe contructii instalate, pe pereti si coloane, fixare cu scoabe, diametru pina la 25 mm</t>
  </si>
  <si>
    <t>08-02-407-1</t>
  </si>
  <si>
    <t>Teava din otel pe constructii instalate pe pereti, fixare cu scoabe, diametru pina la 16 mm</t>
  </si>
  <si>
    <t>Dulap (pupitru) de comanda suspendat, inaltime, ЩАП-12</t>
  </si>
  <si>
    <t>08-01-062-2</t>
  </si>
  <si>
    <t>Generator 2.5 kW</t>
  </si>
  <si>
    <t>Capitolul 2. Lucrari de constructie</t>
  </si>
  <si>
    <t>RpCU05G</t>
  </si>
  <si>
    <t>Executarea strapungerilor pentru conducte sau tiranti in pereti din zidarie de caramida de 26 -50 cm grosime</t>
  </si>
  <si>
    <t>Capitolul 3. Utilaj</t>
  </si>
  <si>
    <t>Dulap  ЩРн-12м</t>
  </si>
  <si>
    <t>Intreruptor ВP66-30</t>
  </si>
  <si>
    <t>Automat ВА47-29 1Р 3А В</t>
  </si>
  <si>
    <t>Automat ВА47-29 1Р 3А С</t>
  </si>
  <si>
    <t>Dulap  ЩАП-12 (авт.ввод резерва до 3кВт)</t>
  </si>
  <si>
    <t>Strat de agregate naturale cilindrate, avind functia de rezistenta filtranta,  aerisire, antigeliva si anticapilara, cu asternere mecanica, cu nisip</t>
  </si>
  <si>
    <t xml:space="preserve">Strat de agregate naturale cilindrate, avind functia de rezistenta filtranta,  aerisire, antigeliva si anticapilara, cu asternere mecanica, cu balast </t>
  </si>
  <si>
    <t>Porti metalice cu rame din profiluri din otel rotun gata confectionate, inclusiv accesoriile necesare, montate pe stilpi din beton armat (калитка "STANDART" cod 6204)</t>
  </si>
  <si>
    <t>Capitolul 1.2. Gard din plase metalice</t>
  </si>
  <si>
    <t>Capitolul 1.3. Portiță "STANDART" B=1,0m, Н=1,8m (1 un)</t>
  </si>
  <si>
    <t>Capitolul 1.4. Îngrădire din tablă -  zona coșului de fum (10,80 m)</t>
  </si>
  <si>
    <t>Capitolul 1.5. Portiță din tablă (1 un)</t>
  </si>
  <si>
    <t>Preț Firmă</t>
  </si>
  <si>
    <t>Cazan din oțel monobloc de preparare agent termic pentru incalzire (apa calda 90/70 grade), arderea brichetelor, EN 14961-6,  Q=50 kW</t>
  </si>
  <si>
    <t>Pompa de circulatie cu capacitatea 4,4 m3/h, P= 6m c.a., N= 255 W,    А80/180XM  sau analog</t>
  </si>
  <si>
    <t>Pompă pentru apa de adaos cu capacitate 1,8m3/h, P=30m c.a., N=590W, U=230V,   AQUAJET 82M sau analog</t>
  </si>
  <si>
    <t>Vană termostatică  cu trei căi,  Laddomat 21-60 , 63*С, N= 100W</t>
  </si>
  <si>
    <t>Vană de amestec cu trei căi,  HFE d=40mm cu acțiune electrică AMV 162 sau analog</t>
  </si>
  <si>
    <t>Pret Firmă</t>
  </si>
  <si>
    <t>Clapetă cu 2 căi,  d=20mm,  DVB 1-02 sau analog</t>
  </si>
  <si>
    <t>Vas de expansiune   Maxivarem LR 200 V=200L sau analog</t>
  </si>
  <si>
    <t>Dozator  ''Dosaphos-200'' în complet cu  '''Gelphos-Rapid'' sau analog</t>
  </si>
  <si>
    <t>Vas p/u apa de adaos V=1000l</t>
  </si>
  <si>
    <t xml:space="preserve">Vas acumulator de căldură  Sunsistem P 1500  sau analog, V=1500 L </t>
  </si>
  <si>
    <t>Regulator de căldură,  ECO COMFORT 110</t>
  </si>
  <si>
    <t>Reductor de presiune cu manometru,  d=20mm</t>
  </si>
  <si>
    <t>Rețele termice</t>
  </si>
  <si>
    <t>Capitolul 1.2. Ventilare CT</t>
  </si>
  <si>
    <t>Capitolul 10.2. Verandă  Кр1</t>
  </si>
  <si>
    <t xml:space="preserve">Strat suport pentru pardoseli executat din mortar din ciment M 150 de 10 cm grosime cu fata driscuita fin </t>
  </si>
  <si>
    <t xml:space="preserve">Tencuieli interioare de 5 mm grosime, executate manual, cu amestec uscat pe baza de ipsos, la tavan, preparare manuala a mortarului </t>
  </si>
  <si>
    <t xml:space="preserve">Tencuieli interioare de 5 mm grosime, executate manual, cu amestec uscat pe baza de ipsos, la tavan, preparare manuala a mortarului. </t>
  </si>
  <si>
    <t>Coș de fum din tabla de inox IC 304 groasa de 1,00mm în izolație din vată mineralî cu densitate de 125 kg/m3 și grosime de 50,00mm, protejată cu tablă de inox cu grosime de 0,5mm. Diametrul interior al coșului de fum  D=300mm, înălțimea  H=  9 m</t>
  </si>
  <si>
    <t>Generator  de curent electric cu motor DIESSEL, N=2.5 kW, 220V/50Hz</t>
  </si>
  <si>
    <t>29A</t>
  </si>
  <si>
    <t>28A</t>
  </si>
  <si>
    <t>Motopompă p/u stingerea incendiului cu debit de refulare 36m3/h, în complet cu furtun de stingere a incendiului (D=50mm, L=60m). Adîncimea de aspirație 6m.</t>
  </si>
  <si>
    <t>complet</t>
  </si>
  <si>
    <t>Estingtor  OP -5</t>
  </si>
  <si>
    <t>Tipul combustibilului: agro-brichete,  tip E, EN 14961-6 (conform Descrierii Sarcinii Tehnice) *</t>
  </si>
  <si>
    <t>Q= 50 kW**</t>
  </si>
  <si>
    <t>AcE13A</t>
  </si>
  <si>
    <t>Executarea caminelor de vizitare din elemente de beton armat prefabricat, pentru canalizare, circulare (inelare) cu diametrul 1,5 m, in teren fara apa subterana</t>
  </si>
  <si>
    <t>CP16B</t>
  </si>
  <si>
    <t>Montarea  elementelor prefabricate din beton armat pentru canale (termice, pentru termoficare, de cablaje etc.), placi drepte sau curbe  плита ПO3</t>
  </si>
  <si>
    <t>Beton armat turnat cu mijloace clasice,  in fundatii, socluri, ziduri de sprijin, pereti sub cota zero, preparat cu centrala de betoane sau beton marfa conform. art. CA01, turnare cu mijloace clasice, beton armat clasa...    B7,5</t>
  </si>
  <si>
    <t>CL10C</t>
  </si>
  <si>
    <t>Scari, parapete, pasarele, podeste, contravinturi, pane cu zabrele, bare si constructii metalice de sustinere a utilajelor tehnologice sau platforme metalice de deservire a agregatelor mari livrate in subansambluri gata confectionate, la inaltimi pina la 35 m, cu greutatea pina la 0,150 t, asamblate prin sudura</t>
  </si>
  <si>
    <t>AcE07A</t>
  </si>
  <si>
    <t>Montarea capacelor din fonta sau fonta-beton fara piesa-suport, la caminele de vizitare ale instalatiilor de alimentare cu apa si canalizare, necarosabil tip I Л</t>
  </si>
  <si>
    <t>Montarea  elementelor prefabricate din beton armat pentru canale (termice, pentru termoficare, de cablaje etc.), placi drepte sau curbe   КЦО-1</t>
  </si>
  <si>
    <t>Pardoseli din beton simplu clasa C 10/8 (Bc 7,5/B 100) in grosime de 10 cm, in cimp continuu, driscuit, turnat pe loc, in incaperi cu suprafata mai mica sau egala cu 16 mp   B3,5</t>
  </si>
  <si>
    <t>Beton armat turnat cu mijloace clasice,  in fundatii, socluri, ziduri de sprijin, pereti sub cota zero, preparat cu centrala de betoane sau beton marfa conform. art. CA01, turnare cu mijloace clasice, beton armat clasa...    B15, дренажный приямок</t>
  </si>
  <si>
    <t>CC01E</t>
  </si>
  <si>
    <t>Armaturi din otel beton OB 37 fasonate in ateliere de santier si montate cu diametrul barelor pina la 8 mm inclusiv in fundatii continue si radiere</t>
  </si>
  <si>
    <t>CP10A</t>
  </si>
  <si>
    <t>Montarea elementelor  prefabricate din beton armat la cladiri de locuit sau social-culturale cu structura din beton armat monolit,mixta sau zidarie portanta, la inaltimea pina la 20 m inclusiv, cu volum pina la 0,2 mc inclusiv перемычка ПРМ-18</t>
  </si>
  <si>
    <t>Montarea elementelor  prefabricate din beton armat la cladiri de locuit sau social-culturale cu structura din beton armat monolit,mixta sau zidarie portanta, la inaltimea pina la 20 m inclusiv, cu volum pina la 0,2 mc inclusiv перемычка ПРМ-23</t>
  </si>
  <si>
    <t>Montarea  elementelor de tip L sau U prefabricate din beton armat pentru canale (termice, pentru termoficare, de cablaje etc.) лоток Л4-8</t>
  </si>
  <si>
    <t>Montarea  elementelor de tip L sau U prefabricate din beton armat pentru canale (termice, pentru termoficare, de cablaje etc.) лоток Лд4-8</t>
  </si>
  <si>
    <t>Montarea  elementelor prefabricate din beton armat pentru canale (termice, pentru termoficare, de cablaje etc.), placi drepte sau curbe  плита Пд5-8</t>
  </si>
  <si>
    <t>Montarea  elementelor prefabricate din beton armat pentru canale (termice, pentru termoficare, de cablaje etc.), placi drepte sau curbe  плита П5-8</t>
  </si>
  <si>
    <t>CP10B</t>
  </si>
  <si>
    <t>Montarea elementelor  prefabricate din beton armat la cladiri de locuit sau social-culturale cu structura din beton armat monolit,mixta sau zidarie portanta, la inaltimea pina la 20 m inclusiv, cu volum de la 0,2-2,5 mc   опора щитовая</t>
  </si>
  <si>
    <t>Beton simplu  turnat cu mijloace clasice,  in fundatii, socluri, ziduri de sprijin, pereti sub cota zero, preparat cu centrala de betoane sau beton marfa conform. art. CA01, turnare cu mijloace clasice, beton simplu clasa....   B3,5</t>
  </si>
  <si>
    <t>Capitolul 10.4. Fundații groapa p/u rețele</t>
  </si>
  <si>
    <t xml:space="preserve">Diametrul cosului de fum 300mm***: </t>
  </si>
  <si>
    <t>Capitolul 10.3. Coș de fum, D= 300mm, H=9 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</si>
</sst>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8" fillId="5" borderId="7" applyNumberFormat="0" applyAlignment="0" applyProtection="0"/>
    <xf numFmtId="165" fontId="7" fillId="0" borderId="0" applyFont="0" applyFill="0" applyBorder="0" applyAlignment="0" applyProtection="0"/>
    <xf numFmtId="0" fontId="19" fillId="0" borderId="8" applyNumberFormat="0" applyFill="0" applyAlignment="0" applyProtection="0"/>
    <xf numFmtId="0" fontId="22" fillId="7" borderId="1">
      <alignment vertical="center"/>
    </xf>
    <xf numFmtId="4" fontId="28" fillId="2" borderId="1" applyFont="0" applyFill="0" applyBorder="0">
      <alignment horizontal="center" vertical="center" wrapText="1"/>
    </xf>
    <xf numFmtId="0" fontId="21" fillId="5" borderId="1" applyNumberFormat="0" applyFill="0" applyAlignment="0">
      <alignment horizontal="center" wrapText="1"/>
    </xf>
    <xf numFmtId="0" fontId="31" fillId="8" borderId="9" applyNumberFormat="0" applyAlignment="0" applyProtection="0"/>
    <xf numFmtId="0" fontId="32" fillId="9" borderId="0" applyNumberFormat="0" applyBorder="0" applyAlignment="0" applyProtection="0"/>
    <xf numFmtId="0" fontId="30" fillId="10" borderId="0" applyNumberFormat="0" applyBorder="0" applyAlignment="0" applyProtection="0"/>
    <xf numFmtId="0" fontId="32" fillId="11" borderId="0" applyNumberFormat="0" applyBorder="0" applyAlignment="0" applyProtection="0"/>
    <xf numFmtId="9" fontId="30" fillId="0" borderId="0" applyFont="0" applyFill="0" applyBorder="0" applyAlignment="0" applyProtection="0"/>
    <xf numFmtId="0" fontId="24" fillId="15" borderId="16" applyNumberFormat="0">
      <alignment vertical="center"/>
    </xf>
    <xf numFmtId="0" fontId="25" fillId="16" borderId="1" applyAlignment="0">
      <alignment horizontal="center"/>
    </xf>
    <xf numFmtId="0" fontId="26" fillId="17" borderId="16" applyNumberFormat="0">
      <alignment vertical="center"/>
    </xf>
  </cellStyleXfs>
  <cellXfs count="162">
    <xf numFmtId="0" fontId="0" fillId="0" borderId="0" xfId="0"/>
    <xf numFmtId="4" fontId="26" fillId="17" borderId="16" xfId="14" applyNumberFormat="1">
      <alignment vertical="center"/>
    </xf>
    <xf numFmtId="0" fontId="3" fillId="0" borderId="0" xfId="0" applyFont="1" applyAlignment="1">
      <alignment vertical="center"/>
    </xf>
    <xf numFmtId="0" fontId="8" fillId="0" borderId="0" xfId="0" applyFont="1"/>
    <xf numFmtId="0" fontId="9" fillId="0" borderId="0" xfId="3" applyNumberFormat="1" applyFont="1" applyBorder="1" applyAlignment="1">
      <alignment vertical="top" wrapText="1" readingOrder="1"/>
    </xf>
    <xf numFmtId="0" fontId="0" fillId="0" borderId="0" xfId="0" applyBorder="1"/>
    <xf numFmtId="0" fontId="21" fillId="6" borderId="1" xfId="6" applyFill="1" applyBorder="1" applyAlignment="1" applyProtection="1">
      <alignment horizontal="center" vertical="center" wrapText="1"/>
    </xf>
    <xf numFmtId="0" fontId="21" fillId="0" borderId="1" xfId="6" applyFill="1" applyAlignment="1" applyProtection="1">
      <alignment vertical="center" wrapText="1"/>
    </xf>
    <xf numFmtId="0" fontId="21" fillId="6" borderId="1" xfId="6" applyFill="1" applyAlignment="1" applyProtection="1">
      <alignment horizontal="center" vertical="center" wrapText="1"/>
    </xf>
    <xf numFmtId="0" fontId="21" fillId="6" borderId="5" xfId="6" applyFill="1" applyBorder="1" applyAlignment="1" applyProtection="1">
      <alignment horizontal="center" vertical="center" wrapText="1"/>
    </xf>
    <xf numFmtId="0" fontId="22" fillId="7" borderId="2" xfId="4" applyBorder="1" applyAlignment="1" applyProtection="1">
      <alignment vertical="center"/>
    </xf>
    <xf numFmtId="0" fontId="22" fillId="7" borderId="4" xfId="4" applyBorder="1" applyAlignment="1" applyProtection="1">
      <alignment vertical="center"/>
    </xf>
    <xf numFmtId="0" fontId="22" fillId="7" borderId="6" xfId="4" applyBorder="1" applyAlignment="1" applyProtection="1">
      <alignment vertical="center"/>
    </xf>
    <xf numFmtId="0" fontId="37" fillId="0" borderId="0" xfId="0" applyFont="1" applyAlignment="1" applyProtection="1">
      <alignment horizontal="left" vertical="top"/>
    </xf>
    <xf numFmtId="0" fontId="26" fillId="17" borderId="16" xfId="14">
      <alignment vertical="center"/>
    </xf>
    <xf numFmtId="0" fontId="21" fillId="0" borderId="1" xfId="6" applyFill="1" applyBorder="1" applyAlignment="1" applyProtection="1">
      <alignment horizontal="center" vertical="center" wrapText="1"/>
      <protection locked="0"/>
    </xf>
    <xf numFmtId="0" fontId="21" fillId="0" borderId="1" xfId="6" applyFont="1" applyFill="1" applyBorder="1" applyAlignment="1" applyProtection="1">
      <alignment vertical="center" wrapText="1"/>
    </xf>
    <xf numFmtId="166" fontId="21" fillId="0" borderId="1" xfId="11" applyNumberFormat="1" applyFont="1" applyFill="1" applyBorder="1" applyAlignment="1" applyProtection="1">
      <alignment horizontal="center" vertical="center" wrapText="1"/>
      <protection locked="0"/>
    </xf>
    <xf numFmtId="4" fontId="8" fillId="0" borderId="1" xfId="5" applyFont="1" applyFill="1" applyBorder="1">
      <alignment horizontal="center" vertical="center" wrapText="1"/>
    </xf>
    <xf numFmtId="4" fontId="21" fillId="0" borderId="1" xfId="5" applyFont="1" applyFill="1">
      <alignment horizontal="center" vertical="center" wrapText="1"/>
    </xf>
    <xf numFmtId="4" fontId="21" fillId="0" borderId="1" xfId="5" applyFont="1" applyFill="1" applyProtection="1">
      <alignment horizontal="center" vertical="center" wrapText="1"/>
      <protection locked="0"/>
    </xf>
    <xf numFmtId="2" fontId="35" fillId="0" borderId="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Alignment="1" applyProtection="1">
      <alignment vertical="center"/>
    </xf>
    <xf numFmtId="4" fontId="8"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9" fillId="5" borderId="1" xfId="1" applyFont="1" applyBorder="1" applyAlignment="1" applyProtection="1">
      <alignment horizontal="center" wrapText="1"/>
    </xf>
    <xf numFmtId="0" fontId="23" fillId="0" borderId="1" xfId="1" applyFont="1" applyFill="1" applyBorder="1" applyAlignment="1" applyProtection="1">
      <alignment horizontal="center" wrapText="1"/>
    </xf>
    <xf numFmtId="0" fontId="0" fillId="0" borderId="0" xfId="0" applyAlignment="1" applyProtection="1"/>
    <xf numFmtId="0" fontId="22" fillId="7" borderId="2" xfId="4" applyBorder="1" applyAlignment="1" applyProtection="1">
      <alignment vertical="center" wrapText="1"/>
    </xf>
    <xf numFmtId="0" fontId="22" fillId="7" borderId="4" xfId="4" applyBorder="1" applyAlignment="1" applyProtection="1">
      <alignment vertical="center" wrapText="1"/>
    </xf>
    <xf numFmtId="0" fontId="22" fillId="7" borderId="6" xfId="4" applyBorder="1" applyAlignment="1" applyProtection="1">
      <alignment vertical="center" wrapText="1"/>
    </xf>
    <xf numFmtId="0" fontId="34" fillId="0" borderId="0" xfId="0" applyFont="1" applyAlignment="1" applyProtection="1"/>
    <xf numFmtId="0" fontId="20" fillId="0" borderId="0" xfId="0" applyFont="1" applyAlignment="1" applyProtection="1">
      <alignment horizontal="center" wrapText="1"/>
    </xf>
    <xf numFmtId="0" fontId="20" fillId="0" borderId="0" xfId="0" applyFont="1" applyAlignment="1" applyProtection="1">
      <alignment wrapText="1"/>
    </xf>
    <xf numFmtId="0" fontId="0" fillId="0" borderId="0" xfId="0" applyAlignment="1" applyProtection="1">
      <alignment horizontal="center" wrapText="1"/>
    </xf>
    <xf numFmtId="0" fontId="33" fillId="0" borderId="1" xfId="0" applyFont="1" applyBorder="1" applyAlignment="1">
      <alignment wrapText="1"/>
    </xf>
    <xf numFmtId="0" fontId="21" fillId="0" borderId="1" xfId="6" applyFont="1" applyFill="1" applyBorder="1" applyAlignment="1" applyProtection="1">
      <alignment vertical="center" wrapText="1"/>
      <protection locked="0"/>
    </xf>
    <xf numFmtId="0" fontId="20" fillId="0" borderId="0" xfId="0" applyFont="1" applyAlignment="1" applyProtection="1">
      <alignment horizontal="center" vertical="center" wrapText="1"/>
    </xf>
    <xf numFmtId="0" fontId="20" fillId="0" borderId="0" xfId="0" applyFont="1" applyAlignment="1" applyProtection="1">
      <alignment horizontal="left" vertical="top"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4" fontId="20" fillId="0" borderId="0" xfId="5" applyFont="1" applyFill="1" applyBorder="1" applyProtection="1">
      <alignment horizontal="center" vertical="center" wrapText="1"/>
      <protection locked="0"/>
    </xf>
    <xf numFmtId="4" fontId="20" fillId="0" borderId="0" xfId="5" applyFont="1" applyFill="1" applyBorder="1" applyProtection="1">
      <alignment horizontal="center" vertical="center" wrapText="1"/>
    </xf>
    <xf numFmtId="0" fontId="0" fillId="0" borderId="0" xfId="0" applyProtection="1">
      <protection locked="0"/>
    </xf>
    <xf numFmtId="0" fontId="20" fillId="0" borderId="0" xfId="0" applyFont="1" applyAlignment="1" applyProtection="1">
      <alignment horizontal="center" wrapText="1"/>
      <protection locked="0"/>
    </xf>
    <xf numFmtId="0" fontId="20" fillId="0" borderId="0" xfId="0" applyFont="1" applyAlignment="1" applyProtection="1">
      <alignment wrapText="1"/>
      <protection locked="0"/>
    </xf>
    <xf numFmtId="0" fontId="5" fillId="0" borderId="1" xfId="0" applyFont="1" applyBorder="1" applyAlignment="1" applyProtection="1">
      <alignment vertical="center" wrapText="1"/>
    </xf>
    <xf numFmtId="0" fontId="21" fillId="0" borderId="1" xfId="6" applyFill="1" applyAlignment="1" applyProtection="1">
      <alignment horizontal="center" vertical="center" wrapText="1"/>
    </xf>
    <xf numFmtId="4" fontId="21" fillId="0" borderId="1" xfId="5" applyFont="1" applyFill="1" applyProtection="1">
      <alignment horizontal="center" vertical="center" wrapText="1"/>
    </xf>
    <xf numFmtId="0" fontId="5" fillId="0" borderId="1" xfId="0"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xf>
    <xf numFmtId="4" fontId="5" fillId="0" borderId="1" xfId="5" applyFont="1" applyFill="1" applyBorder="1" applyAlignment="1" applyProtection="1">
      <alignment horizontal="center" vertical="center"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34" fillId="0" borderId="0" xfId="0" applyFont="1" applyProtection="1">
      <protection hidden="1"/>
    </xf>
    <xf numFmtId="0" fontId="34" fillId="0" borderId="0" xfId="0" applyFont="1" applyProtection="1">
      <protection locked="0" hidden="1"/>
    </xf>
    <xf numFmtId="0" fontId="0" fillId="0" borderId="0" xfId="0" applyProtection="1">
      <protection hidden="1"/>
    </xf>
    <xf numFmtId="0" fontId="10" fillId="14" borderId="1" xfId="1" applyFont="1" applyFill="1" applyBorder="1" applyAlignment="1" applyProtection="1">
      <alignment horizontal="center" vertical="center"/>
      <protection hidden="1"/>
    </xf>
    <xf numFmtId="0" fontId="11" fillId="0" borderId="1" xfId="1"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5" fillId="0" borderId="1" xfId="0" applyNumberFormat="1" applyFont="1" applyBorder="1" applyAlignment="1" applyProtection="1">
      <alignment vertical="center" wrapText="1"/>
      <protection hidden="1"/>
    </xf>
    <xf numFmtId="165" fontId="5" fillId="0" borderId="1" xfId="2"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165" fontId="16" fillId="14" borderId="1" xfId="2" applyFont="1" applyFill="1" applyBorder="1" applyAlignment="1" applyProtection="1">
      <alignment vertical="center" wrapText="1"/>
      <protection hidden="1"/>
    </xf>
    <xf numFmtId="0" fontId="33"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0" fillId="13" borderId="1" xfId="9" applyFill="1" applyBorder="1" applyAlignment="1" applyProtection="1">
      <alignment horizontal="center" vertical="center"/>
      <protection hidden="1"/>
    </xf>
    <xf numFmtId="0" fontId="34" fillId="13" borderId="1" xfId="9" applyFont="1" applyFill="1" applyBorder="1" applyAlignment="1" applyProtection="1">
      <alignment horizontal="center" vertical="center"/>
      <protection hidden="1"/>
    </xf>
    <xf numFmtId="0" fontId="36" fillId="14" borderId="1" xfId="10" applyFont="1" applyFill="1" applyBorder="1" applyAlignment="1" applyProtection="1">
      <alignment horizontal="center"/>
      <protection hidden="1"/>
    </xf>
    <xf numFmtId="0" fontId="41" fillId="0" borderId="0" xfId="0" applyFont="1" applyBorder="1" applyAlignment="1" applyProtection="1">
      <alignment wrapText="1"/>
      <protection locked="0" hidden="1"/>
    </xf>
    <xf numFmtId="0" fontId="40" fillId="0" borderId="0" xfId="0" applyFont="1" applyBorder="1" applyAlignment="1" applyProtection="1">
      <protection hidden="1"/>
    </xf>
    <xf numFmtId="0" fontId="0" fillId="0" borderId="14" xfId="0" applyBorder="1" applyAlignment="1" applyProtection="1">
      <protection hidden="1"/>
    </xf>
    <xf numFmtId="10" fontId="31"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0"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4" fillId="13" borderId="1" xfId="9" applyNumberFormat="1" applyFont="1" applyFill="1" applyBorder="1" applyAlignment="1" applyProtection="1">
      <alignment vertical="center"/>
    </xf>
    <xf numFmtId="165" fontId="36" fillId="14" borderId="1" xfId="2" applyFont="1" applyFill="1" applyBorder="1" applyProtection="1"/>
    <xf numFmtId="0" fontId="33" fillId="0" borderId="1" xfId="0" applyFont="1" applyBorder="1" applyAlignment="1" applyProtection="1">
      <alignment wrapText="1"/>
      <protection locked="0"/>
    </xf>
    <xf numFmtId="4" fontId="42" fillId="0" borderId="0" xfId="2" applyNumberFormat="1" applyFont="1" applyFill="1" applyBorder="1" applyAlignment="1" applyProtection="1">
      <alignment horizontal="center" vertical="center" wrapText="1"/>
    </xf>
    <xf numFmtId="4" fontId="20" fillId="0" borderId="0" xfId="2" applyNumberFormat="1" applyFont="1" applyFill="1" applyBorder="1" applyAlignment="1" applyProtection="1">
      <alignment horizontal="center" vertical="center" wrapText="1"/>
    </xf>
    <xf numFmtId="4" fontId="20" fillId="0" borderId="0" xfId="5" applyNumberFormat="1" applyFont="1" applyFill="1" applyBorder="1" applyProtection="1">
      <alignment horizontal="center" vertical="center" wrapText="1"/>
    </xf>
    <xf numFmtId="4" fontId="20" fillId="0" borderId="0" xfId="5" applyFont="1" applyFill="1" applyBorder="1">
      <alignment horizontal="center" vertical="center" wrapText="1"/>
    </xf>
    <xf numFmtId="4" fontId="42" fillId="0" borderId="0" xfId="5" applyFont="1" applyFill="1" applyBorder="1">
      <alignment horizontal="center" vertical="center" wrapText="1"/>
    </xf>
    <xf numFmtId="4" fontId="2" fillId="0" borderId="0" xfId="2" applyNumberFormat="1" applyFont="1" applyFill="1" applyAlignment="1" applyProtection="1">
      <alignment horizontal="center" vertical="center"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4" fontId="2" fillId="0" borderId="0" xfId="5" applyFont="1" applyFill="1" applyBorder="1" applyProtection="1">
      <alignment horizontal="center" vertical="center" wrapText="1"/>
      <protection locked="0"/>
    </xf>
    <xf numFmtId="4" fontId="2" fillId="0" borderId="0" xfId="2" applyNumberFormat="1" applyFont="1" applyAlignment="1" applyProtection="1">
      <alignment wrapText="1"/>
    </xf>
    <xf numFmtId="4" fontId="2" fillId="0" borderId="0" xfId="2"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top" wrapText="1"/>
    </xf>
    <xf numFmtId="4" fontId="2" fillId="0" borderId="0" xfId="5" applyFont="1" applyFill="1" applyBorder="1" applyProtection="1">
      <alignment horizontal="center" vertical="center" wrapText="1"/>
    </xf>
    <xf numFmtId="0" fontId="2" fillId="0" borderId="0" xfId="0" applyFont="1" applyAlignment="1" applyProtection="1">
      <alignment horizontal="left" vertical="top"/>
    </xf>
    <xf numFmtId="0" fontId="2" fillId="0" borderId="0" xfId="0" applyFont="1" applyAlignment="1" applyProtection="1">
      <alignment wrapText="1"/>
    </xf>
    <xf numFmtId="4" fontId="2" fillId="0" borderId="0" xfId="0" applyNumberFormat="1" applyFont="1" applyFill="1" applyBorder="1" applyAlignment="1" applyProtection="1">
      <alignment horizontal="center" vertical="center" wrapText="1"/>
    </xf>
    <xf numFmtId="0" fontId="1" fillId="0" borderId="0" xfId="0" applyFont="1" applyAlignment="1" applyProtection="1">
      <alignment wrapText="1"/>
      <protection locked="0"/>
    </xf>
    <xf numFmtId="0" fontId="1" fillId="0" borderId="0" xfId="0" applyFont="1" applyAlignment="1" applyProtection="1">
      <alignment horizontal="center" vertical="center" wrapText="1"/>
    </xf>
    <xf numFmtId="0" fontId="1" fillId="0" borderId="0" xfId="0" applyFont="1" applyAlignment="1" applyProtection="1">
      <alignment horizontal="left" vertical="top" wrapText="1"/>
    </xf>
    <xf numFmtId="0" fontId="43" fillId="6" borderId="0" xfId="6" applyFont="1" applyFill="1" applyBorder="1" applyAlignment="1" applyProtection="1">
      <alignment horizontal="center" vertical="center" wrapText="1"/>
    </xf>
    <xf numFmtId="0" fontId="43" fillId="6" borderId="0" xfId="6" applyFont="1" applyFill="1" applyBorder="1" applyAlignment="1" applyProtection="1">
      <alignment horizontal="left" vertical="top" wrapText="1"/>
    </xf>
    <xf numFmtId="4" fontId="43" fillId="6" borderId="0" xfId="5" applyFont="1" applyFill="1" applyBorder="1" applyProtection="1">
      <alignment horizontal="center" vertical="center" wrapText="1"/>
    </xf>
    <xf numFmtId="4" fontId="43" fillId="6" borderId="0" xfId="5" applyFont="1" applyFill="1" applyBorder="1" applyProtection="1">
      <alignment horizontal="center" vertical="center" wrapText="1"/>
      <protection locked="0"/>
    </xf>
    <xf numFmtId="4" fontId="43" fillId="6" borderId="0" xfId="2" applyNumberFormat="1" applyFont="1" applyFill="1" applyBorder="1" applyAlignment="1" applyProtection="1">
      <alignment horizontal="center" vertical="center" wrapText="1"/>
    </xf>
    <xf numFmtId="0" fontId="1" fillId="0" borderId="0" xfId="0" applyFont="1" applyAlignment="1" applyProtection="1">
      <alignment wrapText="1"/>
    </xf>
    <xf numFmtId="0" fontId="43" fillId="0" borderId="0" xfId="0" applyFont="1" applyAlignment="1" applyProtection="1">
      <alignment horizontal="center" vertical="center" wrapText="1"/>
    </xf>
    <xf numFmtId="0" fontId="43" fillId="0" borderId="0" xfId="0" applyFont="1" applyAlignment="1" applyProtection="1">
      <alignment horizontal="left" vertical="top" wrapText="1"/>
    </xf>
    <xf numFmtId="4" fontId="43" fillId="0" borderId="0" xfId="5" applyFont="1" applyFill="1" applyBorder="1" applyProtection="1">
      <alignment horizontal="center" vertical="center" wrapText="1"/>
    </xf>
    <xf numFmtId="4" fontId="43" fillId="0" borderId="0" xfId="5" applyFont="1" applyFill="1" applyBorder="1" applyProtection="1">
      <alignment horizontal="center" vertical="center" wrapText="1"/>
      <protection locked="0"/>
    </xf>
    <xf numFmtId="4" fontId="43" fillId="0" borderId="0" xfId="2" applyNumberFormat="1" applyFont="1" applyFill="1" applyBorder="1" applyAlignment="1" applyProtection="1">
      <alignment horizontal="center" vertical="center" wrapText="1"/>
    </xf>
    <xf numFmtId="0" fontId="40" fillId="0" borderId="0" xfId="0" applyFont="1" applyAlignment="1" applyProtection="1">
      <alignment horizontal="left"/>
      <protection hidden="1"/>
    </xf>
    <xf numFmtId="0" fontId="13" fillId="14" borderId="10" xfId="3" applyNumberFormat="1" applyFont="1" applyFill="1" applyBorder="1" applyAlignment="1" applyProtection="1">
      <alignment horizontal="center" vertical="center" wrapText="1" readingOrder="1"/>
      <protection locked="0" hidden="1"/>
    </xf>
    <xf numFmtId="0" fontId="13" fillId="14" borderId="11" xfId="3" applyNumberFormat="1" applyFont="1" applyFill="1" applyBorder="1" applyAlignment="1" applyProtection="1">
      <alignment horizontal="center" vertical="center" wrapText="1" readingOrder="1"/>
      <protection locked="0" hidden="1"/>
    </xf>
    <xf numFmtId="0" fontId="13" fillId="14" borderId="12" xfId="3" applyNumberFormat="1" applyFont="1" applyFill="1" applyBorder="1" applyAlignment="1" applyProtection="1">
      <alignment horizontal="center" vertical="center" wrapText="1" readingOrder="1"/>
      <protection locked="0" hidden="1"/>
    </xf>
    <xf numFmtId="0" fontId="13" fillId="14" borderId="13" xfId="3" applyNumberFormat="1" applyFont="1" applyFill="1" applyBorder="1" applyAlignment="1" applyProtection="1">
      <alignment horizontal="center" vertical="center" wrapText="1" readingOrder="1"/>
      <protection locked="0" hidden="1"/>
    </xf>
    <xf numFmtId="0" fontId="13" fillId="14" borderId="14" xfId="3" applyNumberFormat="1" applyFont="1" applyFill="1" applyBorder="1" applyAlignment="1" applyProtection="1">
      <alignment horizontal="center" vertical="center" wrapText="1" readingOrder="1"/>
      <protection locked="0" hidden="1"/>
    </xf>
    <xf numFmtId="0" fontId="13"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30" fillId="13" borderId="6" xfId="9" applyFill="1" applyBorder="1" applyAlignment="1" applyProtection="1">
      <alignment vertical="center"/>
      <protection hidden="1"/>
    </xf>
    <xf numFmtId="0" fontId="33" fillId="12" borderId="2" xfId="8" applyFont="1" applyFill="1" applyBorder="1" applyAlignment="1" applyProtection="1">
      <alignment horizontal="center"/>
      <protection hidden="1"/>
    </xf>
    <xf numFmtId="0" fontId="33" fillId="12" borderId="6" xfId="8" applyFont="1" applyFill="1" applyBorder="1" applyAlignment="1" applyProtection="1">
      <alignment horizontal="center"/>
      <protection hidden="1"/>
    </xf>
    <xf numFmtId="0" fontId="4" fillId="3" borderId="1" xfId="0" applyFont="1" applyFill="1" applyBorder="1" applyAlignment="1" applyProtection="1">
      <alignment vertical="center" wrapText="1"/>
      <protection hidden="1"/>
    </xf>
    <xf numFmtId="0" fontId="4" fillId="0" borderId="1" xfId="0" applyFont="1" applyBorder="1" applyAlignment="1" applyProtection="1">
      <alignment horizontal="left" vertical="center" wrapText="1"/>
      <protection hidden="1"/>
    </xf>
    <xf numFmtId="0" fontId="5" fillId="0" borderId="1" xfId="0" applyFont="1" applyBorder="1" applyAlignment="1" applyProtection="1">
      <alignment vertical="center" wrapText="1"/>
      <protection hidden="1"/>
    </xf>
    <xf numFmtId="0" fontId="5" fillId="0" borderId="2"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38" fillId="0" borderId="0" xfId="0" applyFont="1" applyAlignment="1" applyProtection="1">
      <alignment horizontal="left" vertical="top" wrapText="1"/>
      <protection hidden="1"/>
    </xf>
    <xf numFmtId="0" fontId="16" fillId="14" borderId="1" xfId="0" applyFont="1" applyFill="1" applyBorder="1" applyAlignment="1" applyProtection="1">
      <alignment vertical="center" wrapText="1"/>
      <protection hidden="1"/>
    </xf>
    <xf numFmtId="0" fontId="34" fillId="13" borderId="2" xfId="9" applyFont="1" applyFill="1" applyBorder="1" applyAlignment="1" applyProtection="1">
      <alignment vertical="center"/>
      <protection hidden="1"/>
    </xf>
    <xf numFmtId="0" fontId="34" fillId="13" borderId="6" xfId="9" applyFont="1" applyFill="1" applyBorder="1" applyAlignment="1" applyProtection="1">
      <alignment vertical="center"/>
      <protection hidden="1"/>
    </xf>
    <xf numFmtId="0" fontId="36" fillId="14" borderId="2" xfId="10" applyFont="1" applyFill="1" applyBorder="1" applyAlignment="1" applyProtection="1">
      <alignment horizontal="center"/>
      <protection hidden="1"/>
    </xf>
    <xf numFmtId="0" fontId="36" fillId="14" borderId="4" xfId="10" applyFont="1" applyFill="1" applyBorder="1" applyAlignment="1" applyProtection="1">
      <alignment horizontal="center"/>
      <protection hidden="1"/>
    </xf>
    <xf numFmtId="0" fontId="36" fillId="14" borderId="6" xfId="10" applyFont="1" applyFill="1" applyBorder="1" applyAlignment="1" applyProtection="1">
      <alignment horizontal="center"/>
      <protection hidden="1"/>
    </xf>
    <xf numFmtId="0" fontId="29" fillId="4" borderId="1"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2" fillId="7" borderId="1" xfId="4" applyBorder="1" applyProtection="1">
      <alignment vertical="center"/>
    </xf>
    <xf numFmtId="0" fontId="14" fillId="0" borderId="0" xfId="0" quotePrefix="1" applyFont="1" applyAlignment="1">
      <alignment horizontal="left" vertical="top" wrapText="1"/>
    </xf>
    <xf numFmtId="0" fontId="12" fillId="4" borderId="1" xfId="0" applyFont="1" applyFill="1" applyBorder="1" applyAlignment="1" applyProtection="1">
      <alignment horizontal="center" vertical="center" wrapText="1"/>
    </xf>
    <xf numFmtId="0" fontId="22" fillId="7" borderId="1" xfId="4">
      <alignment vertical="center"/>
    </xf>
    <xf numFmtId="4" fontId="21" fillId="0" borderId="1" xfId="5" applyFont="1" applyFill="1" applyBorder="1">
      <alignment horizontal="center" vertical="center" wrapText="1"/>
    </xf>
    <xf numFmtId="4" fontId="21" fillId="0" borderId="1" xfId="5" applyFont="1" applyFill="1" applyBorder="1" applyProtection="1">
      <alignment horizontal="center" vertical="center" wrapText="1"/>
      <protection locked="0"/>
    </xf>
    <xf numFmtId="0" fontId="21" fillId="0" borderId="1" xfId="6" applyFill="1" applyBorder="1" applyAlignment="1" applyProtection="1">
      <alignment horizontal="center" vertical="center" wrapText="1"/>
    </xf>
    <xf numFmtId="0" fontId="21" fillId="0" borderId="1" xfId="6" applyFill="1" applyBorder="1" applyAlignment="1" applyProtection="1">
      <alignment vertical="center" wrapText="1"/>
    </xf>
    <xf numFmtId="0" fontId="35" fillId="0" borderId="0" xfId="0" applyFont="1" applyAlignment="1">
      <alignment horizontal="left" vertical="top"/>
    </xf>
    <xf numFmtId="0" fontId="35" fillId="0" borderId="0" xfId="0" applyFont="1" applyAlignment="1">
      <alignment horizontal="left" vertical="top"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3">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2"/>
      <tableStyleElement type="headerRow" dxfId="271"/>
      <tableStyleElement type="totalRow" dxfId="270"/>
      <tableStyleElement type="lastColumn" dxfId="26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38" totalsRowCount="1" headerRowDxfId="258" dataDxfId="256" totalsRowDxfId="254" headerRowBorderDxfId="257" tableBorderDxfId="255" headerRowCellStyle="1.Style Font">
  <tableColumns count="7">
    <tableColumn id="1" name="1" totalsRowLabel="Total TVA Cota 0" totalsRowDxfId="253"/>
    <tableColumn id="2" name="2" totalsRowDxfId="252"/>
    <tableColumn id="3" name="3" totalsRowDxfId="251"/>
    <tableColumn id="4" name="4" totalsRowDxfId="250"/>
    <tableColumn id="5" name="5" totalsRowDxfId="249" dataCellStyle="2.Number Style"/>
    <tableColumn id="6" name="6" totalsRowDxfId="248" dataCellStyle="2.Number Style"/>
    <tableColumn id="7" name="7" totalsRowFunction="custom" dataDxfId="247" totalsRowDxfId="24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0" dataDxfId="28" totalsRowDxfId="26" headerRowBorderDxfId="29" tableBorderDxfId="27" headerRowCellStyle="1.Style Font">
  <tableColumns count="7">
    <tableColumn id="1" name="1" totalsRowLabel="Total TVA Cota 0" dataDxfId="25" totalsRowDxfId="24"/>
    <tableColumn id="2" name="2" dataDxfId="23" totalsRowDxfId="22"/>
    <tableColumn id="3" name="3" dataDxfId="21" totalsRowDxfId="20"/>
    <tableColumn id="4" name="4" dataDxfId="19" totalsRowDxfId="18"/>
    <tableColumn id="5" name="5" dataDxfId="17" totalsRowDxfId="16" dataCellStyle="2.Number Style"/>
    <tableColumn id="6" name="6" dataDxfId="15" totalsRowDxfId="14" dataCellStyle="2.Number Style"/>
    <tableColumn id="7" name="7" totalsRowFunction="custom" dataDxfId="13" totalsRowDxfId="12"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79" totalsRowCount="1" headerRowDxfId="238" dataDxfId="236" totalsRowDxfId="234" headerRowBorderDxfId="237" tableBorderDxfId="235" headerRowCellStyle="1.Style Font">
  <tableColumns count="7">
    <tableColumn id="1" name="1" totalsRowLabel="Total TVA Cota 0" dataDxfId="233" totalsRowDxfId="232"/>
    <tableColumn id="2" name="2" dataDxfId="231" totalsRowDxfId="230"/>
    <tableColumn id="3" name="3" dataDxfId="229" totalsRowDxfId="228"/>
    <tableColumn id="4" name="4" dataDxfId="227" totalsRowDxfId="226"/>
    <tableColumn id="5" name="5" dataDxfId="225" totalsRowDxfId="224" dataCellStyle="2.Number Style"/>
    <tableColumn id="6" name="6" dataDxfId="223" totalsRowDxfId="222" dataCellStyle="2.Number Style"/>
    <tableColumn id="7" name="7" totalsRowFunction="custom" dataDxfId="221" totalsRowDxfId="22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9" totalsRowCount="1" headerRowDxfId="212" dataDxfId="210" totalsRowDxfId="208" headerRowBorderDxfId="211" tableBorderDxfId="209" headerRowCellStyle="1.Style Font">
  <tableColumns count="7">
    <tableColumn id="1" name="1" totalsRowLabel="Total TVA Cota 0" dataDxfId="207" totalsRowDxfId="206"/>
    <tableColumn id="2" name="2" dataDxfId="205" totalsRowDxfId="204"/>
    <tableColumn id="3" name="3" dataDxfId="203" totalsRowDxfId="202"/>
    <tableColumn id="4" name="4" dataDxfId="201" totalsRowDxfId="200"/>
    <tableColumn id="5" name="5" dataDxfId="199" totalsRowDxfId="198" dataCellStyle="2.Number Style"/>
    <tableColumn id="6" name="6" dataDxfId="197" totalsRowDxfId="196" dataCellStyle="2.Number Style"/>
    <tableColumn id="7" name="7" totalsRowFunction="custom" dataDxfId="195" totalsRowDxfId="194"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65" totalsRowCount="1" headerRowDxfId="186" dataDxfId="184" totalsRowDxfId="182" headerRowBorderDxfId="185" tableBorderDxfId="183" headerRowCellStyle="1.Style Font">
  <tableColumns count="7">
    <tableColumn id="1" name="1" totalsRowLabel="Total TVA Cota 0" dataDxfId="181" totalsRowDxfId="180"/>
    <tableColumn id="2" name="2" dataDxfId="179" totalsRowDxfId="178"/>
    <tableColumn id="3" name="3" dataDxfId="177" totalsRowDxfId="176"/>
    <tableColumn id="4" name="4" dataDxfId="175" totalsRowDxfId="174"/>
    <tableColumn id="5" name="5" dataDxfId="173" totalsRowDxfId="172" dataCellStyle="2.Number Style"/>
    <tableColumn id="6" name="6" dataDxfId="171" totalsRowDxfId="170" dataCellStyle="2.Number Style"/>
    <tableColumn id="7" name="7" totalsRowFunction="custom" dataDxfId="169" totalsRowDxfId="168"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07" totalsRowCount="1" headerRowDxfId="160" dataDxfId="158" totalsRowDxfId="156" headerRowBorderDxfId="159" tableBorderDxfId="157" headerRowCellStyle="1.Style Font">
  <tableColumns count="7">
    <tableColumn id="1" name="1" totalsRowLabel="Total TVA Cota 0" dataDxfId="155" totalsRowDxfId="154"/>
    <tableColumn id="2" name="2" dataDxfId="153" totalsRowDxfId="152"/>
    <tableColumn id="3" name="3" dataDxfId="151" totalsRowDxfId="150"/>
    <tableColumn id="4" name="4" dataDxfId="149" totalsRowDxfId="148"/>
    <tableColumn id="5" name="5" dataDxfId="147" totalsRowDxfId="146" dataCellStyle="2.Number Style"/>
    <tableColumn id="6" name="6" dataDxfId="145" totalsRowDxfId="144" dataCellStyle="2.Number Style"/>
    <tableColumn id="7" name="7" totalsRowFunction="custom" dataDxfId="143" totalsRowDxfId="142"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41" totalsRowCount="1" headerRowDxfId="134" dataDxfId="132" totalsRowDxfId="130" headerRowBorderDxfId="133" tableBorderDxfId="131" headerRowCellStyle="1.Style Font">
  <tableColumns count="7">
    <tableColumn id="1" name="1" totalsRowLabel="Total TVA Cota 0" dataDxfId="129" totalsRowDxfId="128"/>
    <tableColumn id="2" name="2" dataDxfId="127" totalsRowDxfId="126"/>
    <tableColumn id="3" name="3" dataDxfId="125" totalsRowDxfId="124"/>
    <tableColumn id="4" name="4" dataDxfId="123" totalsRowDxfId="122"/>
    <tableColumn id="5" name="5" dataDxfId="121" totalsRowDxfId="120" dataCellStyle="2.Number Style"/>
    <tableColumn id="6" name="6" dataDxfId="119" totalsRowDxfId="118" dataCellStyle="2.Number Style"/>
    <tableColumn id="7" name="7" totalsRowFunction="custom" dataDxfId="117" totalsRowDxfId="116"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9" totalsRowCount="1" headerRowDxfId="108" dataDxfId="106" totalsRowDxfId="104" headerRowBorderDxfId="107" tableBorderDxfId="105" headerRowCellStyle="1.Style Font">
  <tableColumns count="7">
    <tableColumn id="1" name="1" totalsRowLabel="Total TVA Cota 0" dataDxfId="103" totalsRowDxfId="102"/>
    <tableColumn id="2" name="2" dataDxfId="101" totalsRowDxfId="100"/>
    <tableColumn id="3" name="3" dataDxfId="99" totalsRowDxfId="98"/>
    <tableColumn id="4" name="4" dataDxfId="97" totalsRowDxfId="96"/>
    <tableColumn id="5" name="5" dataDxfId="95" totalsRowDxfId="94" dataCellStyle="2.Number Style"/>
    <tableColumn id="6" name="6" dataDxfId="93" totalsRowDxfId="92" dataCellStyle="2.Number Style"/>
    <tableColumn id="7" name="7" totalsRowFunction="custom" dataDxfId="91" totalsRowDxfId="90"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9" totalsRowCount="1" headerRowDxfId="82" dataDxfId="80" totalsRowDxfId="78" headerRowBorderDxfId="81" tableBorderDxfId="79" headerRowCellStyle="1.Style Font">
  <tableColumns count="7">
    <tableColumn id="1" name="1" totalsRowLabel="Total TVA Cota 0" dataDxfId="77" totalsRowDxfId="76"/>
    <tableColumn id="2" name="2" dataDxfId="75" totalsRowDxfId="74"/>
    <tableColumn id="3" name="3" dataDxfId="73" totalsRowDxfId="72"/>
    <tableColumn id="4" name="4" dataDxfId="71" totalsRowDxfId="70"/>
    <tableColumn id="5" name="5" dataDxfId="69" totalsRowDxfId="68" dataCellStyle="2.Number Style"/>
    <tableColumn id="6" name="6" dataDxfId="67" totalsRowDxfId="66" dataCellStyle="2.Number Style"/>
    <tableColumn id="7" name="7" totalsRowFunction="custom" dataDxfId="65" totalsRowDxfId="64"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45" totalsRowCount="1" headerRowDxfId="56" dataDxfId="54" totalsRowDxfId="52" headerRowBorderDxfId="55" tableBorderDxfId="53" headerRowCellStyle="1.Style Font">
  <tableColumns count="7">
    <tableColumn id="1" name="1" totalsRowLabel="Total TVA Cota 0" dataDxfId="51" totalsRowDxfId="50"/>
    <tableColumn id="2" name="2" dataDxfId="49" totalsRowDxfId="48"/>
    <tableColumn id="3" name="3" dataDxfId="47" totalsRowDxfId="46"/>
    <tableColumn id="4" name="4" dataDxfId="45" totalsRowDxfId="44"/>
    <tableColumn id="5" name="5" dataDxfId="43" totalsRowDxfId="42" dataCellStyle="2.Number Style"/>
    <tableColumn id="6" name="6" dataDxfId="41" totalsRowDxfId="40" dataCellStyle="2.Number Style"/>
    <tableColumn id="7" name="7" totalsRowFunction="custom" dataDxfId="39" totalsRowDxfId="38"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22" sqref="E22"/>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54</v>
      </c>
      <c r="B1" s="59" t="s">
        <v>55</v>
      </c>
      <c r="C1" s="58"/>
      <c r="D1" s="60"/>
      <c r="E1" s="60"/>
    </row>
    <row r="2" spans="1:7" ht="30" customHeight="1" x14ac:dyDescent="0.25">
      <c r="A2" s="61" t="s">
        <v>6</v>
      </c>
      <c r="B2" s="62" t="s">
        <v>56</v>
      </c>
      <c r="C2" s="120" t="s">
        <v>110</v>
      </c>
      <c r="D2" s="121"/>
      <c r="E2" s="122"/>
      <c r="F2" s="4"/>
      <c r="G2" s="4"/>
    </row>
    <row r="3" spans="1:7" ht="30" customHeight="1" x14ac:dyDescent="0.25">
      <c r="A3" s="61" t="s">
        <v>7</v>
      </c>
      <c r="B3" s="62" t="s">
        <v>57</v>
      </c>
      <c r="C3" s="123"/>
      <c r="D3" s="124"/>
      <c r="E3" s="125"/>
      <c r="F3" s="5"/>
      <c r="G3" s="5"/>
    </row>
    <row r="4" spans="1:7" ht="45" customHeight="1" x14ac:dyDescent="0.25">
      <c r="A4" s="133" t="s">
        <v>10</v>
      </c>
      <c r="B4" s="133"/>
      <c r="C4" s="133"/>
      <c r="D4" s="133"/>
      <c r="E4" s="63" t="s">
        <v>17</v>
      </c>
    </row>
    <row r="5" spans="1:7" ht="16.5" customHeight="1" x14ac:dyDescent="0.25">
      <c r="A5" s="132" t="s">
        <v>18</v>
      </c>
      <c r="B5" s="132"/>
      <c r="C5" s="132"/>
      <c r="D5" s="132"/>
      <c r="E5" s="64"/>
    </row>
    <row r="6" spans="1:7" ht="15.75" x14ac:dyDescent="0.25">
      <c r="A6" s="65">
        <v>1</v>
      </c>
      <c r="B6" s="134" t="s">
        <v>9</v>
      </c>
      <c r="C6" s="134"/>
      <c r="D6" s="134"/>
      <c r="E6" s="66">
        <f>LOOKUP(2,1/(1-ISBLANK(TA!G:G)),TA!G:G)</f>
        <v>0</v>
      </c>
    </row>
    <row r="7" spans="1:7" ht="15.75" x14ac:dyDescent="0.25">
      <c r="A7" s="65">
        <v>2</v>
      </c>
      <c r="B7" s="134" t="s">
        <v>40</v>
      </c>
      <c r="C7" s="134"/>
      <c r="D7" s="134"/>
      <c r="E7" s="66">
        <f>LOOKUP(2,1/(1-ISBLANK(TM!G:G)),TM!G:G)</f>
        <v>0</v>
      </c>
    </row>
    <row r="8" spans="1:7" ht="15.75" x14ac:dyDescent="0.25">
      <c r="A8" s="65">
        <v>3</v>
      </c>
      <c r="B8" s="134" t="s">
        <v>76</v>
      </c>
      <c r="C8" s="134"/>
      <c r="D8" s="134"/>
      <c r="E8" s="66">
        <f>LOOKUP(2,1/(1-ISBLANK(TMS!G:G)),TMS!G:G)</f>
        <v>0</v>
      </c>
    </row>
    <row r="9" spans="1:7" ht="15.75" x14ac:dyDescent="0.25">
      <c r="A9" s="65">
        <v>4</v>
      </c>
      <c r="B9" s="134" t="s">
        <v>0</v>
      </c>
      <c r="C9" s="134"/>
      <c r="D9" s="134"/>
      <c r="E9" s="66">
        <f>LOOKUP(2,1/(1-ISBLANK(HV!G:G)),HV!G:G)</f>
        <v>0</v>
      </c>
    </row>
    <row r="10" spans="1:7" ht="15.75" x14ac:dyDescent="0.25">
      <c r="A10" s="65">
        <v>5</v>
      </c>
      <c r="B10" s="134" t="s">
        <v>41</v>
      </c>
      <c r="C10" s="134"/>
      <c r="D10" s="134"/>
      <c r="E10" s="66">
        <f>LOOKUP(2,1/(1-ISBLANK(GCW!G:G)),GCW!G:G)</f>
        <v>0</v>
      </c>
    </row>
    <row r="11" spans="1:7" ht="15.75" x14ac:dyDescent="0.25">
      <c r="A11" s="65">
        <v>6</v>
      </c>
      <c r="B11" s="134" t="s">
        <v>42</v>
      </c>
      <c r="C11" s="134"/>
      <c r="D11" s="134"/>
      <c r="E11" s="66">
        <f>LOOKUP(2,1/(1-ISBLANK(EEF!G:G)),EEF!G:G)</f>
        <v>0</v>
      </c>
    </row>
    <row r="12" spans="1:7" ht="15.75" x14ac:dyDescent="0.25">
      <c r="A12" s="65">
        <v>7</v>
      </c>
      <c r="B12" s="134" t="s">
        <v>45</v>
      </c>
      <c r="C12" s="134"/>
      <c r="D12" s="134"/>
      <c r="E12" s="66">
        <f>LOOKUP(2,1/(1-ISBLANK(ATM!G:G)),ATM!G:G)</f>
        <v>0</v>
      </c>
    </row>
    <row r="13" spans="1:7" ht="15.75" x14ac:dyDescent="0.25">
      <c r="A13" s="65">
        <v>8</v>
      </c>
      <c r="B13" s="134" t="s">
        <v>43</v>
      </c>
      <c r="C13" s="134"/>
      <c r="D13" s="134"/>
      <c r="E13" s="66">
        <f>LOOKUP(2,1/(1-ISBLANK(BK!G:G)),BK!G:G)</f>
        <v>0</v>
      </c>
    </row>
    <row r="14" spans="1:7" ht="15.75" x14ac:dyDescent="0.25">
      <c r="A14" s="65">
        <v>9</v>
      </c>
      <c r="B14" s="134" t="s">
        <v>44</v>
      </c>
      <c r="C14" s="134"/>
      <c r="D14" s="134"/>
      <c r="E14" s="66">
        <f>LOOKUP(2,1/(1-ISBLANK(SIP!G:G)),SIP!G:G)</f>
        <v>0</v>
      </c>
    </row>
    <row r="15" spans="1:7" ht="15.75" x14ac:dyDescent="0.25">
      <c r="A15" s="65">
        <v>10</v>
      </c>
      <c r="B15" s="135" t="s">
        <v>89</v>
      </c>
      <c r="C15" s="136"/>
      <c r="D15" s="137"/>
      <c r="E15" s="66">
        <f>LOOKUP(2,1/(1-ISBLANK(FSS!G:G)),FSS!G:G)</f>
        <v>0</v>
      </c>
    </row>
    <row r="16" spans="1:7" ht="15.75" x14ac:dyDescent="0.25">
      <c r="A16" s="65">
        <v>11</v>
      </c>
      <c r="B16" s="134" t="s">
        <v>39</v>
      </c>
      <c r="C16" s="134"/>
      <c r="D16" s="134"/>
      <c r="E16" s="66">
        <f>Commiss!G11</f>
        <v>0</v>
      </c>
    </row>
    <row r="17" spans="1:5" ht="15.75" x14ac:dyDescent="0.25">
      <c r="A17" s="65">
        <v>12</v>
      </c>
      <c r="B17" s="134" t="s">
        <v>105</v>
      </c>
      <c r="C17" s="134"/>
      <c r="D17" s="134"/>
      <c r="E17" s="66">
        <f>Maintenance!G11</f>
        <v>0</v>
      </c>
    </row>
    <row r="18" spans="1:5" ht="31.5" customHeight="1" x14ac:dyDescent="0.25">
      <c r="A18" s="67"/>
      <c r="B18" s="139" t="s">
        <v>19</v>
      </c>
      <c r="C18" s="139"/>
      <c r="D18" s="139"/>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30" t="s">
        <v>12</v>
      </c>
      <c r="C21" s="131"/>
      <c r="D21" s="69" t="s">
        <v>13</v>
      </c>
      <c r="E21" s="69" t="s">
        <v>14</v>
      </c>
    </row>
    <row r="22" spans="1:5" x14ac:dyDescent="0.25">
      <c r="A22" s="70">
        <v>1</v>
      </c>
      <c r="B22" s="126" t="s">
        <v>22</v>
      </c>
      <c r="C22" s="127"/>
      <c r="D22" s="70" t="s">
        <v>15</v>
      </c>
      <c r="E22" s="21">
        <v>204.11</v>
      </c>
    </row>
    <row r="23" spans="1:5" x14ac:dyDescent="0.25">
      <c r="A23" s="70">
        <v>2</v>
      </c>
      <c r="B23" s="126" t="s">
        <v>20</v>
      </c>
      <c r="C23" s="127"/>
      <c r="D23" s="70" t="s">
        <v>28</v>
      </c>
      <c r="E23" s="77">
        <f>Boiler!D11</f>
        <v>0</v>
      </c>
    </row>
    <row r="24" spans="1:5" x14ac:dyDescent="0.25">
      <c r="A24" s="70">
        <v>3</v>
      </c>
      <c r="B24" s="126" t="s">
        <v>24</v>
      </c>
      <c r="C24" s="127"/>
      <c r="D24" s="70" t="s">
        <v>15</v>
      </c>
      <c r="E24" s="78" t="str">
        <f>IFERROR(E22/E23,"")</f>
        <v/>
      </c>
    </row>
    <row r="25" spans="1:5" x14ac:dyDescent="0.25">
      <c r="A25" s="70">
        <v>4</v>
      </c>
      <c r="B25" s="126" t="s">
        <v>23</v>
      </c>
      <c r="C25" s="127"/>
      <c r="D25" s="70" t="s">
        <v>27</v>
      </c>
      <c r="E25" s="79">
        <v>15000</v>
      </c>
    </row>
    <row r="26" spans="1:5" x14ac:dyDescent="0.25">
      <c r="A26" s="70">
        <v>5</v>
      </c>
      <c r="B26" s="126" t="s">
        <v>23</v>
      </c>
      <c r="C26" s="127"/>
      <c r="D26" s="70" t="s">
        <v>26</v>
      </c>
      <c r="E26" s="80">
        <f>E25*0.277778/1000</f>
        <v>4.1666699999999999</v>
      </c>
    </row>
    <row r="27" spans="1:5" x14ac:dyDescent="0.25">
      <c r="A27" s="70">
        <v>6</v>
      </c>
      <c r="B27" s="126" t="s">
        <v>21</v>
      </c>
      <c r="C27" s="127"/>
      <c r="D27" s="70" t="s">
        <v>25</v>
      </c>
      <c r="E27" s="80" t="str">
        <f>IFERROR(E24/E26,"")</f>
        <v/>
      </c>
    </row>
    <row r="28" spans="1:5" x14ac:dyDescent="0.25">
      <c r="A28" s="70">
        <v>7</v>
      </c>
      <c r="B28" s="126" t="s">
        <v>30</v>
      </c>
      <c r="C28" s="127"/>
      <c r="D28" s="70" t="s">
        <v>29</v>
      </c>
      <c r="E28" s="78">
        <v>110</v>
      </c>
    </row>
    <row r="29" spans="1:5" x14ac:dyDescent="0.25">
      <c r="A29" s="71">
        <v>8</v>
      </c>
      <c r="B29" s="128" t="s">
        <v>37</v>
      </c>
      <c r="C29" s="129"/>
      <c r="D29" s="71" t="s">
        <v>16</v>
      </c>
      <c r="E29" s="81" t="str">
        <f>IFERROR(E28*E27,"")</f>
        <v/>
      </c>
    </row>
    <row r="30" spans="1:5" x14ac:dyDescent="0.25">
      <c r="A30" s="70">
        <v>9</v>
      </c>
      <c r="B30" s="126" t="s">
        <v>38</v>
      </c>
      <c r="C30" s="127"/>
      <c r="D30" s="70" t="s">
        <v>28</v>
      </c>
      <c r="E30" s="82">
        <v>0.1</v>
      </c>
    </row>
    <row r="31" spans="1:5" x14ac:dyDescent="0.25">
      <c r="A31" s="70">
        <v>10</v>
      </c>
      <c r="B31" s="126" t="s">
        <v>31</v>
      </c>
      <c r="C31" s="127"/>
      <c r="D31" s="70" t="s">
        <v>32</v>
      </c>
      <c r="E31" s="83">
        <v>10</v>
      </c>
    </row>
    <row r="32" spans="1:5" x14ac:dyDescent="0.25">
      <c r="A32" s="71">
        <v>11</v>
      </c>
      <c r="B32" s="140" t="s">
        <v>34</v>
      </c>
      <c r="C32" s="141"/>
      <c r="D32" s="72" t="s">
        <v>16</v>
      </c>
      <c r="E32" s="84" t="str">
        <f>IFERROR(PV(E30,E31,E29)*(-1),"")</f>
        <v/>
      </c>
    </row>
    <row r="33" spans="1:5" ht="15.75" x14ac:dyDescent="0.25">
      <c r="A33" s="142" t="s">
        <v>33</v>
      </c>
      <c r="B33" s="143"/>
      <c r="C33" s="144"/>
      <c r="D33" s="73" t="s">
        <v>16</v>
      </c>
      <c r="E33" s="85" t="str">
        <f>IFERROR(E18+E32,"")</f>
        <v/>
      </c>
    </row>
    <row r="34" spans="1:5" x14ac:dyDescent="0.25">
      <c r="A34" s="60"/>
      <c r="B34" s="60"/>
      <c r="C34" s="60"/>
      <c r="D34" s="60"/>
      <c r="E34" s="60"/>
    </row>
    <row r="35" spans="1:5" ht="30" customHeight="1" x14ac:dyDescent="0.25">
      <c r="A35" s="119" t="s">
        <v>58</v>
      </c>
      <c r="B35" s="119"/>
      <c r="C35" s="74"/>
      <c r="D35" s="75" t="s">
        <v>59</v>
      </c>
      <c r="E35" s="76"/>
    </row>
    <row r="36" spans="1:5" x14ac:dyDescent="0.25">
      <c r="A36" s="60"/>
      <c r="B36" s="60"/>
      <c r="C36" s="60"/>
      <c r="D36" s="60"/>
      <c r="E36" s="60"/>
    </row>
    <row r="37" spans="1:5" x14ac:dyDescent="0.25">
      <c r="A37" s="138" t="s">
        <v>53</v>
      </c>
      <c r="B37" s="138"/>
      <c r="C37" s="138"/>
      <c r="D37" s="138"/>
      <c r="E37" s="138"/>
    </row>
    <row r="38" spans="1:5" x14ac:dyDescent="0.25">
      <c r="A38" s="138"/>
      <c r="B38" s="138"/>
      <c r="C38" s="138"/>
      <c r="D38" s="138"/>
      <c r="E38" s="138"/>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17" type="noConversion"/>
  <conditionalFormatting sqref="A1:E14 A16:E1048576 A15:B15 E15">
    <cfRule type="expression" dxfId="268" priority="4">
      <formula>CELL("PROTECT",A1)=0</formula>
    </cfRule>
  </conditionalFormatting>
  <conditionalFormatting sqref="C35">
    <cfRule type="containsBlanks" dxfId="267" priority="10">
      <formula>LEN(TRIM(C35))=0</formula>
    </cfRule>
  </conditionalFormatting>
  <conditionalFormatting sqref="A1:E33">
    <cfRule type="expression" dxfId="26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view="pageBreakPreview" topLeftCell="A10" zoomScaleNormal="90" zoomScaleSheetLayoutView="100" workbookViewId="0">
      <selection activeCell="C38" sqref="C3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8" t="s">
        <v>8</v>
      </c>
      <c r="B4" s="148"/>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384</v>
      </c>
      <c r="D7" s="38"/>
      <c r="E7" s="44"/>
      <c r="F7" s="43"/>
      <c r="G7" s="87">
        <f>Table119[5]*Table119[6]</f>
        <v>0</v>
      </c>
    </row>
    <row r="8" spans="1:7" x14ac:dyDescent="0.25">
      <c r="A8" s="38">
        <v>1</v>
      </c>
      <c r="B8" s="38" t="s">
        <v>385</v>
      </c>
      <c r="C8" s="39" t="s">
        <v>386</v>
      </c>
      <c r="D8" s="38" t="s">
        <v>194</v>
      </c>
      <c r="E8" s="44">
        <v>1</v>
      </c>
      <c r="F8" s="43"/>
      <c r="G8" s="89">
        <f>Table119[5]*Table119[6]</f>
        <v>0</v>
      </c>
    </row>
    <row r="9" spans="1:7" x14ac:dyDescent="0.25">
      <c r="A9" s="35">
        <v>2</v>
      </c>
      <c r="B9" s="25" t="s">
        <v>387</v>
      </c>
      <c r="C9" s="25" t="s">
        <v>388</v>
      </c>
      <c r="D9" s="25" t="s">
        <v>194</v>
      </c>
      <c r="E9" s="25">
        <v>1</v>
      </c>
      <c r="F9" s="96"/>
      <c r="G9" s="97">
        <f>Table119[5]*Table119[6]</f>
        <v>0</v>
      </c>
    </row>
    <row r="10" spans="1:7" x14ac:dyDescent="0.25">
      <c r="A10" s="40">
        <v>3</v>
      </c>
      <c r="B10" s="41" t="s">
        <v>389</v>
      </c>
      <c r="C10" s="41" t="s">
        <v>390</v>
      </c>
      <c r="D10" s="41" t="s">
        <v>194</v>
      </c>
      <c r="E10" s="42">
        <v>1</v>
      </c>
      <c r="F10" s="96"/>
      <c r="G10" s="98">
        <f>Table119[5]*Table119[6]</f>
        <v>0</v>
      </c>
    </row>
    <row r="11" spans="1:7" ht="30" x14ac:dyDescent="0.25">
      <c r="A11" s="40">
        <v>4</v>
      </c>
      <c r="B11" s="41" t="s">
        <v>391</v>
      </c>
      <c r="C11" s="41" t="s">
        <v>392</v>
      </c>
      <c r="D11" s="41" t="s">
        <v>194</v>
      </c>
      <c r="E11" s="42">
        <v>1</v>
      </c>
      <c r="F11" s="96"/>
      <c r="G11" s="98">
        <f>Table119[5]*Table119[6]</f>
        <v>0</v>
      </c>
    </row>
    <row r="12" spans="1:7" x14ac:dyDescent="0.25">
      <c r="A12" s="40">
        <v>5</v>
      </c>
      <c r="B12" s="41" t="s">
        <v>393</v>
      </c>
      <c r="C12" s="41" t="s">
        <v>394</v>
      </c>
      <c r="D12" s="41" t="s">
        <v>194</v>
      </c>
      <c r="E12" s="42">
        <v>1</v>
      </c>
      <c r="F12" s="96"/>
      <c r="G12" s="98">
        <f>Table119[5]*Table119[6]</f>
        <v>0</v>
      </c>
    </row>
    <row r="13" spans="1:7" x14ac:dyDescent="0.25">
      <c r="A13" s="40">
        <v>6</v>
      </c>
      <c r="B13" s="41" t="s">
        <v>395</v>
      </c>
      <c r="C13" s="41" t="s">
        <v>396</v>
      </c>
      <c r="D13" s="41" t="s">
        <v>194</v>
      </c>
      <c r="E13" s="42">
        <v>1</v>
      </c>
      <c r="F13" s="96"/>
      <c r="G13" s="98">
        <f>Table119[5]*Table119[6]</f>
        <v>0</v>
      </c>
    </row>
    <row r="14" spans="1:7" x14ac:dyDescent="0.25">
      <c r="A14" s="40">
        <v>7</v>
      </c>
      <c r="B14" s="41" t="s">
        <v>397</v>
      </c>
      <c r="C14" s="41" t="s">
        <v>398</v>
      </c>
      <c r="D14" s="41" t="s">
        <v>399</v>
      </c>
      <c r="E14" s="42">
        <v>1</v>
      </c>
      <c r="F14" s="96"/>
      <c r="G14" s="98">
        <f>Table119[5]*Table119[6]</f>
        <v>0</v>
      </c>
    </row>
    <row r="15" spans="1:7" ht="30" x14ac:dyDescent="0.25">
      <c r="A15" s="40">
        <v>8</v>
      </c>
      <c r="B15" s="41" t="s">
        <v>400</v>
      </c>
      <c r="C15" s="41" t="s">
        <v>401</v>
      </c>
      <c r="D15" s="41" t="s">
        <v>194</v>
      </c>
      <c r="E15" s="42">
        <v>2</v>
      </c>
      <c r="F15" s="96"/>
      <c r="G15" s="98">
        <f>Table119[5]*Table119[6]</f>
        <v>0</v>
      </c>
    </row>
    <row r="16" spans="1:7" x14ac:dyDescent="0.25">
      <c r="A16" s="40">
        <v>9</v>
      </c>
      <c r="B16" s="41" t="s">
        <v>402</v>
      </c>
      <c r="C16" s="41" t="s">
        <v>403</v>
      </c>
      <c r="D16" s="41" t="s">
        <v>194</v>
      </c>
      <c r="E16" s="42">
        <v>1</v>
      </c>
      <c r="F16" s="96"/>
      <c r="G16" s="98">
        <f>Table119[5]*Table119[6]</f>
        <v>0</v>
      </c>
    </row>
    <row r="17" spans="1:7" ht="30" x14ac:dyDescent="0.25">
      <c r="A17" s="40">
        <v>10</v>
      </c>
      <c r="B17" s="41" t="s">
        <v>404</v>
      </c>
      <c r="C17" s="41" t="s">
        <v>405</v>
      </c>
      <c r="D17" s="41" t="s">
        <v>406</v>
      </c>
      <c r="E17" s="42">
        <v>0.06</v>
      </c>
      <c r="F17" s="96"/>
      <c r="G17" s="98">
        <f>Table119[5]*Table119[6]</f>
        <v>0</v>
      </c>
    </row>
    <row r="18" spans="1:7" ht="30" x14ac:dyDescent="0.25">
      <c r="A18" s="40">
        <v>11</v>
      </c>
      <c r="B18" s="41" t="s">
        <v>407</v>
      </c>
      <c r="C18" s="41" t="s">
        <v>408</v>
      </c>
      <c r="D18" s="41" t="s">
        <v>409</v>
      </c>
      <c r="E18" s="42">
        <v>0.01</v>
      </c>
      <c r="F18" s="96"/>
      <c r="G18" s="98">
        <f>Table119[5]*Table119[6]</f>
        <v>0</v>
      </c>
    </row>
    <row r="19" spans="1:7" x14ac:dyDescent="0.25">
      <c r="A19" s="40">
        <v>12</v>
      </c>
      <c r="B19" s="41" t="s">
        <v>410</v>
      </c>
      <c r="C19" s="41" t="s">
        <v>411</v>
      </c>
      <c r="D19" s="41" t="s">
        <v>194</v>
      </c>
      <c r="E19" s="42">
        <v>2</v>
      </c>
      <c r="F19" s="96"/>
      <c r="G19" s="98">
        <f>Table119[5]*Table119[6]</f>
        <v>0</v>
      </c>
    </row>
    <row r="20" spans="1:7" x14ac:dyDescent="0.25">
      <c r="A20" s="40">
        <v>13</v>
      </c>
      <c r="B20" s="41" t="s">
        <v>412</v>
      </c>
      <c r="C20" s="41" t="s">
        <v>413</v>
      </c>
      <c r="D20" s="41" t="s">
        <v>414</v>
      </c>
      <c r="E20" s="42">
        <v>0.09</v>
      </c>
      <c r="F20" s="96"/>
      <c r="G20" s="98">
        <f>Table119[5]*Table119[6]</f>
        <v>0</v>
      </c>
    </row>
    <row r="21" spans="1:7" x14ac:dyDescent="0.25">
      <c r="A21" s="40">
        <v>14</v>
      </c>
      <c r="B21" s="41" t="s">
        <v>412</v>
      </c>
      <c r="C21" s="41" t="s">
        <v>415</v>
      </c>
      <c r="D21" s="41" t="s">
        <v>414</v>
      </c>
      <c r="E21" s="42">
        <v>0.06</v>
      </c>
      <c r="F21" s="96"/>
      <c r="G21" s="98">
        <f>Table119[5]*Table119[6]</f>
        <v>0</v>
      </c>
    </row>
    <row r="22" spans="1:7" x14ac:dyDescent="0.25">
      <c r="A22" s="40">
        <v>15</v>
      </c>
      <c r="B22" s="41" t="s">
        <v>416</v>
      </c>
      <c r="C22" s="41" t="s">
        <v>417</v>
      </c>
      <c r="D22" s="41" t="s">
        <v>123</v>
      </c>
      <c r="E22" s="42">
        <v>5</v>
      </c>
      <c r="F22" s="96"/>
      <c r="G22" s="98">
        <f>Table119[5]*Table119[6]</f>
        <v>0</v>
      </c>
    </row>
    <row r="23" spans="1:7" ht="30" x14ac:dyDescent="0.25">
      <c r="A23" s="40">
        <v>16</v>
      </c>
      <c r="B23" s="41" t="s">
        <v>418</v>
      </c>
      <c r="C23" s="41" t="s">
        <v>419</v>
      </c>
      <c r="D23" s="41" t="s">
        <v>414</v>
      </c>
      <c r="E23" s="42">
        <v>5.0000000000000001E-3</v>
      </c>
      <c r="F23" s="96"/>
      <c r="G23" s="98">
        <f>Table119[5]*Table119[6]</f>
        <v>0</v>
      </c>
    </row>
    <row r="24" spans="1:7" x14ac:dyDescent="0.25">
      <c r="A24" s="40">
        <v>17</v>
      </c>
      <c r="B24" s="41"/>
      <c r="C24" s="41" t="s">
        <v>420</v>
      </c>
      <c r="D24" s="41" t="s">
        <v>194</v>
      </c>
      <c r="E24" s="42">
        <v>0</v>
      </c>
      <c r="F24" s="96"/>
      <c r="G24" s="98">
        <f>Table119[5]*Table119[6]</f>
        <v>0</v>
      </c>
    </row>
    <row r="25" spans="1:7" x14ac:dyDescent="0.25">
      <c r="A25" s="40">
        <v>18</v>
      </c>
      <c r="B25" s="41" t="s">
        <v>421</v>
      </c>
      <c r="C25" s="41" t="s">
        <v>422</v>
      </c>
      <c r="D25" s="41" t="s">
        <v>194</v>
      </c>
      <c r="E25" s="42">
        <v>1</v>
      </c>
      <c r="F25" s="96"/>
      <c r="G25" s="98">
        <f>Table119[5]*Table119[6]</f>
        <v>0</v>
      </c>
    </row>
    <row r="26" spans="1:7" x14ac:dyDescent="0.25">
      <c r="A26" s="40">
        <v>19</v>
      </c>
      <c r="B26" s="41" t="s">
        <v>421</v>
      </c>
      <c r="C26" s="41" t="s">
        <v>423</v>
      </c>
      <c r="D26" s="41" t="s">
        <v>194</v>
      </c>
      <c r="E26" s="42">
        <v>2</v>
      </c>
      <c r="F26" s="96"/>
      <c r="G26" s="98">
        <f>Table119[5]*Table119[6]</f>
        <v>0</v>
      </c>
    </row>
    <row r="27" spans="1:7" x14ac:dyDescent="0.25">
      <c r="A27" s="40">
        <v>20</v>
      </c>
      <c r="B27" s="41" t="s">
        <v>421</v>
      </c>
      <c r="C27" s="41" t="s">
        <v>424</v>
      </c>
      <c r="D27" s="41" t="s">
        <v>194</v>
      </c>
      <c r="E27" s="42">
        <v>1</v>
      </c>
      <c r="F27" s="96"/>
      <c r="G27" s="98">
        <f>Table119[5]*Table119[6]</f>
        <v>0</v>
      </c>
    </row>
    <row r="28" spans="1:7" x14ac:dyDescent="0.25">
      <c r="A28" s="40">
        <v>21</v>
      </c>
      <c r="B28" s="41" t="s">
        <v>421</v>
      </c>
      <c r="C28" s="41" t="s">
        <v>425</v>
      </c>
      <c r="D28" s="41" t="s">
        <v>194</v>
      </c>
      <c r="E28" s="42">
        <v>1</v>
      </c>
      <c r="F28" s="96"/>
      <c r="G28" s="98">
        <f>Table119[5]*Table119[6]</f>
        <v>0</v>
      </c>
    </row>
    <row r="29" spans="1:7" x14ac:dyDescent="0.25">
      <c r="A29" s="40">
        <v>22</v>
      </c>
      <c r="B29" s="41" t="s">
        <v>421</v>
      </c>
      <c r="C29" s="41" t="s">
        <v>426</v>
      </c>
      <c r="D29" s="41" t="s">
        <v>194</v>
      </c>
      <c r="E29" s="42">
        <v>2</v>
      </c>
      <c r="F29" s="96"/>
      <c r="G29" s="98">
        <f>Table119[5]*Table119[6]</f>
        <v>0</v>
      </c>
    </row>
    <row r="30" spans="1:7" x14ac:dyDescent="0.25">
      <c r="A30" s="40">
        <v>23</v>
      </c>
      <c r="B30" s="41" t="s">
        <v>427</v>
      </c>
      <c r="C30" s="41" t="s">
        <v>428</v>
      </c>
      <c r="D30" s="41" t="s">
        <v>123</v>
      </c>
      <c r="E30" s="42">
        <v>6</v>
      </c>
      <c r="F30" s="96"/>
      <c r="G30" s="98">
        <f>Table119[5]*Table119[6]</f>
        <v>0</v>
      </c>
    </row>
    <row r="31" spans="1:7" x14ac:dyDescent="0.25">
      <c r="A31" s="40">
        <v>24</v>
      </c>
      <c r="B31" s="41" t="s">
        <v>429</v>
      </c>
      <c r="C31" s="41" t="s">
        <v>430</v>
      </c>
      <c r="D31" s="41" t="s">
        <v>123</v>
      </c>
      <c r="E31" s="42">
        <v>3</v>
      </c>
      <c r="F31" s="96"/>
      <c r="G31" s="98">
        <f>Table119[5]*Table119[6]</f>
        <v>0</v>
      </c>
    </row>
    <row r="32" spans="1:7" x14ac:dyDescent="0.25">
      <c r="A32" s="40">
        <v>25</v>
      </c>
      <c r="B32" s="41" t="s">
        <v>431</v>
      </c>
      <c r="C32" s="41" t="s">
        <v>432</v>
      </c>
      <c r="D32" s="41" t="s">
        <v>123</v>
      </c>
      <c r="E32" s="42">
        <v>3</v>
      </c>
      <c r="F32" s="96"/>
      <c r="G32" s="98">
        <f>Table119[5]*Table119[6]</f>
        <v>0</v>
      </c>
    </row>
    <row r="33" spans="1:7" x14ac:dyDescent="0.25">
      <c r="A33" s="40">
        <v>26</v>
      </c>
      <c r="B33" s="41" t="s">
        <v>433</v>
      </c>
      <c r="C33" s="41" t="s">
        <v>434</v>
      </c>
      <c r="D33" s="41" t="s">
        <v>123</v>
      </c>
      <c r="E33" s="42">
        <v>3</v>
      </c>
      <c r="F33" s="96"/>
      <c r="G33" s="98">
        <f>Table119[5]*Table119[6]</f>
        <v>0</v>
      </c>
    </row>
    <row r="34" spans="1:7" x14ac:dyDescent="0.25">
      <c r="A34" s="40">
        <v>27</v>
      </c>
      <c r="B34" s="41">
        <v>3470003</v>
      </c>
      <c r="C34" s="41" t="s">
        <v>417</v>
      </c>
      <c r="D34" s="41" t="s">
        <v>123</v>
      </c>
      <c r="E34" s="42">
        <v>5</v>
      </c>
      <c r="F34" s="96"/>
      <c r="G34" s="98">
        <f>Table119[5]*Table119[6]</f>
        <v>0</v>
      </c>
    </row>
    <row r="35" spans="1:7" x14ac:dyDescent="0.25">
      <c r="A35" s="40">
        <v>28</v>
      </c>
      <c r="B35" s="41">
        <v>3470005</v>
      </c>
      <c r="C35" s="41" t="s">
        <v>435</v>
      </c>
      <c r="D35" s="41" t="s">
        <v>123</v>
      </c>
      <c r="E35" s="42">
        <v>0.5</v>
      </c>
      <c r="F35" s="96"/>
      <c r="G35" s="98">
        <f>Table119[5]*Table119[6]</f>
        <v>0</v>
      </c>
    </row>
    <row r="36" spans="1:7" x14ac:dyDescent="0.25">
      <c r="A36" s="40" t="s">
        <v>162</v>
      </c>
      <c r="B36" s="41"/>
      <c r="C36" s="41" t="s">
        <v>150</v>
      </c>
      <c r="D36" s="41"/>
      <c r="E36" s="42"/>
      <c r="F36" s="96"/>
      <c r="G36" s="98">
        <f>Table119[5]*Table119[6]</f>
        <v>0</v>
      </c>
    </row>
    <row r="37" spans="1:7" ht="45" x14ac:dyDescent="0.25">
      <c r="A37" s="114" t="s">
        <v>569</v>
      </c>
      <c r="B37" s="114" t="s">
        <v>421</v>
      </c>
      <c r="C37" s="115" t="s">
        <v>570</v>
      </c>
      <c r="D37" s="114" t="s">
        <v>571</v>
      </c>
      <c r="E37" s="116">
        <v>1</v>
      </c>
      <c r="F37" s="117"/>
      <c r="G37" s="118">
        <f>Table119[5]*Table119[6]</f>
        <v>0</v>
      </c>
    </row>
    <row r="38" spans="1:7" x14ac:dyDescent="0.25">
      <c r="A38" s="114" t="s">
        <v>568</v>
      </c>
      <c r="B38" s="114" t="s">
        <v>421</v>
      </c>
      <c r="C38" s="115" t="s">
        <v>572</v>
      </c>
      <c r="D38" s="114" t="s">
        <v>194</v>
      </c>
      <c r="E38" s="116">
        <v>2</v>
      </c>
      <c r="F38" s="117"/>
      <c r="G38" s="118">
        <f>Table119[5]*Table119[6]</f>
        <v>0</v>
      </c>
    </row>
    <row r="39" spans="1:7" x14ac:dyDescent="0.25">
      <c r="A39" s="40">
        <v>29</v>
      </c>
      <c r="B39" s="41" t="s">
        <v>421</v>
      </c>
      <c r="C39" s="41" t="s">
        <v>436</v>
      </c>
      <c r="D39" s="41" t="s">
        <v>194</v>
      </c>
      <c r="E39" s="42">
        <v>1</v>
      </c>
      <c r="F39" s="96"/>
      <c r="G39" s="98">
        <f>Table119[5]*Table119[6]</f>
        <v>0</v>
      </c>
    </row>
    <row r="40" spans="1:7" x14ac:dyDescent="0.25">
      <c r="A40" s="40">
        <v>30</v>
      </c>
      <c r="B40" s="41" t="s">
        <v>421</v>
      </c>
      <c r="C40" s="41" t="s">
        <v>388</v>
      </c>
      <c r="D40" s="41" t="s">
        <v>194</v>
      </c>
      <c r="E40" s="42">
        <v>1</v>
      </c>
      <c r="F40" s="96"/>
      <c r="G40" s="98">
        <f>Table119[5]*Table119[6]</f>
        <v>0</v>
      </c>
    </row>
    <row r="41" spans="1:7" x14ac:dyDescent="0.25">
      <c r="A41" s="40">
        <v>31</v>
      </c>
      <c r="B41" s="41" t="s">
        <v>421</v>
      </c>
      <c r="C41" s="41" t="s">
        <v>437</v>
      </c>
      <c r="D41" s="41" t="s">
        <v>194</v>
      </c>
      <c r="E41" s="42">
        <v>1</v>
      </c>
      <c r="F41" s="96"/>
      <c r="G41" s="98">
        <f>Table119[5]*Table119[6]</f>
        <v>0</v>
      </c>
    </row>
    <row r="42" spans="1:7" x14ac:dyDescent="0.25">
      <c r="A42" s="40">
        <v>32</v>
      </c>
      <c r="B42" s="41" t="s">
        <v>421</v>
      </c>
      <c r="C42" s="41" t="s">
        <v>438</v>
      </c>
      <c r="D42" s="41" t="s">
        <v>194</v>
      </c>
      <c r="E42" s="42">
        <v>1</v>
      </c>
      <c r="F42" s="96"/>
      <c r="G42" s="98">
        <f>Table119[5]*Table119[6]</f>
        <v>0</v>
      </c>
    </row>
    <row r="43" spans="1:7" x14ac:dyDescent="0.25">
      <c r="A43" s="40">
        <v>33</v>
      </c>
      <c r="B43" s="41" t="s">
        <v>421</v>
      </c>
      <c r="C43" s="41" t="s">
        <v>439</v>
      </c>
      <c r="D43" s="41" t="s">
        <v>194</v>
      </c>
      <c r="E43" s="42">
        <v>1</v>
      </c>
      <c r="F43" s="96"/>
      <c r="G43" s="98">
        <f>Table119[5]*Table119[6]</f>
        <v>0</v>
      </c>
    </row>
    <row r="44" spans="1:7" x14ac:dyDescent="0.25">
      <c r="A44" s="40">
        <v>34</v>
      </c>
      <c r="B44" s="41" t="s">
        <v>421</v>
      </c>
      <c r="C44" s="41" t="s">
        <v>440</v>
      </c>
      <c r="D44" s="41" t="s">
        <v>194</v>
      </c>
      <c r="E44" s="42">
        <v>1</v>
      </c>
      <c r="F44" s="96"/>
      <c r="G44" s="98">
        <f>Table119[5]*Table119[6]</f>
        <v>0</v>
      </c>
    </row>
    <row r="45" spans="1:7" x14ac:dyDescent="0.25">
      <c r="A45" s="40" t="s">
        <v>84</v>
      </c>
      <c r="B45" s="41"/>
      <c r="C45" s="41"/>
      <c r="D45" s="41"/>
      <c r="E45" s="42"/>
      <c r="F45" s="42"/>
      <c r="G45" s="87">
        <f>SUBTOTAL(9,Table119[7])</f>
        <v>0</v>
      </c>
    </row>
  </sheetData>
  <mergeCells count="2">
    <mergeCell ref="C2:G3"/>
    <mergeCell ref="A4:B4"/>
  </mergeCells>
  <phoneticPr fontId="17" type="noConversion"/>
  <conditionalFormatting sqref="A7:G45">
    <cfRule type="expression" dxfId="63" priority="3">
      <formula>CELL("PROTECT",A7)=0</formula>
    </cfRule>
    <cfRule type="expression" dxfId="62" priority="4">
      <formula>$C7="Subtotal"</formula>
    </cfRule>
    <cfRule type="expression" priority="5" stopIfTrue="1">
      <formula>OR($C7="Subtotal",$A7="Total TVA Cota 0")</formula>
    </cfRule>
    <cfRule type="expression" dxfId="61" priority="7">
      <formula>$E7=""</formula>
    </cfRule>
  </conditionalFormatting>
  <conditionalFormatting sqref="G7:G45">
    <cfRule type="expression" dxfId="60" priority="1">
      <formula>AND($C7="Subtotal",$G7="")</formula>
    </cfRule>
    <cfRule type="expression" dxfId="59" priority="2">
      <formula>AND($C7="Subtotal",_xlfn.FORMULATEXT($G7)="=[5]*[6]")</formula>
    </cfRule>
    <cfRule type="expression" dxfId="58" priority="6">
      <formula>AND($C7&lt;&gt;"Subtotal",_xlfn.FORMULATEXT($G7)&lt;&gt;"=[5]*[6]")</formula>
    </cfRule>
  </conditionalFormatting>
  <conditionalFormatting sqref="E7:G45">
    <cfRule type="notContainsBlanks" priority="8" stopIfTrue="1">
      <formula>LEN(TRIM(E7))&gt;0</formula>
    </cfRule>
    <cfRule type="expression" dxfId="57" priority="9">
      <formula>$E7&lt;&gt;""</formula>
    </cfRule>
  </conditionalFormatting>
  <dataValidations count="1">
    <dataValidation type="decimal" operator="greaterThan" allowBlank="1" showInputMessage="1" showErrorMessage="1" sqref="F7:F4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8" t="s">
        <v>8</v>
      </c>
      <c r="B4" s="148"/>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84</v>
      </c>
      <c r="B9" s="41"/>
      <c r="C9" s="41"/>
      <c r="D9" s="41"/>
      <c r="E9" s="42"/>
      <c r="F9" s="42"/>
      <c r="G9" s="87">
        <f>SUBTOTAL(9,Table1193[7])</f>
        <v>0</v>
      </c>
    </row>
  </sheetData>
  <mergeCells count="2">
    <mergeCell ref="C2:G3"/>
    <mergeCell ref="A4:B4"/>
  </mergeCells>
  <conditionalFormatting sqref="G7:G9">
    <cfRule type="expression" dxfId="37" priority="1">
      <formula>AND($C7="Subtotal",$G7="")</formula>
    </cfRule>
    <cfRule type="expression" dxfId="36" priority="2">
      <formula>AND($C7="Subtotal",_xlfn.FORMULATEXT($G7)="=[5]*[6]")</formula>
    </cfRule>
    <cfRule type="expression" dxfId="35" priority="6">
      <formula>AND($C7&lt;&gt;"Subtotal",_xlfn.FORMULATEXT($G7)&lt;&gt;"=[5]*[6]")</formula>
    </cfRule>
  </conditionalFormatting>
  <conditionalFormatting sqref="A7:G9">
    <cfRule type="expression" dxfId="34" priority="3">
      <formula>CELL("PROTECT",A7)=0</formula>
    </cfRule>
    <cfRule type="expression" dxfId="33" priority="4">
      <formula>$C7="Subtotal"</formula>
    </cfRule>
    <cfRule type="expression" priority="5" stopIfTrue="1">
      <formula>OR($C7="Subtotal",$A7="Total TVA Cota 0")</formula>
    </cfRule>
    <cfRule type="expression" dxfId="32" priority="7">
      <formula>$E7=""</formula>
    </cfRule>
  </conditionalFormatting>
  <conditionalFormatting sqref="E7:G9">
    <cfRule type="notContainsBlanks" priority="8" stopIfTrue="1">
      <formula>LEN(TRIM(E7))&gt;0</formula>
    </cfRule>
    <cfRule type="expression" dxfId="3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ht="18.75" x14ac:dyDescent="0.3">
      <c r="A3" s="26" t="str">
        <f>SITE!A3</f>
        <v>Site:</v>
      </c>
      <c r="B3" s="27" t="str">
        <f>IF(SITE!B3=0,"",SITE!B3)</f>
        <v>y</v>
      </c>
      <c r="C3" s="145"/>
      <c r="D3" s="145"/>
      <c r="E3" s="145"/>
      <c r="F3" s="145"/>
      <c r="G3" s="145"/>
    </row>
    <row r="4" spans="1:7" ht="18.75" x14ac:dyDescent="0.25">
      <c r="A4" s="152" t="str">
        <f>SITE!B16</f>
        <v>Darea in Exloatare</v>
      </c>
      <c r="B4" s="152"/>
      <c r="C4" s="152"/>
      <c r="D4" s="152"/>
      <c r="E4" s="152"/>
      <c r="F4" s="152"/>
      <c r="G4" s="152"/>
    </row>
    <row r="5" spans="1:7" ht="47.25" x14ac:dyDescent="0.25">
      <c r="A5" s="6" t="s">
        <v>1</v>
      </c>
      <c r="B5" s="6" t="s">
        <v>36</v>
      </c>
      <c r="C5" s="6" t="s">
        <v>3</v>
      </c>
      <c r="D5" s="6" t="s">
        <v>4</v>
      </c>
      <c r="E5" s="6" t="s">
        <v>5</v>
      </c>
      <c r="F5" s="9" t="s">
        <v>85</v>
      </c>
      <c r="G5" s="9" t="s">
        <v>87</v>
      </c>
    </row>
    <row r="6" spans="1:7" ht="15.75" x14ac:dyDescent="0.25">
      <c r="A6" s="6">
        <v>1</v>
      </c>
      <c r="B6" s="6">
        <v>2</v>
      </c>
      <c r="C6" s="6">
        <v>3</v>
      </c>
      <c r="D6" s="6">
        <v>4</v>
      </c>
      <c r="E6" s="6">
        <v>5</v>
      </c>
      <c r="F6" s="6">
        <v>6</v>
      </c>
      <c r="G6" s="6">
        <v>7</v>
      </c>
    </row>
    <row r="7" spans="1:7" ht="15.75" x14ac:dyDescent="0.25">
      <c r="A7" s="51">
        <v>1</v>
      </c>
      <c r="B7" s="52"/>
      <c r="C7" s="53" t="s">
        <v>90</v>
      </c>
      <c r="D7" s="54" t="s">
        <v>91</v>
      </c>
      <c r="E7" s="55">
        <v>1</v>
      </c>
      <c r="F7" s="24"/>
      <c r="G7" s="18">
        <f t="shared" ref="G7:G10" si="0">$E7*F7</f>
        <v>0</v>
      </c>
    </row>
    <row r="8" spans="1:7" ht="15.75" x14ac:dyDescent="0.25">
      <c r="A8" s="48">
        <v>2</v>
      </c>
      <c r="B8" s="48"/>
      <c r="C8" s="56" t="s">
        <v>92</v>
      </c>
      <c r="D8" s="57" t="s">
        <v>94</v>
      </c>
      <c r="E8" s="55">
        <v>1</v>
      </c>
      <c r="F8" s="24"/>
      <c r="G8" s="18">
        <f t="shared" si="0"/>
        <v>0</v>
      </c>
    </row>
    <row r="9" spans="1:7" ht="15.75" x14ac:dyDescent="0.25">
      <c r="A9" s="48">
        <v>3</v>
      </c>
      <c r="B9" s="48"/>
      <c r="C9" s="56" t="s">
        <v>93</v>
      </c>
      <c r="D9" s="57" t="s">
        <v>94</v>
      </c>
      <c r="E9" s="55">
        <v>1</v>
      </c>
      <c r="F9" s="24"/>
      <c r="G9" s="18">
        <f t="shared" si="0"/>
        <v>0</v>
      </c>
    </row>
    <row r="10" spans="1:7" ht="16.5" thickBot="1" x14ac:dyDescent="0.3">
      <c r="A10" s="48">
        <v>4</v>
      </c>
      <c r="B10" s="48"/>
      <c r="C10" s="56" t="s">
        <v>95</v>
      </c>
      <c r="D10" s="57" t="s">
        <v>96</v>
      </c>
      <c r="E10" s="55">
        <v>1</v>
      </c>
      <c r="F10" s="24"/>
      <c r="G10" s="18">
        <f t="shared" si="0"/>
        <v>0</v>
      </c>
    </row>
    <row r="11" spans="1:7" ht="20.25" thickTop="1" thickBot="1" x14ac:dyDescent="0.3">
      <c r="A11" s="14" t="s">
        <v>49</v>
      </c>
      <c r="B11" s="14"/>
      <c r="C11" s="14"/>
      <c r="D11" s="14"/>
      <c r="E11" s="14"/>
      <c r="F11" s="14"/>
      <c r="G11" s="1">
        <f>SUM(G7:G10)</f>
        <v>0</v>
      </c>
    </row>
    <row r="13" spans="1:7" x14ac:dyDescent="0.25">
      <c r="A13" s="13" t="s">
        <v>52</v>
      </c>
    </row>
  </sheetData>
  <mergeCells count="2">
    <mergeCell ref="C2:G3"/>
    <mergeCell ref="A4:G4"/>
  </mergeCells>
  <phoneticPr fontId="17" type="noConversion"/>
  <conditionalFormatting sqref="F7:F10">
    <cfRule type="containsBlanks" dxfId="11" priority="9">
      <formula>LEN(TRIM(F7))=0</formula>
    </cfRule>
  </conditionalFormatting>
  <conditionalFormatting sqref="A4:G6 C1:G3 F7:G10 A11:G13">
    <cfRule type="expression" dxfId="10" priority="8">
      <formula>CELL("PROTECT",A1)=0</formula>
    </cfRule>
  </conditionalFormatting>
  <conditionalFormatting sqref="C7:E10">
    <cfRule type="containsBlanks" dxfId="9" priority="2">
      <formula>LEN(TRIM(C7))=0</formula>
    </cfRule>
  </conditionalFormatting>
  <conditionalFormatting sqref="A7:E10">
    <cfRule type="expression" dxfId="8"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ht="18.75" x14ac:dyDescent="0.3">
      <c r="A3" s="26" t="str">
        <f>SITE!A3</f>
        <v>Site:</v>
      </c>
      <c r="B3" s="27" t="str">
        <f>IF(SITE!B3=0,"",SITE!B3)</f>
        <v>y</v>
      </c>
      <c r="C3" s="149"/>
      <c r="D3" s="149"/>
      <c r="E3" s="149"/>
      <c r="F3" s="149"/>
      <c r="G3" s="149"/>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104</v>
      </c>
      <c r="E5" s="9" t="s">
        <v>48</v>
      </c>
      <c r="F5" s="9" t="s">
        <v>85</v>
      </c>
      <c r="G5" s="9" t="s">
        <v>88</v>
      </c>
    </row>
    <row r="6" spans="1:7" ht="15.75" x14ac:dyDescent="0.25">
      <c r="A6" s="6">
        <v>1</v>
      </c>
      <c r="B6" s="6">
        <v>2</v>
      </c>
      <c r="C6" s="6">
        <v>3</v>
      </c>
      <c r="D6" s="6">
        <v>4</v>
      </c>
      <c r="E6" s="6">
        <v>5</v>
      </c>
      <c r="F6" s="6">
        <v>6</v>
      </c>
      <c r="G6" s="6">
        <v>7</v>
      </c>
    </row>
    <row r="7" spans="1:7" ht="31.5" x14ac:dyDescent="0.25">
      <c r="A7" s="7">
        <v>1</v>
      </c>
      <c r="B7" s="7"/>
      <c r="C7" s="7" t="s">
        <v>97</v>
      </c>
      <c r="D7" s="49" t="s">
        <v>98</v>
      </c>
      <c r="E7" s="50">
        <v>3</v>
      </c>
      <c r="F7" s="20"/>
      <c r="G7" s="19">
        <f>$E7*F7</f>
        <v>0</v>
      </c>
    </row>
    <row r="8" spans="1:7" ht="15.75" x14ac:dyDescent="0.25">
      <c r="A8" s="7">
        <v>2</v>
      </c>
      <c r="B8" s="7"/>
      <c r="C8" s="7" t="s">
        <v>99</v>
      </c>
      <c r="D8" s="49" t="s">
        <v>98</v>
      </c>
      <c r="E8" s="50">
        <v>3</v>
      </c>
      <c r="F8" s="20"/>
      <c r="G8" s="19">
        <f t="shared" ref="G8:G10" si="0">$E8*F8</f>
        <v>0</v>
      </c>
    </row>
    <row r="9" spans="1:7" ht="15.75" x14ac:dyDescent="0.25">
      <c r="A9" s="7">
        <v>3</v>
      </c>
      <c r="B9" s="7"/>
      <c r="C9" s="7" t="s">
        <v>100</v>
      </c>
      <c r="D9" s="49" t="s">
        <v>101</v>
      </c>
      <c r="E9" s="50">
        <v>3</v>
      </c>
      <c r="F9" s="20"/>
      <c r="G9" s="19">
        <f t="shared" si="0"/>
        <v>0</v>
      </c>
    </row>
    <row r="10" spans="1:7" ht="16.5" thickBot="1" x14ac:dyDescent="0.3">
      <c r="A10" s="7">
        <v>4</v>
      </c>
      <c r="B10" s="7"/>
      <c r="C10" s="7" t="s">
        <v>102</v>
      </c>
      <c r="D10" s="49" t="s">
        <v>103</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53" t="s">
        <v>46</v>
      </c>
      <c r="B13" s="153"/>
      <c r="C13" s="153"/>
      <c r="D13" s="153"/>
      <c r="E13" s="153"/>
      <c r="F13" s="153"/>
      <c r="G13" s="153"/>
    </row>
    <row r="14" spans="1:7" x14ac:dyDescent="0.25">
      <c r="A14" s="153"/>
      <c r="B14" s="153"/>
      <c r="C14" s="153"/>
      <c r="D14" s="153"/>
      <c r="E14" s="153"/>
      <c r="F14" s="153"/>
      <c r="G14" s="153"/>
    </row>
  </sheetData>
  <mergeCells count="2">
    <mergeCell ref="C2:G3"/>
    <mergeCell ref="A13:G14"/>
  </mergeCells>
  <phoneticPr fontId="17"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zoomScaleNormal="100" zoomScaleSheetLayoutView="100" workbookViewId="0">
      <selection activeCell="C18" sqref="C18"/>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54" t="str">
        <f>SITE!C2</f>
        <v>Instalarea Centralei termice cu arderea biocombustibilului solid la Grădinița de copii din s. Călugăr, r-l Fălești.</v>
      </c>
      <c r="D2" s="154"/>
      <c r="E2" s="154"/>
      <c r="F2" s="154"/>
      <c r="G2" s="154"/>
    </row>
    <row r="3" spans="1:7" ht="18.75" x14ac:dyDescent="0.3">
      <c r="A3" s="26" t="str">
        <f>SITE!A3</f>
        <v>Site:</v>
      </c>
      <c r="B3" s="27" t="str">
        <f>IF(SITE!B3=0,"",SITE!B3)</f>
        <v>y</v>
      </c>
      <c r="C3" s="154"/>
      <c r="D3" s="154"/>
      <c r="E3" s="154"/>
      <c r="F3" s="154"/>
      <c r="G3" s="154"/>
    </row>
    <row r="4" spans="1:7" ht="18.75" x14ac:dyDescent="0.25">
      <c r="A4" s="155" t="s">
        <v>60</v>
      </c>
      <c r="B4" s="155"/>
      <c r="C4" s="155"/>
      <c r="D4" s="155"/>
      <c r="E4" s="155"/>
      <c r="F4" s="155"/>
      <c r="G4" s="155"/>
    </row>
    <row r="5" spans="1:7" ht="31.5" x14ac:dyDescent="0.25">
      <c r="A5" s="8" t="s">
        <v>1</v>
      </c>
      <c r="B5" s="8" t="s">
        <v>36</v>
      </c>
      <c r="C5" s="8" t="s">
        <v>61</v>
      </c>
      <c r="D5" s="8" t="s">
        <v>62</v>
      </c>
      <c r="E5" s="8" t="s">
        <v>63</v>
      </c>
      <c r="F5" s="8" t="s">
        <v>86</v>
      </c>
      <c r="G5" s="8" t="s">
        <v>88</v>
      </c>
    </row>
    <row r="6" spans="1:7" ht="15.75" x14ac:dyDescent="0.25">
      <c r="A6" s="8">
        <v>1</v>
      </c>
      <c r="B6" s="8">
        <v>2</v>
      </c>
      <c r="C6" s="8">
        <v>3</v>
      </c>
      <c r="D6" s="8">
        <v>4</v>
      </c>
      <c r="E6" s="8">
        <v>5</v>
      </c>
      <c r="F6" s="8">
        <v>6</v>
      </c>
      <c r="G6" s="8">
        <v>7</v>
      </c>
    </row>
    <row r="7" spans="1:7" ht="15.75" x14ac:dyDescent="0.25">
      <c r="A7" s="158">
        <v>1</v>
      </c>
      <c r="B7" s="159" t="s">
        <v>35</v>
      </c>
      <c r="C7" s="36" t="s">
        <v>64</v>
      </c>
      <c r="D7" s="15"/>
      <c r="E7" s="156">
        <v>2</v>
      </c>
      <c r="F7" s="157">
        <v>1</v>
      </c>
      <c r="G7" s="156">
        <f>E7*F7</f>
        <v>2</v>
      </c>
    </row>
    <row r="8" spans="1:7" ht="30" x14ac:dyDescent="0.25">
      <c r="A8" s="158"/>
      <c r="B8" s="159"/>
      <c r="C8" s="86" t="s">
        <v>573</v>
      </c>
      <c r="D8" s="15"/>
      <c r="E8" s="156"/>
      <c r="F8" s="157"/>
      <c r="G8" s="156"/>
    </row>
    <row r="9" spans="1:7" ht="15.75" x14ac:dyDescent="0.25">
      <c r="A9" s="158"/>
      <c r="B9" s="159"/>
      <c r="C9" s="36" t="s">
        <v>68</v>
      </c>
      <c r="D9" s="15"/>
      <c r="E9" s="156"/>
      <c r="F9" s="157"/>
      <c r="G9" s="156"/>
    </row>
    <row r="10" spans="1:7" ht="15.75" x14ac:dyDescent="0.25">
      <c r="A10" s="158"/>
      <c r="B10" s="159"/>
      <c r="C10" s="37" t="s">
        <v>574</v>
      </c>
      <c r="D10" s="15"/>
      <c r="E10" s="156"/>
      <c r="F10" s="157"/>
      <c r="G10" s="156"/>
    </row>
    <row r="11" spans="1:7" ht="15.75" x14ac:dyDescent="0.25">
      <c r="A11" s="158"/>
      <c r="B11" s="159"/>
      <c r="C11" s="16" t="s">
        <v>69</v>
      </c>
      <c r="D11" s="17"/>
      <c r="E11" s="156"/>
      <c r="F11" s="157"/>
      <c r="G11" s="156"/>
    </row>
    <row r="12" spans="1:7" ht="15.75" x14ac:dyDescent="0.25">
      <c r="A12" s="158"/>
      <c r="B12" s="159"/>
      <c r="C12" s="16" t="s">
        <v>74</v>
      </c>
      <c r="D12" s="15"/>
      <c r="E12" s="156"/>
      <c r="F12" s="157"/>
      <c r="G12" s="156"/>
    </row>
    <row r="13" spans="1:7" ht="31.5" x14ac:dyDescent="0.25">
      <c r="A13" s="158"/>
      <c r="B13" s="159"/>
      <c r="C13" s="16" t="s">
        <v>75</v>
      </c>
      <c r="D13" s="15"/>
      <c r="E13" s="156"/>
      <c r="F13" s="157"/>
      <c r="G13" s="156"/>
    </row>
    <row r="14" spans="1:7" ht="31.5" x14ac:dyDescent="0.25">
      <c r="A14" s="158"/>
      <c r="B14" s="159"/>
      <c r="C14" s="37" t="s">
        <v>70</v>
      </c>
      <c r="D14" s="15"/>
      <c r="E14" s="156"/>
      <c r="F14" s="157"/>
      <c r="G14" s="156"/>
    </row>
    <row r="15" spans="1:7" ht="31.5" x14ac:dyDescent="0.25">
      <c r="A15" s="158"/>
      <c r="B15" s="159"/>
      <c r="C15" s="16" t="s">
        <v>71</v>
      </c>
      <c r="D15" s="15"/>
      <c r="E15" s="156"/>
      <c r="F15" s="157"/>
      <c r="G15" s="156"/>
    </row>
    <row r="16" spans="1:7" ht="31.5" x14ac:dyDescent="0.25">
      <c r="A16" s="158"/>
      <c r="B16" s="159"/>
      <c r="C16" s="16" t="s">
        <v>72</v>
      </c>
      <c r="D16" s="15"/>
      <c r="E16" s="156"/>
      <c r="F16" s="157"/>
      <c r="G16" s="156"/>
    </row>
    <row r="17" spans="1:7" ht="47.25" x14ac:dyDescent="0.25">
      <c r="A17" s="158"/>
      <c r="B17" s="159"/>
      <c r="C17" s="16" t="s">
        <v>73</v>
      </c>
      <c r="D17" s="15"/>
      <c r="E17" s="156"/>
      <c r="F17" s="157"/>
      <c r="G17" s="156"/>
    </row>
    <row r="18" spans="1:7" ht="15.75" x14ac:dyDescent="0.25">
      <c r="A18" s="158"/>
      <c r="B18" s="159"/>
      <c r="C18" s="16" t="s">
        <v>600</v>
      </c>
      <c r="D18" s="15"/>
      <c r="E18" s="156"/>
      <c r="F18" s="157"/>
      <c r="G18" s="156"/>
    </row>
    <row r="19" spans="1:7" ht="15.75" x14ac:dyDescent="0.25">
      <c r="A19" s="158"/>
      <c r="B19" s="159"/>
      <c r="C19" s="37" t="s">
        <v>109</v>
      </c>
      <c r="D19" s="15"/>
      <c r="E19" s="156"/>
      <c r="F19" s="157"/>
      <c r="G19" s="156"/>
    </row>
    <row r="20" spans="1:7" ht="48" thickBot="1" x14ac:dyDescent="0.3">
      <c r="A20" s="158"/>
      <c r="B20" s="159"/>
      <c r="C20" s="37" t="s">
        <v>107</v>
      </c>
      <c r="D20" s="15"/>
      <c r="E20" s="156"/>
      <c r="F20" s="157"/>
      <c r="G20" s="156"/>
    </row>
    <row r="21" spans="1:7" ht="19.5" customHeight="1" thickTop="1" thickBot="1" x14ac:dyDescent="0.3">
      <c r="A21" s="14" t="s">
        <v>50</v>
      </c>
      <c r="B21" s="14"/>
      <c r="C21" s="14"/>
      <c r="D21" s="14"/>
      <c r="E21" s="1"/>
      <c r="F21" s="1"/>
      <c r="G21" s="1">
        <f>SUM(G7:G20)</f>
        <v>2</v>
      </c>
    </row>
    <row r="22" spans="1:7" ht="16.5" thickTop="1" x14ac:dyDescent="0.25">
      <c r="A22" s="3"/>
      <c r="B22" s="3"/>
      <c r="C22" s="3"/>
      <c r="D22" s="3"/>
      <c r="E22" s="3"/>
      <c r="F22" s="3"/>
      <c r="G22" s="3"/>
    </row>
    <row r="23" spans="1:7" x14ac:dyDescent="0.25">
      <c r="A23" s="160" t="s">
        <v>65</v>
      </c>
      <c r="B23" s="160"/>
      <c r="C23" s="160"/>
      <c r="D23" s="160"/>
      <c r="E23" s="160"/>
      <c r="F23" s="160"/>
      <c r="G23" s="160"/>
    </row>
    <row r="24" spans="1:7" x14ac:dyDescent="0.25">
      <c r="A24" s="160" t="s">
        <v>106</v>
      </c>
      <c r="B24" s="160"/>
      <c r="C24" s="160"/>
      <c r="D24" s="160"/>
      <c r="E24" s="160"/>
      <c r="F24" s="160"/>
      <c r="G24" s="160"/>
    </row>
    <row r="25" spans="1:7" ht="31.5" customHeight="1" x14ac:dyDescent="0.25">
      <c r="A25" s="161" t="s">
        <v>66</v>
      </c>
      <c r="B25" s="161"/>
      <c r="C25" s="161"/>
      <c r="D25" s="161"/>
      <c r="E25" s="161"/>
      <c r="F25" s="161"/>
      <c r="G25" s="161"/>
    </row>
    <row r="26" spans="1:7" x14ac:dyDescent="0.25">
      <c r="A26" s="160" t="s">
        <v>67</v>
      </c>
      <c r="B26" s="160"/>
      <c r="C26" s="160"/>
      <c r="D26" s="160"/>
      <c r="E26" s="160"/>
      <c r="F26" s="160"/>
      <c r="G26" s="160"/>
    </row>
    <row r="27" spans="1:7" x14ac:dyDescent="0.25">
      <c r="A27" s="160" t="s">
        <v>108</v>
      </c>
      <c r="B27" s="160"/>
      <c r="C27" s="160"/>
      <c r="D27" s="160"/>
      <c r="E27" s="160"/>
      <c r="F27" s="160"/>
      <c r="G27" s="160"/>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17"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BreakPreview" topLeftCell="A13" zoomScaleNormal="90" zoomScaleSheetLayoutView="100" workbookViewId="0">
      <selection activeCell="E14" sqref="E14"/>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6" t="s">
        <v>8</v>
      </c>
      <c r="B4" s="147"/>
      <c r="C4" s="29" t="str">
        <f>SITE!B6</f>
        <v>Amenajarea Teritoriului</v>
      </c>
      <c r="D4" s="30"/>
      <c r="E4" s="30"/>
      <c r="F4" s="30"/>
      <c r="G4" s="31"/>
    </row>
    <row r="5" spans="1:7" s="22" customFormat="1" ht="47.25" x14ac:dyDescent="0.25">
      <c r="A5" s="8" t="s">
        <v>1</v>
      </c>
      <c r="B5" s="8" t="s">
        <v>2</v>
      </c>
      <c r="C5" s="8" t="s">
        <v>3</v>
      </c>
      <c r="D5" s="8" t="s">
        <v>4</v>
      </c>
      <c r="E5" s="8" t="s">
        <v>5</v>
      </c>
      <c r="F5" s="8" t="s">
        <v>85</v>
      </c>
      <c r="G5" s="8" t="s">
        <v>51</v>
      </c>
    </row>
    <row r="6" spans="1:7" s="22" customFormat="1" ht="15.75" x14ac:dyDescent="0.25">
      <c r="A6" s="9" t="s">
        <v>77</v>
      </c>
      <c r="B6" s="9" t="s">
        <v>78</v>
      </c>
      <c r="C6" s="9" t="s">
        <v>79</v>
      </c>
      <c r="D6" s="9" t="s">
        <v>80</v>
      </c>
      <c r="E6" s="9" t="s">
        <v>81</v>
      </c>
      <c r="F6" s="9" t="s">
        <v>82</v>
      </c>
      <c r="G6" s="9" t="s">
        <v>83</v>
      </c>
    </row>
    <row r="7" spans="1:7" s="45" customFormat="1" x14ac:dyDescent="0.25">
      <c r="A7" s="38"/>
      <c r="B7" s="38"/>
      <c r="C7" s="39" t="s">
        <v>111</v>
      </c>
      <c r="D7" s="38"/>
      <c r="E7" s="44"/>
      <c r="F7" s="43"/>
      <c r="G7" s="87">
        <f>Table1[5]*Table1[6]</f>
        <v>0</v>
      </c>
    </row>
    <row r="8" spans="1:7" s="45" customFormat="1" x14ac:dyDescent="0.25">
      <c r="A8" s="38"/>
      <c r="B8" s="38"/>
      <c r="C8" s="39" t="s">
        <v>112</v>
      </c>
      <c r="D8" s="38"/>
      <c r="E8" s="44"/>
      <c r="F8" s="43"/>
      <c r="G8" s="87">
        <f>Table1[5]*Table1[6]</f>
        <v>0</v>
      </c>
    </row>
    <row r="9" spans="1:7" ht="30" x14ac:dyDescent="0.25">
      <c r="A9" s="46" t="s">
        <v>77</v>
      </c>
      <c r="B9" s="47" t="s">
        <v>113</v>
      </c>
      <c r="C9" s="105" t="s">
        <v>539</v>
      </c>
      <c r="D9" s="47" t="s">
        <v>115</v>
      </c>
      <c r="E9" s="90">
        <v>3.6</v>
      </c>
      <c r="F9" s="90"/>
      <c r="G9" s="92">
        <f>Table1[5]*Table1[6]</f>
        <v>0</v>
      </c>
    </row>
    <row r="10" spans="1:7" ht="30" x14ac:dyDescent="0.25">
      <c r="A10" s="40">
        <v>2</v>
      </c>
      <c r="B10" s="41" t="s">
        <v>116</v>
      </c>
      <c r="C10" s="41" t="s">
        <v>540</v>
      </c>
      <c r="D10" s="41" t="s">
        <v>115</v>
      </c>
      <c r="E10" s="91">
        <v>3.6</v>
      </c>
      <c r="F10" s="91"/>
      <c r="G10" s="87">
        <f>Table1[5]*Table1[6]</f>
        <v>0</v>
      </c>
    </row>
    <row r="11" spans="1:7" ht="45" x14ac:dyDescent="0.25">
      <c r="A11" s="40">
        <v>3</v>
      </c>
      <c r="B11" s="41" t="s">
        <v>118</v>
      </c>
      <c r="C11" s="41" t="s">
        <v>119</v>
      </c>
      <c r="D11" s="41" t="s">
        <v>120</v>
      </c>
      <c r="E11" s="91">
        <v>36</v>
      </c>
      <c r="F11" s="91"/>
      <c r="G11" s="87">
        <f>Table1[5]*Table1[6]</f>
        <v>0</v>
      </c>
    </row>
    <row r="12" spans="1:7" ht="45" x14ac:dyDescent="0.25">
      <c r="A12" s="40">
        <v>4</v>
      </c>
      <c r="B12" s="41" t="s">
        <v>121</v>
      </c>
      <c r="C12" s="41" t="s">
        <v>122</v>
      </c>
      <c r="D12" s="41" t="s">
        <v>123</v>
      </c>
      <c r="E12" s="91">
        <v>24</v>
      </c>
      <c r="F12" s="91"/>
      <c r="G12" s="87">
        <f>Table1[5]*Table1[6]</f>
        <v>0</v>
      </c>
    </row>
    <row r="13" spans="1:7" x14ac:dyDescent="0.25">
      <c r="A13" s="40"/>
      <c r="B13" s="41"/>
      <c r="C13" s="41" t="s">
        <v>542</v>
      </c>
      <c r="D13" s="41"/>
      <c r="E13" s="91"/>
      <c r="F13" s="91"/>
      <c r="G13" s="87">
        <f>Table1[5]*Table1[6]</f>
        <v>0</v>
      </c>
    </row>
    <row r="14" spans="1:7" ht="45" x14ac:dyDescent="0.25">
      <c r="A14" s="40">
        <v>5</v>
      </c>
      <c r="B14" s="41" t="s">
        <v>124</v>
      </c>
      <c r="C14" s="41" t="s">
        <v>125</v>
      </c>
      <c r="D14" s="41" t="s">
        <v>123</v>
      </c>
      <c r="E14" s="91">
        <v>23</v>
      </c>
      <c r="F14" s="91"/>
      <c r="G14" s="87">
        <f>Table1[5]*Table1[6]</f>
        <v>0</v>
      </c>
    </row>
    <row r="15" spans="1:7" ht="45" x14ac:dyDescent="0.25">
      <c r="A15" s="40">
        <v>6</v>
      </c>
      <c r="B15" s="41" t="s">
        <v>126</v>
      </c>
      <c r="C15" s="41" t="s">
        <v>127</v>
      </c>
      <c r="D15" s="41" t="s">
        <v>115</v>
      </c>
      <c r="E15" s="91">
        <v>0.43</v>
      </c>
      <c r="F15" s="91"/>
      <c r="G15" s="87">
        <f>Table1[5]*Table1[6]</f>
        <v>0</v>
      </c>
    </row>
    <row r="16" spans="1:7" x14ac:dyDescent="0.25">
      <c r="A16" s="40"/>
      <c r="B16" s="41"/>
      <c r="C16" s="41" t="s">
        <v>543</v>
      </c>
      <c r="D16" s="41"/>
      <c r="E16" s="91"/>
      <c r="F16" s="91"/>
      <c r="G16" s="87">
        <f>Table1[5]*Table1[6]</f>
        <v>0</v>
      </c>
    </row>
    <row r="17" spans="1:7" ht="45" x14ac:dyDescent="0.25">
      <c r="A17" s="40">
        <v>7</v>
      </c>
      <c r="B17" s="41" t="s">
        <v>128</v>
      </c>
      <c r="C17" s="41" t="s">
        <v>541</v>
      </c>
      <c r="D17" s="41" t="s">
        <v>120</v>
      </c>
      <c r="E17" s="91">
        <v>1.8</v>
      </c>
      <c r="F17" s="91"/>
      <c r="G17" s="87">
        <f>Table1[5]*Table1[6]</f>
        <v>0</v>
      </c>
    </row>
    <row r="18" spans="1:7" x14ac:dyDescent="0.25">
      <c r="A18" s="40"/>
      <c r="B18" s="41"/>
      <c r="C18" s="41" t="s">
        <v>544</v>
      </c>
      <c r="D18" s="41"/>
      <c r="E18" s="91"/>
      <c r="F18" s="91"/>
      <c r="G18" s="87">
        <f>Table1[5]*Table1[6]</f>
        <v>0</v>
      </c>
    </row>
    <row r="19" spans="1:7" ht="60" x14ac:dyDescent="0.25">
      <c r="A19" s="40">
        <v>8</v>
      </c>
      <c r="B19" s="41" t="s">
        <v>129</v>
      </c>
      <c r="C19" s="41" t="s">
        <v>130</v>
      </c>
      <c r="D19" s="41" t="s">
        <v>115</v>
      </c>
      <c r="E19" s="91">
        <v>2.6</v>
      </c>
      <c r="F19" s="91"/>
      <c r="G19" s="87">
        <f>Table1[5]*Table1[6]</f>
        <v>0</v>
      </c>
    </row>
    <row r="20" spans="1:7" ht="45" x14ac:dyDescent="0.25">
      <c r="A20" s="40">
        <v>9</v>
      </c>
      <c r="B20" s="41" t="s">
        <v>131</v>
      </c>
      <c r="C20" s="41" t="s">
        <v>132</v>
      </c>
      <c r="D20" s="41" t="s">
        <v>115</v>
      </c>
      <c r="E20" s="91">
        <v>1.45</v>
      </c>
      <c r="F20" s="91"/>
      <c r="G20" s="87">
        <f>Table1[5]*Table1[6]</f>
        <v>0</v>
      </c>
    </row>
    <row r="21" spans="1:7" ht="45" x14ac:dyDescent="0.25">
      <c r="A21" s="40">
        <v>10</v>
      </c>
      <c r="B21" s="41" t="s">
        <v>133</v>
      </c>
      <c r="C21" s="41" t="s">
        <v>134</v>
      </c>
      <c r="D21" s="41" t="s">
        <v>115</v>
      </c>
      <c r="E21" s="91">
        <v>1.45</v>
      </c>
      <c r="F21" s="91"/>
      <c r="G21" s="87">
        <f>Table1[5]*Table1[6]</f>
        <v>0</v>
      </c>
    </row>
    <row r="22" spans="1:7" ht="30" x14ac:dyDescent="0.25">
      <c r="A22" s="40">
        <v>11</v>
      </c>
      <c r="B22" s="41" t="s">
        <v>135</v>
      </c>
      <c r="C22" s="41" t="s">
        <v>136</v>
      </c>
      <c r="D22" s="41" t="s">
        <v>137</v>
      </c>
      <c r="E22" s="91">
        <v>413.6</v>
      </c>
      <c r="F22" s="91"/>
      <c r="G22" s="87">
        <f>Table1[5]*Table1[6]</f>
        <v>0</v>
      </c>
    </row>
    <row r="23" spans="1:7" ht="45" x14ac:dyDescent="0.25">
      <c r="A23" s="40">
        <v>14</v>
      </c>
      <c r="B23" s="41" t="s">
        <v>126</v>
      </c>
      <c r="C23" s="41" t="s">
        <v>127</v>
      </c>
      <c r="D23" s="41" t="s">
        <v>115</v>
      </c>
      <c r="E23" s="91">
        <v>1.04</v>
      </c>
      <c r="F23" s="91"/>
      <c r="G23" s="87">
        <f>Table1[5]*Table1[6]</f>
        <v>0</v>
      </c>
    </row>
    <row r="24" spans="1:7" x14ac:dyDescent="0.25">
      <c r="A24" s="40">
        <v>15</v>
      </c>
      <c r="B24" s="41" t="s">
        <v>138</v>
      </c>
      <c r="C24" s="41" t="s">
        <v>139</v>
      </c>
      <c r="D24" s="41" t="s">
        <v>115</v>
      </c>
      <c r="E24" s="91">
        <v>0.16</v>
      </c>
      <c r="F24" s="91"/>
      <c r="G24" s="87">
        <f>Table1[5]*Table1[6]</f>
        <v>0</v>
      </c>
    </row>
    <row r="25" spans="1:7" x14ac:dyDescent="0.25">
      <c r="A25" s="40"/>
      <c r="B25" s="41"/>
      <c r="C25" s="41" t="s">
        <v>545</v>
      </c>
      <c r="D25" s="41"/>
      <c r="E25" s="91"/>
      <c r="F25" s="91"/>
      <c r="G25" s="87">
        <f>Table1[5]*Table1[6]</f>
        <v>0</v>
      </c>
    </row>
    <row r="26" spans="1:7" ht="30" x14ac:dyDescent="0.25">
      <c r="A26" s="40">
        <v>17</v>
      </c>
      <c r="B26" s="41" t="s">
        <v>135</v>
      </c>
      <c r="C26" s="41" t="s">
        <v>136</v>
      </c>
      <c r="D26" s="41" t="s">
        <v>137</v>
      </c>
      <c r="E26" s="91">
        <v>27.95</v>
      </c>
      <c r="F26" s="91"/>
      <c r="G26" s="87">
        <f>Table1[5]*Table1[6]</f>
        <v>0</v>
      </c>
    </row>
    <row r="27" spans="1:7" ht="30" x14ac:dyDescent="0.25">
      <c r="A27" s="40">
        <v>18</v>
      </c>
      <c r="B27" s="41" t="s">
        <v>140</v>
      </c>
      <c r="C27" s="41" t="s">
        <v>141</v>
      </c>
      <c r="D27" s="41" t="s">
        <v>142</v>
      </c>
      <c r="E27" s="91">
        <v>0.02</v>
      </c>
      <c r="F27" s="91"/>
      <c r="G27" s="87">
        <f>Table1[5]*Table1[6]</f>
        <v>0</v>
      </c>
    </row>
    <row r="28" spans="1:7" ht="45" x14ac:dyDescent="0.25">
      <c r="A28" s="40">
        <v>19</v>
      </c>
      <c r="B28" s="41" t="s">
        <v>143</v>
      </c>
      <c r="C28" s="41" t="s">
        <v>144</v>
      </c>
      <c r="D28" s="41" t="s">
        <v>142</v>
      </c>
      <c r="E28" s="91">
        <v>0.02</v>
      </c>
      <c r="F28" s="91"/>
      <c r="G28" s="87">
        <f>Table1[5]*Table1[6]</f>
        <v>0</v>
      </c>
    </row>
    <row r="29" spans="1:7" x14ac:dyDescent="0.25">
      <c r="A29" s="40"/>
      <c r="B29" s="41"/>
      <c r="C29" s="41" t="s">
        <v>145</v>
      </c>
      <c r="D29" s="41"/>
      <c r="E29" s="91"/>
      <c r="F29" s="91"/>
      <c r="G29" s="87">
        <f>Table1[5]*Table1[6]</f>
        <v>0</v>
      </c>
    </row>
    <row r="30" spans="1:7" ht="30" x14ac:dyDescent="0.25">
      <c r="A30" s="40">
        <v>20</v>
      </c>
      <c r="B30" s="41" t="s">
        <v>146</v>
      </c>
      <c r="C30" s="41" t="s">
        <v>147</v>
      </c>
      <c r="D30" s="41" t="s">
        <v>137</v>
      </c>
      <c r="E30" s="91">
        <v>336</v>
      </c>
      <c r="F30" s="91"/>
      <c r="G30" s="87">
        <f>Table1[5]*Table1[6]</f>
        <v>0</v>
      </c>
    </row>
    <row r="31" spans="1:7" ht="30" x14ac:dyDescent="0.25">
      <c r="A31" s="40">
        <v>21</v>
      </c>
      <c r="B31" s="41" t="s">
        <v>140</v>
      </c>
      <c r="C31" s="41" t="s">
        <v>148</v>
      </c>
      <c r="D31" s="41" t="s">
        <v>142</v>
      </c>
      <c r="E31" s="91">
        <v>0.33600000000000002</v>
      </c>
      <c r="F31" s="91"/>
      <c r="G31" s="87">
        <f>Table1[5]*Table1[6]</f>
        <v>0</v>
      </c>
    </row>
    <row r="32" spans="1:7" ht="45" x14ac:dyDescent="0.25">
      <c r="A32" s="40">
        <v>22</v>
      </c>
      <c r="B32" s="41" t="s">
        <v>143</v>
      </c>
      <c r="C32" s="41" t="s">
        <v>149</v>
      </c>
      <c r="D32" s="41" t="s">
        <v>142</v>
      </c>
      <c r="E32" s="91">
        <v>0.33600000000000002</v>
      </c>
      <c r="F32" s="91"/>
      <c r="G32" s="87">
        <f>Table1[5]*Table1[6]</f>
        <v>0</v>
      </c>
    </row>
    <row r="33" spans="1:7" x14ac:dyDescent="0.25">
      <c r="A33" s="40"/>
      <c r="B33" s="41"/>
      <c r="C33" s="41" t="s">
        <v>150</v>
      </c>
      <c r="D33" s="41"/>
      <c r="E33" s="91"/>
      <c r="F33" s="91"/>
      <c r="G33" s="87">
        <f>Table1[5]*Table1[6]</f>
        <v>0</v>
      </c>
    </row>
    <row r="34" spans="1:7" x14ac:dyDescent="0.25">
      <c r="A34" s="40">
        <v>23</v>
      </c>
      <c r="B34" s="41"/>
      <c r="C34" s="41" t="s">
        <v>151</v>
      </c>
      <c r="D34" s="41" t="s">
        <v>152</v>
      </c>
      <c r="E34" s="91">
        <v>1</v>
      </c>
      <c r="F34" s="91"/>
      <c r="G34" s="87">
        <f>Table1[5]*Table1[6]</f>
        <v>0</v>
      </c>
    </row>
    <row r="35" spans="1:7" x14ac:dyDescent="0.25">
      <c r="A35" s="40"/>
      <c r="B35" s="41"/>
      <c r="C35" s="41" t="s">
        <v>153</v>
      </c>
      <c r="D35" s="41"/>
      <c r="E35" s="91"/>
      <c r="F35" s="91"/>
      <c r="G35" s="87">
        <f>Table1[5]*Table1[6]</f>
        <v>0</v>
      </c>
    </row>
    <row r="36" spans="1:7" ht="30" x14ac:dyDescent="0.25">
      <c r="A36" s="40">
        <v>34</v>
      </c>
      <c r="B36" s="41" t="s">
        <v>113</v>
      </c>
      <c r="C36" s="41" t="s">
        <v>114</v>
      </c>
      <c r="D36" s="41" t="s">
        <v>115</v>
      </c>
      <c r="E36" s="91">
        <v>9</v>
      </c>
      <c r="F36" s="91"/>
      <c r="G36" s="87">
        <f>Table1[5]*Table1[6]</f>
        <v>0</v>
      </c>
    </row>
    <row r="37" spans="1:7" ht="45" x14ac:dyDescent="0.25">
      <c r="A37" s="40">
        <v>35</v>
      </c>
      <c r="B37" s="41" t="s">
        <v>116</v>
      </c>
      <c r="C37" s="41" t="s">
        <v>117</v>
      </c>
      <c r="D37" s="41" t="s">
        <v>115</v>
      </c>
      <c r="E37" s="91">
        <v>9</v>
      </c>
      <c r="F37" s="91"/>
      <c r="G37" s="87">
        <f>Table1[5]*Table1[6]</f>
        <v>0</v>
      </c>
    </row>
    <row r="38" spans="1:7" x14ac:dyDescent="0.25">
      <c r="A38" s="93" t="s">
        <v>84</v>
      </c>
      <c r="B38" s="94"/>
      <c r="C38" s="94"/>
      <c r="D38" s="94"/>
      <c r="E38" s="95"/>
      <c r="F38" s="95"/>
      <c r="G38" s="95">
        <f>SUBTOTAL(9,Table1[7])</f>
        <v>0</v>
      </c>
    </row>
    <row r="39" spans="1:7" x14ac:dyDescent="0.25">
      <c r="A39" s="33"/>
      <c r="B39" s="34"/>
      <c r="C39" s="34"/>
      <c r="D39" s="34"/>
      <c r="E39" s="34"/>
      <c r="F39" s="34"/>
      <c r="G39" s="34"/>
    </row>
    <row r="40" spans="1:7" x14ac:dyDescent="0.25">
      <c r="A40" s="33"/>
      <c r="B40" s="34"/>
      <c r="C40" s="34"/>
      <c r="D40" s="34"/>
      <c r="E40" s="34"/>
      <c r="F40" s="34"/>
      <c r="G40" s="34"/>
    </row>
    <row r="41" spans="1:7" x14ac:dyDescent="0.25">
      <c r="A41" s="33"/>
      <c r="B41" s="34"/>
      <c r="C41" s="34"/>
      <c r="D41" s="34"/>
      <c r="E41" s="34"/>
      <c r="F41" s="34"/>
      <c r="G41" s="34"/>
    </row>
    <row r="42" spans="1:7" x14ac:dyDescent="0.25">
      <c r="A42" s="33"/>
      <c r="B42" s="34"/>
      <c r="C42" s="34"/>
      <c r="D42" s="34"/>
      <c r="E42" s="34"/>
      <c r="F42" s="34"/>
      <c r="G42" s="34"/>
    </row>
    <row r="43" spans="1:7" x14ac:dyDescent="0.25">
      <c r="A43" s="33"/>
      <c r="B43" s="34"/>
      <c r="C43" s="34"/>
      <c r="D43" s="34"/>
      <c r="E43" s="34"/>
      <c r="F43" s="34"/>
      <c r="G43" s="34"/>
    </row>
    <row r="44" spans="1:7" x14ac:dyDescent="0.25">
      <c r="A44" s="33"/>
      <c r="B44" s="34"/>
      <c r="C44" s="34"/>
      <c r="D44" s="34"/>
      <c r="E44" s="34"/>
      <c r="F44" s="34"/>
      <c r="G44" s="34"/>
    </row>
    <row r="45" spans="1:7" x14ac:dyDescent="0.25">
      <c r="A45" s="33"/>
      <c r="B45" s="34"/>
      <c r="C45" s="34"/>
      <c r="D45" s="34"/>
      <c r="E45" s="34"/>
      <c r="F45" s="34"/>
      <c r="G45" s="34"/>
    </row>
    <row r="46" spans="1:7" x14ac:dyDescent="0.25">
      <c r="A46" s="33"/>
      <c r="B46" s="34"/>
      <c r="C46" s="34"/>
      <c r="D46" s="34"/>
      <c r="E46" s="34"/>
      <c r="F46" s="34"/>
      <c r="G46" s="34"/>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sheetData>
  <mergeCells count="2">
    <mergeCell ref="C2:G3"/>
    <mergeCell ref="A4:B4"/>
  </mergeCells>
  <phoneticPr fontId="17" type="noConversion"/>
  <conditionalFormatting sqref="E7:G38">
    <cfRule type="notContainsBlanks" priority="8" stopIfTrue="1">
      <formula>LEN(TRIM(E7))&gt;0</formula>
    </cfRule>
    <cfRule type="expression" dxfId="265" priority="9">
      <formula>$E7&lt;&gt;""</formula>
    </cfRule>
  </conditionalFormatting>
  <conditionalFormatting sqref="G7:G38">
    <cfRule type="expression" dxfId="264" priority="1">
      <formula>AND($C7="Subtotal",$G7="")</formula>
    </cfRule>
    <cfRule type="expression" dxfId="263" priority="2">
      <formula>AND($C7="Subtotal",_xlfn.FORMULATEXT($G7)="=[5]*[6]")</formula>
    </cfRule>
    <cfRule type="expression" dxfId="262" priority="6">
      <formula>AND($C7&lt;&gt;"Subtotal",_xlfn.FORMULATEXT($G7)&lt;&gt;"=[5]*[6]")</formula>
    </cfRule>
  </conditionalFormatting>
  <conditionalFormatting sqref="A7:G38">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disablePrompts="1" count="1">
    <dataValidation type="decimal" operator="greaterThan" allowBlank="1" showInputMessage="1" showErrorMessage="1" sqref="F7:F3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view="pageBreakPreview" topLeftCell="A4" zoomScaleNormal="90" zoomScaleSheetLayoutView="100" workbookViewId="0">
      <selection activeCell="C24" sqref="C2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8" t="s">
        <v>8</v>
      </c>
      <c r="B4" s="148"/>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289</v>
      </c>
      <c r="D7" s="38"/>
      <c r="E7" s="44"/>
      <c r="F7" s="43"/>
      <c r="G7" s="87">
        <f>Table112[5]*Table112[6]</f>
        <v>0</v>
      </c>
    </row>
    <row r="8" spans="1:7" ht="30" x14ac:dyDescent="0.25">
      <c r="A8" s="38">
        <v>1</v>
      </c>
      <c r="B8" s="106" t="s">
        <v>546</v>
      </c>
      <c r="C8" s="107" t="s">
        <v>547</v>
      </c>
      <c r="D8" s="38" t="s">
        <v>194</v>
      </c>
      <c r="E8" s="44">
        <v>2</v>
      </c>
      <c r="F8" s="43"/>
      <c r="G8" s="88">
        <f>Table112[5]*Table112[6]</f>
        <v>0</v>
      </c>
    </row>
    <row r="9" spans="1:7" ht="30" x14ac:dyDescent="0.25">
      <c r="A9" s="35">
        <v>2</v>
      </c>
      <c r="B9" s="25" t="s">
        <v>546</v>
      </c>
      <c r="C9" s="25" t="s">
        <v>548</v>
      </c>
      <c r="D9" s="25" t="s">
        <v>194</v>
      </c>
      <c r="E9" s="25">
        <v>2</v>
      </c>
      <c r="F9" s="96"/>
      <c r="G9" s="97">
        <f>Table112[5]*Table112[6]</f>
        <v>0</v>
      </c>
    </row>
    <row r="10" spans="1:7" ht="30" x14ac:dyDescent="0.25">
      <c r="A10" s="40">
        <v>3</v>
      </c>
      <c r="B10" s="41" t="s">
        <v>546</v>
      </c>
      <c r="C10" s="41" t="s">
        <v>549</v>
      </c>
      <c r="D10" s="41" t="s">
        <v>194</v>
      </c>
      <c r="E10" s="42">
        <v>2</v>
      </c>
      <c r="F10" s="96"/>
      <c r="G10" s="98">
        <f>Table112[5]*Table112[6]</f>
        <v>0</v>
      </c>
    </row>
    <row r="11" spans="1:7" x14ac:dyDescent="0.25">
      <c r="A11" s="40">
        <v>4</v>
      </c>
      <c r="B11" s="41" t="s">
        <v>290</v>
      </c>
      <c r="C11" s="41" t="s">
        <v>550</v>
      </c>
      <c r="D11" s="41" t="s">
        <v>194</v>
      </c>
      <c r="E11" s="42">
        <v>2</v>
      </c>
      <c r="F11" s="96"/>
      <c r="G11" s="98">
        <f>Table112[5]*Table112[6]</f>
        <v>0</v>
      </c>
    </row>
    <row r="12" spans="1:7" ht="29.25" customHeight="1" x14ac:dyDescent="0.25">
      <c r="A12" s="40">
        <v>5</v>
      </c>
      <c r="B12" s="41" t="s">
        <v>546</v>
      </c>
      <c r="C12" s="41" t="s">
        <v>551</v>
      </c>
      <c r="D12" s="41" t="s">
        <v>194</v>
      </c>
      <c r="E12" s="42">
        <v>1</v>
      </c>
      <c r="F12" s="96"/>
      <c r="G12" s="98">
        <f>Table112[5]*Table112[6]</f>
        <v>0</v>
      </c>
    </row>
    <row r="13" spans="1:7" x14ac:dyDescent="0.25">
      <c r="A13" s="40">
        <v>6</v>
      </c>
      <c r="B13" s="41" t="s">
        <v>552</v>
      </c>
      <c r="C13" s="41" t="s">
        <v>553</v>
      </c>
      <c r="D13" s="41" t="s">
        <v>194</v>
      </c>
      <c r="E13" s="42">
        <v>2</v>
      </c>
      <c r="F13" s="96"/>
      <c r="G13" s="98">
        <f>Table112[5]*Table112[6]</f>
        <v>0</v>
      </c>
    </row>
    <row r="14" spans="1:7" x14ac:dyDescent="0.25">
      <c r="A14" s="40">
        <v>7</v>
      </c>
      <c r="B14" s="41" t="s">
        <v>546</v>
      </c>
      <c r="C14" s="41" t="s">
        <v>554</v>
      </c>
      <c r="D14" s="41" t="s">
        <v>194</v>
      </c>
      <c r="E14" s="42">
        <v>1</v>
      </c>
      <c r="F14" s="96"/>
      <c r="G14" s="98">
        <f>Table112[5]*Table112[6]</f>
        <v>0</v>
      </c>
    </row>
    <row r="15" spans="1:7" x14ac:dyDescent="0.25">
      <c r="A15" s="40">
        <v>8</v>
      </c>
      <c r="B15" s="41" t="s">
        <v>290</v>
      </c>
      <c r="C15" s="41" t="s">
        <v>555</v>
      </c>
      <c r="D15" s="41" t="s">
        <v>194</v>
      </c>
      <c r="E15" s="42">
        <v>1</v>
      </c>
      <c r="F15" s="96"/>
      <c r="G15" s="98">
        <f>Table112[5]*Table112[6]</f>
        <v>0</v>
      </c>
    </row>
    <row r="16" spans="1:7" x14ac:dyDescent="0.25">
      <c r="A16" s="40">
        <v>9</v>
      </c>
      <c r="B16" s="41" t="s">
        <v>290</v>
      </c>
      <c r="C16" s="41" t="s">
        <v>556</v>
      </c>
      <c r="D16" s="41" t="s">
        <v>194</v>
      </c>
      <c r="E16" s="42">
        <v>1</v>
      </c>
      <c r="F16" s="96"/>
      <c r="G16" s="98">
        <f>Table112[5]*Table112[6]</f>
        <v>0</v>
      </c>
    </row>
    <row r="17" spans="1:7" x14ac:dyDescent="0.25">
      <c r="A17" s="40">
        <v>10</v>
      </c>
      <c r="B17" s="41" t="s">
        <v>290</v>
      </c>
      <c r="C17" s="41" t="s">
        <v>557</v>
      </c>
      <c r="D17" s="41" t="s">
        <v>194</v>
      </c>
      <c r="E17" s="42">
        <v>1</v>
      </c>
      <c r="F17" s="96"/>
      <c r="G17" s="98">
        <f>Table112[5]*Table112[6]</f>
        <v>0</v>
      </c>
    </row>
    <row r="18" spans="1:7" x14ac:dyDescent="0.25">
      <c r="A18" s="40">
        <v>11</v>
      </c>
      <c r="B18" s="41" t="s">
        <v>546</v>
      </c>
      <c r="C18" s="41" t="s">
        <v>558</v>
      </c>
      <c r="D18" s="41" t="s">
        <v>194</v>
      </c>
      <c r="E18" s="42">
        <v>1</v>
      </c>
      <c r="F18" s="96"/>
      <c r="G18" s="98">
        <f>Table112[5]*Table112[6]</f>
        <v>0</v>
      </c>
    </row>
    <row r="19" spans="1:7" x14ac:dyDescent="0.25">
      <c r="A19" s="40">
        <v>12</v>
      </c>
      <c r="B19" s="41" t="s">
        <v>546</v>
      </c>
      <c r="C19" s="41" t="s">
        <v>559</v>
      </c>
      <c r="D19" s="41" t="s">
        <v>194</v>
      </c>
      <c r="E19" s="42">
        <v>1</v>
      </c>
      <c r="F19" s="96"/>
      <c r="G19" s="98">
        <f>Table112[5]*Table112[6]</f>
        <v>0</v>
      </c>
    </row>
    <row r="20" spans="1:7" x14ac:dyDescent="0.25">
      <c r="A20" s="40" t="s">
        <v>162</v>
      </c>
      <c r="B20" s="41"/>
      <c r="C20" s="41" t="s">
        <v>291</v>
      </c>
      <c r="D20" s="41"/>
      <c r="E20" s="42"/>
      <c r="F20" s="96"/>
      <c r="G20" s="98">
        <f>Table112[5]*Table112[6]</f>
        <v>0</v>
      </c>
    </row>
    <row r="21" spans="1:7" ht="45" x14ac:dyDescent="0.25">
      <c r="A21" s="40">
        <v>14</v>
      </c>
      <c r="B21" s="41" t="s">
        <v>292</v>
      </c>
      <c r="C21" s="41" t="s">
        <v>293</v>
      </c>
      <c r="D21" s="41" t="s">
        <v>194</v>
      </c>
      <c r="E21" s="42">
        <v>2</v>
      </c>
      <c r="F21" s="96"/>
      <c r="G21" s="98">
        <f>Table112[5]*Table112[6]</f>
        <v>0</v>
      </c>
    </row>
    <row r="22" spans="1:7" ht="30" x14ac:dyDescent="0.25">
      <c r="A22" s="40">
        <v>15</v>
      </c>
      <c r="B22" s="41" t="s">
        <v>294</v>
      </c>
      <c r="C22" s="41" t="s">
        <v>295</v>
      </c>
      <c r="D22" s="41" t="s">
        <v>194</v>
      </c>
      <c r="E22" s="42">
        <v>4</v>
      </c>
      <c r="F22" s="96"/>
      <c r="G22" s="98">
        <f>Table112[5]*Table112[6]</f>
        <v>0</v>
      </c>
    </row>
    <row r="23" spans="1:7" ht="30" x14ac:dyDescent="0.25">
      <c r="A23" s="40">
        <v>16</v>
      </c>
      <c r="B23" s="41" t="s">
        <v>296</v>
      </c>
      <c r="C23" s="41" t="s">
        <v>297</v>
      </c>
      <c r="D23" s="41" t="s">
        <v>194</v>
      </c>
      <c r="E23" s="42">
        <v>2</v>
      </c>
      <c r="F23" s="96"/>
      <c r="G23" s="98">
        <f>Table112[5]*Table112[6]</f>
        <v>0</v>
      </c>
    </row>
    <row r="24" spans="1:7" ht="30" x14ac:dyDescent="0.25">
      <c r="A24" s="40">
        <v>17</v>
      </c>
      <c r="B24" s="41" t="s">
        <v>296</v>
      </c>
      <c r="C24" s="41" t="s">
        <v>298</v>
      </c>
      <c r="D24" s="41" t="s">
        <v>194</v>
      </c>
      <c r="E24" s="42">
        <v>1</v>
      </c>
      <c r="F24" s="96"/>
      <c r="G24" s="98">
        <f>Table112[5]*Table112[6]</f>
        <v>0</v>
      </c>
    </row>
    <row r="25" spans="1:7" ht="30" x14ac:dyDescent="0.25">
      <c r="A25" s="40">
        <v>18</v>
      </c>
      <c r="B25" s="41" t="s">
        <v>299</v>
      </c>
      <c r="C25" s="41" t="s">
        <v>300</v>
      </c>
      <c r="D25" s="41" t="s">
        <v>194</v>
      </c>
      <c r="E25" s="42">
        <v>2</v>
      </c>
      <c r="F25" s="96"/>
      <c r="G25" s="98">
        <f>Table112[5]*Table112[6]</f>
        <v>0</v>
      </c>
    </row>
    <row r="26" spans="1:7" x14ac:dyDescent="0.25">
      <c r="A26" s="40">
        <v>19</v>
      </c>
      <c r="B26" s="41" t="s">
        <v>301</v>
      </c>
      <c r="C26" s="41" t="s">
        <v>302</v>
      </c>
      <c r="D26" s="41" t="s">
        <v>194</v>
      </c>
      <c r="E26" s="42">
        <v>1</v>
      </c>
      <c r="F26" s="96"/>
      <c r="G26" s="98">
        <f>Table112[5]*Table112[6]</f>
        <v>0</v>
      </c>
    </row>
    <row r="27" spans="1:7" x14ac:dyDescent="0.25">
      <c r="A27" s="40">
        <v>20</v>
      </c>
      <c r="B27" s="41" t="s">
        <v>303</v>
      </c>
      <c r="C27" s="41" t="s">
        <v>304</v>
      </c>
      <c r="D27" s="41" t="s">
        <v>194</v>
      </c>
      <c r="E27" s="42">
        <v>1</v>
      </c>
      <c r="F27" s="96"/>
      <c r="G27" s="98">
        <f>Table112[5]*Table112[6]</f>
        <v>0</v>
      </c>
    </row>
    <row r="28" spans="1:7" x14ac:dyDescent="0.25">
      <c r="A28" s="40">
        <v>21</v>
      </c>
      <c r="B28" s="41" t="s">
        <v>305</v>
      </c>
      <c r="C28" s="41" t="s">
        <v>306</v>
      </c>
      <c r="D28" s="41" t="s">
        <v>194</v>
      </c>
      <c r="E28" s="42">
        <v>1</v>
      </c>
      <c r="F28" s="96"/>
      <c r="G28" s="98">
        <f>Table112[5]*Table112[6]</f>
        <v>0</v>
      </c>
    </row>
    <row r="29" spans="1:7" ht="45" x14ac:dyDescent="0.25">
      <c r="A29" s="40">
        <v>22</v>
      </c>
      <c r="B29" s="41" t="s">
        <v>307</v>
      </c>
      <c r="C29" s="41" t="s">
        <v>308</v>
      </c>
      <c r="D29" s="41" t="s">
        <v>194</v>
      </c>
      <c r="E29" s="42">
        <v>1</v>
      </c>
      <c r="F29" s="96"/>
      <c r="G29" s="98">
        <f>Table112[5]*Table112[6]</f>
        <v>0</v>
      </c>
    </row>
    <row r="30" spans="1:7" ht="30" x14ac:dyDescent="0.25">
      <c r="A30" s="40">
        <v>23</v>
      </c>
      <c r="B30" s="41" t="s">
        <v>309</v>
      </c>
      <c r="C30" s="41" t="s">
        <v>310</v>
      </c>
      <c r="D30" s="41" t="s">
        <v>194</v>
      </c>
      <c r="E30" s="42">
        <v>2</v>
      </c>
      <c r="F30" s="96"/>
      <c r="G30" s="98">
        <f>Table112[5]*Table112[6]</f>
        <v>0</v>
      </c>
    </row>
    <row r="31" spans="1:7" x14ac:dyDescent="0.25">
      <c r="A31" s="40" t="s">
        <v>162</v>
      </c>
      <c r="B31" s="41"/>
      <c r="C31" s="41" t="s">
        <v>311</v>
      </c>
      <c r="D31" s="41"/>
      <c r="E31" s="42"/>
      <c r="F31" s="96"/>
      <c r="G31" s="98">
        <f>Table112[5]*Table112[6]</f>
        <v>0</v>
      </c>
    </row>
    <row r="32" spans="1:7" ht="30" x14ac:dyDescent="0.25">
      <c r="A32" s="40">
        <v>24</v>
      </c>
      <c r="B32" s="41" t="s">
        <v>312</v>
      </c>
      <c r="C32" s="41" t="s">
        <v>313</v>
      </c>
      <c r="D32" s="41" t="s">
        <v>194</v>
      </c>
      <c r="E32" s="42">
        <v>1</v>
      </c>
      <c r="F32" s="96"/>
      <c r="G32" s="98">
        <f>Table112[5]*Table112[6]</f>
        <v>0</v>
      </c>
    </row>
    <row r="33" spans="1:7" ht="30" x14ac:dyDescent="0.25">
      <c r="A33" s="40">
        <v>25</v>
      </c>
      <c r="B33" s="41" t="s">
        <v>314</v>
      </c>
      <c r="C33" s="41" t="s">
        <v>315</v>
      </c>
      <c r="D33" s="41" t="s">
        <v>194</v>
      </c>
      <c r="E33" s="42">
        <v>4</v>
      </c>
      <c r="F33" s="96"/>
      <c r="G33" s="98">
        <f>Table112[5]*Table112[6]</f>
        <v>0</v>
      </c>
    </row>
    <row r="34" spans="1:7" ht="30" x14ac:dyDescent="0.25">
      <c r="A34" s="40">
        <v>26</v>
      </c>
      <c r="B34" s="41" t="s">
        <v>316</v>
      </c>
      <c r="C34" s="41" t="s">
        <v>317</v>
      </c>
      <c r="D34" s="41" t="s">
        <v>194</v>
      </c>
      <c r="E34" s="42">
        <v>6</v>
      </c>
      <c r="F34" s="96"/>
      <c r="G34" s="98">
        <f>Table112[5]*Table112[6]</f>
        <v>0</v>
      </c>
    </row>
    <row r="35" spans="1:7" ht="30" x14ac:dyDescent="0.25">
      <c r="A35" s="40">
        <v>27</v>
      </c>
      <c r="B35" s="41" t="s">
        <v>316</v>
      </c>
      <c r="C35" s="41" t="s">
        <v>318</v>
      </c>
      <c r="D35" s="41" t="s">
        <v>194</v>
      </c>
      <c r="E35" s="42">
        <v>3</v>
      </c>
      <c r="F35" s="96"/>
      <c r="G35" s="98">
        <f>Table112[5]*Table112[6]</f>
        <v>0</v>
      </c>
    </row>
    <row r="36" spans="1:7" ht="30" x14ac:dyDescent="0.25">
      <c r="A36" s="40">
        <v>28</v>
      </c>
      <c r="B36" s="41" t="s">
        <v>299</v>
      </c>
      <c r="C36" s="41" t="s">
        <v>319</v>
      </c>
      <c r="D36" s="41" t="s">
        <v>194</v>
      </c>
      <c r="E36" s="42">
        <v>6</v>
      </c>
      <c r="F36" s="96"/>
      <c r="G36" s="98">
        <f>Table112[5]*Table112[6]</f>
        <v>0</v>
      </c>
    </row>
    <row r="37" spans="1:7" ht="30" x14ac:dyDescent="0.25">
      <c r="A37" s="40">
        <v>29</v>
      </c>
      <c r="B37" s="41" t="s">
        <v>299</v>
      </c>
      <c r="C37" s="41" t="s">
        <v>320</v>
      </c>
      <c r="D37" s="41" t="s">
        <v>194</v>
      </c>
      <c r="E37" s="42">
        <v>6</v>
      </c>
      <c r="F37" s="96"/>
      <c r="G37" s="98">
        <f>Table112[5]*Table112[6]</f>
        <v>0</v>
      </c>
    </row>
    <row r="38" spans="1:7" ht="30" x14ac:dyDescent="0.25">
      <c r="A38" s="40">
        <v>30</v>
      </c>
      <c r="B38" s="41" t="s">
        <v>321</v>
      </c>
      <c r="C38" s="41" t="s">
        <v>322</v>
      </c>
      <c r="D38" s="41" t="s">
        <v>194</v>
      </c>
      <c r="E38" s="42">
        <v>1</v>
      </c>
      <c r="F38" s="96"/>
      <c r="G38" s="98">
        <f>Table112[5]*Table112[6]</f>
        <v>0</v>
      </c>
    </row>
    <row r="39" spans="1:7" ht="30" x14ac:dyDescent="0.25">
      <c r="A39" s="40">
        <v>31</v>
      </c>
      <c r="B39" s="41" t="s">
        <v>316</v>
      </c>
      <c r="C39" s="41" t="s">
        <v>323</v>
      </c>
      <c r="D39" s="41" t="s">
        <v>194</v>
      </c>
      <c r="E39" s="42">
        <v>2</v>
      </c>
      <c r="F39" s="96"/>
      <c r="G39" s="98">
        <f>Table112[5]*Table112[6]</f>
        <v>0</v>
      </c>
    </row>
    <row r="40" spans="1:7" ht="30" x14ac:dyDescent="0.25">
      <c r="A40" s="40">
        <v>32</v>
      </c>
      <c r="B40" s="41" t="s">
        <v>299</v>
      </c>
      <c r="C40" s="41" t="s">
        <v>324</v>
      </c>
      <c r="D40" s="41" t="s">
        <v>194</v>
      </c>
      <c r="E40" s="42">
        <v>2</v>
      </c>
      <c r="F40" s="96"/>
      <c r="G40" s="98">
        <f>Table112[5]*Table112[6]</f>
        <v>0</v>
      </c>
    </row>
    <row r="41" spans="1:7" ht="30" x14ac:dyDescent="0.25">
      <c r="A41" s="40">
        <v>33</v>
      </c>
      <c r="B41" s="41" t="s">
        <v>299</v>
      </c>
      <c r="C41" s="41" t="s">
        <v>325</v>
      </c>
      <c r="D41" s="41" t="s">
        <v>194</v>
      </c>
      <c r="E41" s="42">
        <v>2</v>
      </c>
      <c r="F41" s="96"/>
      <c r="G41" s="98">
        <f>Table112[5]*Table112[6]</f>
        <v>0</v>
      </c>
    </row>
    <row r="42" spans="1:7" ht="30" x14ac:dyDescent="0.25">
      <c r="A42" s="40">
        <v>34</v>
      </c>
      <c r="B42" s="41" t="s">
        <v>326</v>
      </c>
      <c r="C42" s="41" t="s">
        <v>327</v>
      </c>
      <c r="D42" s="41" t="s">
        <v>194</v>
      </c>
      <c r="E42" s="42">
        <v>3</v>
      </c>
      <c r="F42" s="96"/>
      <c r="G42" s="98">
        <f>Table112[5]*Table112[6]</f>
        <v>0</v>
      </c>
    </row>
    <row r="43" spans="1:7" ht="30" x14ac:dyDescent="0.25">
      <c r="A43" s="40">
        <v>35</v>
      </c>
      <c r="B43" s="41" t="s">
        <v>299</v>
      </c>
      <c r="C43" s="41" t="s">
        <v>328</v>
      </c>
      <c r="D43" s="41" t="s">
        <v>194</v>
      </c>
      <c r="E43" s="42">
        <v>1</v>
      </c>
      <c r="F43" s="96"/>
      <c r="G43" s="98">
        <f>Table112[5]*Table112[6]</f>
        <v>0</v>
      </c>
    </row>
    <row r="44" spans="1:7" ht="30" x14ac:dyDescent="0.25">
      <c r="A44" s="40">
        <v>36</v>
      </c>
      <c r="B44" s="41" t="s">
        <v>321</v>
      </c>
      <c r="C44" s="41" t="s">
        <v>329</v>
      </c>
      <c r="D44" s="41" t="s">
        <v>194</v>
      </c>
      <c r="E44" s="42">
        <v>1</v>
      </c>
      <c r="F44" s="96"/>
      <c r="G44" s="98">
        <f>Table112[5]*Table112[6]</f>
        <v>0</v>
      </c>
    </row>
    <row r="45" spans="1:7" ht="30" x14ac:dyDescent="0.25">
      <c r="A45" s="40">
        <v>37</v>
      </c>
      <c r="B45" s="41" t="s">
        <v>330</v>
      </c>
      <c r="C45" s="41" t="s">
        <v>331</v>
      </c>
      <c r="D45" s="41" t="s">
        <v>194</v>
      </c>
      <c r="E45" s="42">
        <v>2</v>
      </c>
      <c r="F45" s="96"/>
      <c r="G45" s="98">
        <f>Table112[5]*Table112[6]</f>
        <v>0</v>
      </c>
    </row>
    <row r="46" spans="1:7" ht="30" x14ac:dyDescent="0.25">
      <c r="A46" s="40">
        <v>38</v>
      </c>
      <c r="B46" s="41" t="s">
        <v>278</v>
      </c>
      <c r="C46" s="41" t="s">
        <v>332</v>
      </c>
      <c r="D46" s="41" t="s">
        <v>142</v>
      </c>
      <c r="E46" s="42">
        <v>0.127</v>
      </c>
      <c r="F46" s="96"/>
      <c r="G46" s="98">
        <f>Table112[5]*Table112[6]</f>
        <v>0</v>
      </c>
    </row>
    <row r="47" spans="1:7" ht="60" x14ac:dyDescent="0.25">
      <c r="A47" s="40">
        <v>39</v>
      </c>
      <c r="B47" s="41" t="s">
        <v>333</v>
      </c>
      <c r="C47" s="41" t="s">
        <v>334</v>
      </c>
      <c r="D47" s="41" t="s">
        <v>123</v>
      </c>
      <c r="E47" s="42">
        <v>11.3</v>
      </c>
      <c r="F47" s="96"/>
      <c r="G47" s="98">
        <f>Table112[5]*Table112[6]</f>
        <v>0</v>
      </c>
    </row>
    <row r="48" spans="1:7" ht="60" x14ac:dyDescent="0.25">
      <c r="A48" s="40">
        <v>40</v>
      </c>
      <c r="B48" s="41" t="s">
        <v>335</v>
      </c>
      <c r="C48" s="41" t="s">
        <v>336</v>
      </c>
      <c r="D48" s="41" t="s">
        <v>123</v>
      </c>
      <c r="E48" s="42">
        <v>8.4</v>
      </c>
      <c r="F48" s="96"/>
      <c r="G48" s="98">
        <f>Table112[5]*Table112[6]</f>
        <v>0</v>
      </c>
    </row>
    <row r="49" spans="1:7" ht="45" x14ac:dyDescent="0.25">
      <c r="A49" s="40">
        <v>41</v>
      </c>
      <c r="B49" s="41" t="s">
        <v>337</v>
      </c>
      <c r="C49" s="41" t="s">
        <v>338</v>
      </c>
      <c r="D49" s="41" t="s">
        <v>123</v>
      </c>
      <c r="E49" s="42">
        <v>1.7</v>
      </c>
      <c r="F49" s="96"/>
      <c r="G49" s="98">
        <f>Table112[5]*Table112[6]</f>
        <v>0</v>
      </c>
    </row>
    <row r="50" spans="1:7" ht="45" x14ac:dyDescent="0.25">
      <c r="A50" s="40">
        <v>42</v>
      </c>
      <c r="B50" s="41" t="s">
        <v>339</v>
      </c>
      <c r="C50" s="41" t="s">
        <v>340</v>
      </c>
      <c r="D50" s="41" t="s">
        <v>123</v>
      </c>
      <c r="E50" s="42">
        <v>28.1</v>
      </c>
      <c r="F50" s="96"/>
      <c r="G50" s="98">
        <f>Table112[5]*Table112[6]</f>
        <v>0</v>
      </c>
    </row>
    <row r="51" spans="1:7" ht="45" x14ac:dyDescent="0.25">
      <c r="A51" s="40">
        <v>43</v>
      </c>
      <c r="B51" s="41" t="s">
        <v>341</v>
      </c>
      <c r="C51" s="41" t="s">
        <v>342</v>
      </c>
      <c r="D51" s="41" t="s">
        <v>123</v>
      </c>
      <c r="E51" s="42">
        <v>12</v>
      </c>
      <c r="F51" s="96"/>
      <c r="G51" s="98">
        <f>Table112[5]*Table112[6]</f>
        <v>0</v>
      </c>
    </row>
    <row r="52" spans="1:7" ht="45" x14ac:dyDescent="0.25">
      <c r="A52" s="40">
        <v>44</v>
      </c>
      <c r="B52" s="41" t="s">
        <v>343</v>
      </c>
      <c r="C52" s="41" t="s">
        <v>344</v>
      </c>
      <c r="D52" s="41" t="s">
        <v>123</v>
      </c>
      <c r="E52" s="42">
        <v>14</v>
      </c>
      <c r="F52" s="96"/>
      <c r="G52" s="98">
        <f>Table112[5]*Table112[6]</f>
        <v>0</v>
      </c>
    </row>
    <row r="53" spans="1:7" ht="45" x14ac:dyDescent="0.25">
      <c r="A53" s="40">
        <v>45</v>
      </c>
      <c r="B53" s="41" t="s">
        <v>345</v>
      </c>
      <c r="C53" s="41" t="s">
        <v>346</v>
      </c>
      <c r="D53" s="41" t="s">
        <v>123</v>
      </c>
      <c r="E53" s="42">
        <v>6.3</v>
      </c>
      <c r="F53" s="96"/>
      <c r="G53" s="98">
        <f>Table112[5]*Table112[6]</f>
        <v>0</v>
      </c>
    </row>
    <row r="54" spans="1:7" ht="45" x14ac:dyDescent="0.25">
      <c r="A54" s="40">
        <v>46</v>
      </c>
      <c r="B54" s="41" t="s">
        <v>347</v>
      </c>
      <c r="C54" s="41" t="s">
        <v>348</v>
      </c>
      <c r="D54" s="41" t="s">
        <v>123</v>
      </c>
      <c r="E54" s="42">
        <v>32.299999999999997</v>
      </c>
      <c r="F54" s="96"/>
      <c r="G54" s="98">
        <f>Table112[5]*Table112[6]</f>
        <v>0</v>
      </c>
    </row>
    <row r="55" spans="1:7" ht="45" x14ac:dyDescent="0.25">
      <c r="A55" s="40">
        <v>47</v>
      </c>
      <c r="B55" s="41" t="s">
        <v>349</v>
      </c>
      <c r="C55" s="41" t="s">
        <v>350</v>
      </c>
      <c r="D55" s="41" t="s">
        <v>123</v>
      </c>
      <c r="E55" s="42">
        <v>29.8</v>
      </c>
      <c r="F55" s="96"/>
      <c r="G55" s="98">
        <f>Table112[5]*Table112[6]</f>
        <v>0</v>
      </c>
    </row>
    <row r="56" spans="1:7" ht="45" x14ac:dyDescent="0.25">
      <c r="A56" s="40">
        <v>48</v>
      </c>
      <c r="B56" s="41" t="s">
        <v>351</v>
      </c>
      <c r="C56" s="41" t="s">
        <v>352</v>
      </c>
      <c r="D56" s="41" t="s">
        <v>123</v>
      </c>
      <c r="E56" s="42">
        <v>19.7</v>
      </c>
      <c r="F56" s="96"/>
      <c r="G56" s="98">
        <f>Table112[5]*Table112[6]</f>
        <v>0</v>
      </c>
    </row>
    <row r="57" spans="1:7" ht="45" x14ac:dyDescent="0.25">
      <c r="A57" s="40">
        <v>49</v>
      </c>
      <c r="B57" s="41" t="s">
        <v>353</v>
      </c>
      <c r="C57" s="41" t="s">
        <v>354</v>
      </c>
      <c r="D57" s="41" t="s">
        <v>120</v>
      </c>
      <c r="E57" s="42">
        <v>15.84</v>
      </c>
      <c r="F57" s="96"/>
      <c r="G57" s="98">
        <f>Table112[5]*Table112[6]</f>
        <v>0</v>
      </c>
    </row>
    <row r="58" spans="1:7" ht="30" x14ac:dyDescent="0.25">
      <c r="A58" s="40">
        <v>50</v>
      </c>
      <c r="B58" s="41" t="s">
        <v>355</v>
      </c>
      <c r="C58" s="41" t="s">
        <v>356</v>
      </c>
      <c r="D58" s="41" t="s">
        <v>120</v>
      </c>
      <c r="E58" s="42">
        <v>8.1</v>
      </c>
      <c r="F58" s="96"/>
      <c r="G58" s="98">
        <f>Table112[5]*Table112[6]</f>
        <v>0</v>
      </c>
    </row>
    <row r="59" spans="1:7" ht="75" x14ac:dyDescent="0.25">
      <c r="A59" s="40">
        <v>51</v>
      </c>
      <c r="B59" s="41" t="s">
        <v>279</v>
      </c>
      <c r="C59" s="41" t="s">
        <v>357</v>
      </c>
      <c r="D59" s="41" t="s">
        <v>120</v>
      </c>
      <c r="E59" s="42">
        <v>3.31</v>
      </c>
      <c r="F59" s="96"/>
      <c r="G59" s="98">
        <f>Table112[5]*Table112[6]</f>
        <v>0</v>
      </c>
    </row>
    <row r="60" spans="1:7" ht="60" x14ac:dyDescent="0.25">
      <c r="A60" s="40">
        <v>52</v>
      </c>
      <c r="B60" s="41" t="s">
        <v>281</v>
      </c>
      <c r="C60" s="41" t="s">
        <v>358</v>
      </c>
      <c r="D60" s="41" t="s">
        <v>120</v>
      </c>
      <c r="E60" s="42">
        <v>3.97</v>
      </c>
      <c r="F60" s="96"/>
      <c r="G60" s="98">
        <f>Table112[5]*Table112[6]</f>
        <v>0</v>
      </c>
    </row>
    <row r="61" spans="1:7" ht="60" x14ac:dyDescent="0.25">
      <c r="A61" s="40">
        <v>53</v>
      </c>
      <c r="B61" s="41" t="s">
        <v>283</v>
      </c>
      <c r="C61" s="41" t="s">
        <v>359</v>
      </c>
      <c r="D61" s="41" t="s">
        <v>120</v>
      </c>
      <c r="E61" s="42">
        <v>3.97</v>
      </c>
      <c r="F61" s="96"/>
      <c r="G61" s="98">
        <f>Table112[5]*Table112[6]</f>
        <v>0</v>
      </c>
    </row>
    <row r="62" spans="1:7" ht="30" x14ac:dyDescent="0.25">
      <c r="A62" s="40">
        <v>54</v>
      </c>
      <c r="B62" s="41" t="s">
        <v>360</v>
      </c>
      <c r="C62" s="41" t="s">
        <v>361</v>
      </c>
      <c r="D62" s="41" t="s">
        <v>194</v>
      </c>
      <c r="E62" s="42">
        <v>2</v>
      </c>
      <c r="F62" s="96"/>
      <c r="G62" s="98">
        <f>Table112[5]*Table112[6]</f>
        <v>0</v>
      </c>
    </row>
    <row r="63" spans="1:7" ht="30" x14ac:dyDescent="0.25">
      <c r="A63" s="40">
        <v>55</v>
      </c>
      <c r="B63" s="41" t="s">
        <v>362</v>
      </c>
      <c r="C63" s="41" t="s">
        <v>363</v>
      </c>
      <c r="D63" s="41" t="s">
        <v>194</v>
      </c>
      <c r="E63" s="42">
        <v>9</v>
      </c>
      <c r="F63" s="96"/>
      <c r="G63" s="98">
        <f>Table112[5]*Table112[6]</f>
        <v>0</v>
      </c>
    </row>
    <row r="64" spans="1:7" ht="30" x14ac:dyDescent="0.25">
      <c r="A64" s="40">
        <v>56</v>
      </c>
      <c r="B64" s="41" t="s">
        <v>362</v>
      </c>
      <c r="C64" s="41" t="s">
        <v>364</v>
      </c>
      <c r="D64" s="41" t="s">
        <v>194</v>
      </c>
      <c r="E64" s="42">
        <v>6</v>
      </c>
      <c r="F64" s="96"/>
      <c r="G64" s="98">
        <f>Table112[5]*Table112[6]</f>
        <v>0</v>
      </c>
    </row>
    <row r="65" spans="1:7" ht="30" x14ac:dyDescent="0.25">
      <c r="A65" s="40">
        <v>57</v>
      </c>
      <c r="B65" s="41" t="s">
        <v>362</v>
      </c>
      <c r="C65" s="41" t="s">
        <v>365</v>
      </c>
      <c r="D65" s="41" t="s">
        <v>194</v>
      </c>
      <c r="E65" s="42">
        <v>3</v>
      </c>
      <c r="F65" s="96"/>
      <c r="G65" s="98">
        <f>Table112[5]*Table112[6]</f>
        <v>0</v>
      </c>
    </row>
    <row r="66" spans="1:7" ht="30" x14ac:dyDescent="0.25">
      <c r="A66" s="40">
        <v>58</v>
      </c>
      <c r="B66" s="41" t="s">
        <v>362</v>
      </c>
      <c r="C66" s="41" t="s">
        <v>366</v>
      </c>
      <c r="D66" s="41" t="s">
        <v>194</v>
      </c>
      <c r="E66" s="42">
        <v>8</v>
      </c>
      <c r="F66" s="96"/>
      <c r="G66" s="98">
        <f>Table112[5]*Table112[6]</f>
        <v>0</v>
      </c>
    </row>
    <row r="67" spans="1:7" ht="30" x14ac:dyDescent="0.25">
      <c r="A67" s="40">
        <v>59</v>
      </c>
      <c r="B67" s="41" t="s">
        <v>362</v>
      </c>
      <c r="C67" s="41" t="s">
        <v>367</v>
      </c>
      <c r="D67" s="41" t="s">
        <v>194</v>
      </c>
      <c r="E67" s="42">
        <v>4</v>
      </c>
      <c r="F67" s="96"/>
      <c r="G67" s="98">
        <f>Table112[5]*Table112[6]</f>
        <v>0</v>
      </c>
    </row>
    <row r="68" spans="1:7" ht="30" x14ac:dyDescent="0.25">
      <c r="A68" s="40">
        <v>60</v>
      </c>
      <c r="B68" s="41" t="s">
        <v>362</v>
      </c>
      <c r="C68" s="41" t="s">
        <v>368</v>
      </c>
      <c r="D68" s="41" t="s">
        <v>194</v>
      </c>
      <c r="E68" s="42">
        <v>5</v>
      </c>
      <c r="F68" s="96"/>
      <c r="G68" s="98">
        <f>Table112[5]*Table112[6]</f>
        <v>0</v>
      </c>
    </row>
    <row r="69" spans="1:7" ht="30" x14ac:dyDescent="0.25">
      <c r="A69" s="40">
        <v>61</v>
      </c>
      <c r="B69" s="41" t="s">
        <v>362</v>
      </c>
      <c r="C69" s="41" t="s">
        <v>369</v>
      </c>
      <c r="D69" s="41" t="s">
        <v>194</v>
      </c>
      <c r="E69" s="42">
        <v>4</v>
      </c>
      <c r="F69" s="96"/>
      <c r="G69" s="98">
        <f>Table112[5]*Table112[6]</f>
        <v>0</v>
      </c>
    </row>
    <row r="70" spans="1:7" ht="30" x14ac:dyDescent="0.25">
      <c r="A70" s="40">
        <v>62</v>
      </c>
      <c r="B70" s="41" t="s">
        <v>370</v>
      </c>
      <c r="C70" s="41" t="s">
        <v>371</v>
      </c>
      <c r="D70" s="41" t="s">
        <v>194</v>
      </c>
      <c r="E70" s="42">
        <v>4</v>
      </c>
      <c r="F70" s="96"/>
      <c r="G70" s="98">
        <f>Table112[5]*Table112[6]</f>
        <v>0</v>
      </c>
    </row>
    <row r="71" spans="1:7" ht="30" x14ac:dyDescent="0.25">
      <c r="A71" s="40">
        <v>63</v>
      </c>
      <c r="B71" s="41" t="s">
        <v>372</v>
      </c>
      <c r="C71" s="41" t="s">
        <v>373</v>
      </c>
      <c r="D71" s="41" t="s">
        <v>194</v>
      </c>
      <c r="E71" s="42">
        <v>6</v>
      </c>
      <c r="F71" s="96"/>
      <c r="G71" s="98">
        <f>Table112[5]*Table112[6]</f>
        <v>0</v>
      </c>
    </row>
    <row r="72" spans="1:7" ht="30" x14ac:dyDescent="0.25">
      <c r="A72" s="40">
        <v>64</v>
      </c>
      <c r="B72" s="41" t="s">
        <v>374</v>
      </c>
      <c r="C72" s="41" t="s">
        <v>375</v>
      </c>
      <c r="D72" s="41" t="s">
        <v>194</v>
      </c>
      <c r="E72" s="42">
        <v>2</v>
      </c>
      <c r="F72" s="96"/>
      <c r="G72" s="98">
        <f>Table112[5]*Table112[6]</f>
        <v>0</v>
      </c>
    </row>
    <row r="73" spans="1:7" ht="30" x14ac:dyDescent="0.25">
      <c r="A73" s="40">
        <v>65</v>
      </c>
      <c r="B73" s="41" t="s">
        <v>376</v>
      </c>
      <c r="C73" s="41" t="s">
        <v>377</v>
      </c>
      <c r="D73" s="41" t="s">
        <v>194</v>
      </c>
      <c r="E73" s="42">
        <v>6</v>
      </c>
      <c r="F73" s="96"/>
      <c r="G73" s="98">
        <f>Table112[5]*Table112[6]</f>
        <v>0</v>
      </c>
    </row>
    <row r="74" spans="1:7" ht="30" x14ac:dyDescent="0.25">
      <c r="A74" s="40">
        <v>66</v>
      </c>
      <c r="B74" s="41" t="s">
        <v>146</v>
      </c>
      <c r="C74" s="41" t="s">
        <v>378</v>
      </c>
      <c r="D74" s="41" t="s">
        <v>137</v>
      </c>
      <c r="E74" s="42">
        <v>23</v>
      </c>
      <c r="F74" s="96"/>
      <c r="G74" s="98">
        <f>Table112[5]*Table112[6]</f>
        <v>0</v>
      </c>
    </row>
    <row r="75" spans="1:7" ht="60" x14ac:dyDescent="0.25">
      <c r="A75" s="40">
        <v>67</v>
      </c>
      <c r="B75" s="41" t="s">
        <v>263</v>
      </c>
      <c r="C75" s="41" t="s">
        <v>264</v>
      </c>
      <c r="D75" s="41" t="s">
        <v>142</v>
      </c>
      <c r="E75" s="42">
        <v>2.3E-2</v>
      </c>
      <c r="F75" s="96"/>
      <c r="G75" s="98">
        <f>Table112[5]*Table112[6]</f>
        <v>0</v>
      </c>
    </row>
    <row r="76" spans="1:7" x14ac:dyDescent="0.25">
      <c r="A76" s="40">
        <v>68</v>
      </c>
      <c r="B76" s="41" t="s">
        <v>379</v>
      </c>
      <c r="C76" s="41" t="s">
        <v>380</v>
      </c>
      <c r="D76" s="41" t="s">
        <v>194</v>
      </c>
      <c r="E76" s="42">
        <v>8</v>
      </c>
      <c r="F76" s="96"/>
      <c r="G76" s="98">
        <f>Table112[5]*Table112[6]</f>
        <v>0</v>
      </c>
    </row>
    <row r="77" spans="1:7" ht="30" x14ac:dyDescent="0.25">
      <c r="A77" s="40">
        <v>69</v>
      </c>
      <c r="B77" s="41" t="s">
        <v>381</v>
      </c>
      <c r="C77" s="41" t="s">
        <v>382</v>
      </c>
      <c r="D77" s="41" t="s">
        <v>194</v>
      </c>
      <c r="E77" s="42">
        <v>3</v>
      </c>
      <c r="F77" s="96"/>
      <c r="G77" s="98">
        <f>Table112[5]*Table112[6]</f>
        <v>0</v>
      </c>
    </row>
    <row r="78" spans="1:7" ht="30" x14ac:dyDescent="0.25">
      <c r="A78" s="40">
        <v>70</v>
      </c>
      <c r="B78" s="41" t="s">
        <v>314</v>
      </c>
      <c r="C78" s="41" t="s">
        <v>383</v>
      </c>
      <c r="D78" s="41" t="s">
        <v>194</v>
      </c>
      <c r="E78" s="42">
        <v>4</v>
      </c>
      <c r="F78" s="96"/>
      <c r="G78" s="98">
        <f>Table112[5]*Table112[6]</f>
        <v>0</v>
      </c>
    </row>
    <row r="79" spans="1:7" x14ac:dyDescent="0.25">
      <c r="A79" s="40" t="s">
        <v>84</v>
      </c>
      <c r="B79" s="41"/>
      <c r="C79" s="41"/>
      <c r="D79" s="41"/>
      <c r="E79" s="42"/>
      <c r="F79" s="42"/>
      <c r="G79" s="87">
        <f>SUBTOTAL(9,Table112[7])</f>
        <v>0</v>
      </c>
    </row>
  </sheetData>
  <mergeCells count="2">
    <mergeCell ref="C2:G3"/>
    <mergeCell ref="A4:B4"/>
  </mergeCells>
  <phoneticPr fontId="17" type="noConversion"/>
  <conditionalFormatting sqref="G7:G79">
    <cfRule type="expression" dxfId="245" priority="1">
      <formula>AND($C7="Subtotal",$G7="")</formula>
    </cfRule>
    <cfRule type="expression" dxfId="244" priority="2">
      <formula>AND($C7="Subtotal",_xlfn.FORMULATEXT($G7)="=[5]*[6]")</formula>
    </cfRule>
    <cfRule type="expression" dxfId="243" priority="6">
      <formula>AND($C7&lt;&gt;"Subtotal",_xlfn.FORMULATEXT($G7)&lt;&gt;"=[5]*[6]")</formula>
    </cfRule>
  </conditionalFormatting>
  <conditionalFormatting sqref="E7:G79">
    <cfRule type="notContainsBlanks" priority="8" stopIfTrue="1">
      <formula>LEN(TRIM(E7))&gt;0</formula>
    </cfRule>
    <cfRule type="expression" dxfId="242" priority="9">
      <formula>$E7&lt;&gt;""</formula>
    </cfRule>
  </conditionalFormatting>
  <conditionalFormatting sqref="A7:G79">
    <cfRule type="expression" dxfId="241" priority="3">
      <formula>CELL("PROTECT",A7)=0</formula>
    </cfRule>
    <cfRule type="expression" dxfId="240" priority="4">
      <formula>$C7="Subtotal"</formula>
    </cfRule>
    <cfRule type="expression" priority="5" stopIfTrue="1">
      <formula>OR($C7="Subtotal",$A7="Total TVA Cota 0")</formula>
    </cfRule>
    <cfRule type="expression" dxfId="239" priority="7">
      <formula>$E7=""</formula>
    </cfRule>
  </conditionalFormatting>
  <dataValidations count="1">
    <dataValidation type="decimal" operator="greaterThan" allowBlank="1" showInputMessage="1" showErrorMessage="1" sqref="F7:F7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8" t="s">
        <v>8</v>
      </c>
      <c r="B4" s="148"/>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Table113[5]*Table113[6]</f>
        <v>0</v>
      </c>
    </row>
    <row r="8" spans="1:7" x14ac:dyDescent="0.25">
      <c r="A8" s="38"/>
      <c r="B8" s="38"/>
      <c r="C8" s="39"/>
      <c r="D8" s="38"/>
      <c r="E8" s="44"/>
      <c r="F8" s="43"/>
      <c r="G8" s="88">
        <f>Table113[5]*Table113[6]</f>
        <v>0</v>
      </c>
    </row>
    <row r="9" spans="1:7" x14ac:dyDescent="0.25">
      <c r="A9" s="40" t="s">
        <v>84</v>
      </c>
      <c r="B9" s="41"/>
      <c r="C9" s="41"/>
      <c r="D9" s="41"/>
      <c r="E9" s="42"/>
      <c r="F9" s="42"/>
      <c r="G9" s="87">
        <f>SUBTOTAL(9,Table113[7])</f>
        <v>0</v>
      </c>
    </row>
  </sheetData>
  <mergeCells count="2">
    <mergeCell ref="C2:G3"/>
    <mergeCell ref="A4:B4"/>
  </mergeCells>
  <conditionalFormatting sqref="G7:G9">
    <cfRule type="expression" dxfId="219" priority="1">
      <formula>AND($C7="Subtotal",$G7="")</formula>
    </cfRule>
    <cfRule type="expression" dxfId="218" priority="2">
      <formula>AND($C7="Subtotal",_xlfn.FORMULATEXT($G7)="=[5]*[6]")</formula>
    </cfRule>
    <cfRule type="expression" dxfId="217" priority="6">
      <formula>AND($C7&lt;&gt;"Subtotal",_xlfn.FORMULATEXT($G7)&lt;&gt;"=[5]*[6]")</formula>
    </cfRule>
  </conditionalFormatting>
  <conditionalFormatting sqref="A7:G9">
    <cfRule type="expression" dxfId="216" priority="3">
      <formula>CELL("PROTECT",A7)=0</formula>
    </cfRule>
    <cfRule type="expression" dxfId="215" priority="4">
      <formula>$C7="Subtotal"</formula>
    </cfRule>
    <cfRule type="expression" priority="5" stopIfTrue="1">
      <formula>OR($C7="Subtotal",$A7="Total TVA Cota 0")</formula>
    </cfRule>
    <cfRule type="expression" dxfId="214" priority="7">
      <formula>$E7=""</formula>
    </cfRule>
  </conditionalFormatting>
  <conditionalFormatting sqref="E7:G9">
    <cfRule type="notContainsBlanks" priority="8" stopIfTrue="1">
      <formula>LEN(TRIM(E7))&gt;0</formula>
    </cfRule>
    <cfRule type="expression" dxfId="213"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view="pageBreakPreview" zoomScaleNormal="90" zoomScaleSheetLayoutView="100" workbookViewId="0">
      <selection activeCell="C28" sqref="C2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8" t="s">
        <v>8</v>
      </c>
      <c r="B4" s="148"/>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s="22" customFormat="1" x14ac:dyDescent="0.25">
      <c r="A7" s="108"/>
      <c r="B7" s="108"/>
      <c r="C7" s="109" t="s">
        <v>560</v>
      </c>
      <c r="D7" s="108"/>
      <c r="E7" s="110"/>
      <c r="F7" s="111"/>
      <c r="G7" s="112">
        <f>Table114[5]*Table114[6]</f>
        <v>0</v>
      </c>
    </row>
    <row r="8" spans="1:7" x14ac:dyDescent="0.25">
      <c r="A8" s="38"/>
      <c r="B8" s="38"/>
      <c r="C8" s="39" t="s">
        <v>441</v>
      </c>
      <c r="D8" s="38"/>
      <c r="E8" s="44"/>
      <c r="F8" s="43"/>
      <c r="G8" s="87">
        <f>Table114[5]*Table114[6]</f>
        <v>0</v>
      </c>
    </row>
    <row r="9" spans="1:7" ht="45" x14ac:dyDescent="0.25">
      <c r="A9" s="38">
        <v>1</v>
      </c>
      <c r="B9" s="38" t="s">
        <v>155</v>
      </c>
      <c r="C9" s="39" t="s">
        <v>156</v>
      </c>
      <c r="D9" s="38" t="s">
        <v>157</v>
      </c>
      <c r="E9" s="44">
        <v>0.33</v>
      </c>
      <c r="F9" s="43"/>
      <c r="G9" s="88">
        <f>Table114[5]*Table114[6]</f>
        <v>0</v>
      </c>
    </row>
    <row r="10" spans="1:7" ht="30" x14ac:dyDescent="0.25">
      <c r="A10" s="35">
        <v>2</v>
      </c>
      <c r="B10" s="25" t="s">
        <v>442</v>
      </c>
      <c r="C10" s="25" t="s">
        <v>443</v>
      </c>
      <c r="D10" s="25" t="s">
        <v>115</v>
      </c>
      <c r="E10" s="25">
        <v>3</v>
      </c>
      <c r="F10" s="96"/>
      <c r="G10" s="97">
        <f>Table114[5]*Table114[6]</f>
        <v>0</v>
      </c>
    </row>
    <row r="11" spans="1:7" ht="45" x14ac:dyDescent="0.25">
      <c r="A11" s="40">
        <v>3</v>
      </c>
      <c r="B11" s="41" t="s">
        <v>444</v>
      </c>
      <c r="C11" s="41" t="s">
        <v>445</v>
      </c>
      <c r="D11" s="41" t="s">
        <v>115</v>
      </c>
      <c r="E11" s="42">
        <v>9.89</v>
      </c>
      <c r="F11" s="96"/>
      <c r="G11" s="98">
        <f>Table114[5]*Table114[6]</f>
        <v>0</v>
      </c>
    </row>
    <row r="12" spans="1:7" ht="45" x14ac:dyDescent="0.25">
      <c r="A12" s="40">
        <v>4</v>
      </c>
      <c r="B12" s="41" t="s">
        <v>446</v>
      </c>
      <c r="C12" s="41" t="s">
        <v>447</v>
      </c>
      <c r="D12" s="41" t="s">
        <v>157</v>
      </c>
      <c r="E12" s="42">
        <v>0.26</v>
      </c>
      <c r="F12" s="96"/>
      <c r="G12" s="98">
        <f>Table114[5]*Table114[6]</f>
        <v>0</v>
      </c>
    </row>
    <row r="13" spans="1:7" x14ac:dyDescent="0.25">
      <c r="A13" s="40">
        <v>5</v>
      </c>
      <c r="B13" s="41" t="s">
        <v>448</v>
      </c>
      <c r="C13" s="41" t="s">
        <v>449</v>
      </c>
      <c r="D13" s="41" t="s">
        <v>142</v>
      </c>
      <c r="E13" s="42">
        <v>43.8</v>
      </c>
      <c r="F13" s="96"/>
      <c r="G13" s="98">
        <f>Table114[5]*Table114[6]</f>
        <v>0</v>
      </c>
    </row>
    <row r="14" spans="1:7" x14ac:dyDescent="0.25">
      <c r="A14" s="40">
        <v>6</v>
      </c>
      <c r="B14" s="41" t="s">
        <v>450</v>
      </c>
      <c r="C14" s="41" t="s">
        <v>451</v>
      </c>
      <c r="D14" s="41" t="s">
        <v>157</v>
      </c>
      <c r="E14" s="42">
        <v>0.26</v>
      </c>
      <c r="F14" s="96"/>
      <c r="G14" s="98">
        <f>Table114[5]*Table114[6]</f>
        <v>0</v>
      </c>
    </row>
    <row r="15" spans="1:7" ht="45" x14ac:dyDescent="0.25">
      <c r="A15" s="40">
        <v>7</v>
      </c>
      <c r="B15" s="41" t="s">
        <v>131</v>
      </c>
      <c r="C15" s="41" t="s">
        <v>452</v>
      </c>
      <c r="D15" s="41" t="s">
        <v>115</v>
      </c>
      <c r="E15" s="42">
        <v>2</v>
      </c>
      <c r="F15" s="96"/>
      <c r="G15" s="98">
        <f>Table114[5]*Table114[6]</f>
        <v>0</v>
      </c>
    </row>
    <row r="16" spans="1:7" ht="45" x14ac:dyDescent="0.25">
      <c r="A16" s="40">
        <v>8</v>
      </c>
      <c r="B16" s="41" t="s">
        <v>133</v>
      </c>
      <c r="C16" s="41" t="s">
        <v>134</v>
      </c>
      <c r="D16" s="41" t="s">
        <v>115</v>
      </c>
      <c r="E16" s="42">
        <v>2</v>
      </c>
      <c r="F16" s="96"/>
      <c r="G16" s="98">
        <f>Table114[5]*Table114[6]</f>
        <v>0</v>
      </c>
    </row>
    <row r="17" spans="1:7" ht="45" x14ac:dyDescent="0.25">
      <c r="A17" s="40">
        <v>9</v>
      </c>
      <c r="B17" s="41" t="s">
        <v>453</v>
      </c>
      <c r="C17" s="41" t="s">
        <v>454</v>
      </c>
      <c r="D17" s="41" t="s">
        <v>157</v>
      </c>
      <c r="E17" s="42">
        <v>6.5000000000000002E-2</v>
      </c>
      <c r="F17" s="96"/>
      <c r="G17" s="98">
        <f>Table114[5]*Table114[6]</f>
        <v>0</v>
      </c>
    </row>
    <row r="18" spans="1:7" ht="45" x14ac:dyDescent="0.25">
      <c r="A18" s="40">
        <v>10</v>
      </c>
      <c r="B18" s="41" t="s">
        <v>455</v>
      </c>
      <c r="C18" s="41" t="s">
        <v>456</v>
      </c>
      <c r="D18" s="41" t="s">
        <v>157</v>
      </c>
      <c r="E18" s="42">
        <v>6.5000000000000002E-2</v>
      </c>
      <c r="F18" s="96"/>
      <c r="G18" s="98">
        <f>Table114[5]*Table114[6]</f>
        <v>0</v>
      </c>
    </row>
    <row r="19" spans="1:7" x14ac:dyDescent="0.25">
      <c r="A19" s="40" t="s">
        <v>162</v>
      </c>
      <c r="B19" s="41"/>
      <c r="C19" s="41" t="s">
        <v>457</v>
      </c>
      <c r="D19" s="41"/>
      <c r="E19" s="42"/>
      <c r="F19" s="96"/>
      <c r="G19" s="98">
        <f>Table114[5]*Table114[6]</f>
        <v>0</v>
      </c>
    </row>
    <row r="20" spans="1:7" ht="45" x14ac:dyDescent="0.25">
      <c r="A20" s="40">
        <v>11</v>
      </c>
      <c r="B20" s="41" t="s">
        <v>458</v>
      </c>
      <c r="C20" s="41" t="s">
        <v>459</v>
      </c>
      <c r="D20" s="41" t="s">
        <v>123</v>
      </c>
      <c r="E20" s="42">
        <v>66</v>
      </c>
      <c r="F20" s="96"/>
      <c r="G20" s="98">
        <f>Table114[5]*Table114[6]</f>
        <v>0</v>
      </c>
    </row>
    <row r="21" spans="1:7" ht="45" x14ac:dyDescent="0.25">
      <c r="A21" s="40">
        <v>12</v>
      </c>
      <c r="B21" s="41" t="s">
        <v>458</v>
      </c>
      <c r="C21" s="41" t="s">
        <v>460</v>
      </c>
      <c r="D21" s="41" t="s">
        <v>123</v>
      </c>
      <c r="E21" s="42">
        <v>18</v>
      </c>
      <c r="F21" s="96"/>
      <c r="G21" s="98">
        <f>Table114[5]*Table114[6]</f>
        <v>0</v>
      </c>
    </row>
    <row r="22" spans="1:7" ht="60" x14ac:dyDescent="0.25">
      <c r="A22" s="40">
        <v>13</v>
      </c>
      <c r="B22" s="41" t="s">
        <v>461</v>
      </c>
      <c r="C22" s="41" t="s">
        <v>462</v>
      </c>
      <c r="D22" s="41" t="s">
        <v>194</v>
      </c>
      <c r="E22" s="42">
        <v>10</v>
      </c>
      <c r="F22" s="96"/>
      <c r="G22" s="98">
        <f>Table114[5]*Table114[6]</f>
        <v>0</v>
      </c>
    </row>
    <row r="23" spans="1:7" ht="60" x14ac:dyDescent="0.25">
      <c r="A23" s="40">
        <v>14</v>
      </c>
      <c r="B23" s="41" t="s">
        <v>461</v>
      </c>
      <c r="C23" s="41" t="s">
        <v>463</v>
      </c>
      <c r="D23" s="41" t="s">
        <v>194</v>
      </c>
      <c r="E23" s="42">
        <v>8</v>
      </c>
      <c r="F23" s="96"/>
      <c r="G23" s="98">
        <f>Table114[5]*Table114[6]</f>
        <v>0</v>
      </c>
    </row>
    <row r="24" spans="1:7" ht="45" x14ac:dyDescent="0.25">
      <c r="A24" s="40">
        <v>15</v>
      </c>
      <c r="B24" s="41" t="s">
        <v>464</v>
      </c>
      <c r="C24" s="41" t="s">
        <v>465</v>
      </c>
      <c r="D24" s="41" t="s">
        <v>137</v>
      </c>
      <c r="E24" s="42">
        <v>78</v>
      </c>
      <c r="F24" s="96"/>
      <c r="G24" s="98">
        <f>Table114[5]*Table114[6]</f>
        <v>0</v>
      </c>
    </row>
    <row r="25" spans="1:7" ht="30" x14ac:dyDescent="0.25">
      <c r="A25" s="40">
        <v>16</v>
      </c>
      <c r="B25" s="41" t="s">
        <v>466</v>
      </c>
      <c r="C25" s="41" t="s">
        <v>467</v>
      </c>
      <c r="D25" s="41" t="s">
        <v>468</v>
      </c>
      <c r="E25" s="42">
        <v>0.8</v>
      </c>
      <c r="F25" s="96"/>
      <c r="G25" s="98">
        <f>Table114[5]*Table114[6]</f>
        <v>0</v>
      </c>
    </row>
    <row r="26" spans="1:7" ht="30" x14ac:dyDescent="0.25">
      <c r="A26" s="40">
        <v>17</v>
      </c>
      <c r="B26" s="41" t="s">
        <v>146</v>
      </c>
      <c r="C26" s="41" t="s">
        <v>469</v>
      </c>
      <c r="D26" s="41" t="s">
        <v>137</v>
      </c>
      <c r="E26" s="42">
        <v>24</v>
      </c>
      <c r="F26" s="96"/>
      <c r="G26" s="98">
        <f>Table114[5]*Table114[6]</f>
        <v>0</v>
      </c>
    </row>
    <row r="27" spans="1:7" ht="60" x14ac:dyDescent="0.25">
      <c r="A27" s="40">
        <v>18</v>
      </c>
      <c r="B27" s="41" t="s">
        <v>263</v>
      </c>
      <c r="C27" s="41" t="s">
        <v>264</v>
      </c>
      <c r="D27" s="41" t="s">
        <v>142</v>
      </c>
      <c r="E27" s="42">
        <v>0.11</v>
      </c>
      <c r="F27" s="96"/>
      <c r="G27" s="98">
        <f>Table114[5]*Table114[6]</f>
        <v>0</v>
      </c>
    </row>
    <row r="28" spans="1:7" ht="30" x14ac:dyDescent="0.25">
      <c r="A28" s="40">
        <v>19</v>
      </c>
      <c r="B28" s="41" t="s">
        <v>470</v>
      </c>
      <c r="C28" s="41" t="s">
        <v>471</v>
      </c>
      <c r="D28" s="41" t="s">
        <v>115</v>
      </c>
      <c r="E28" s="42">
        <v>0.5</v>
      </c>
      <c r="F28" s="96"/>
      <c r="G28" s="98">
        <f>Table114[5]*Table114[6]</f>
        <v>0</v>
      </c>
    </row>
    <row r="29" spans="1:7" ht="30" x14ac:dyDescent="0.25">
      <c r="A29" s="40">
        <v>20</v>
      </c>
      <c r="B29" s="41" t="s">
        <v>472</v>
      </c>
      <c r="C29" s="41" t="s">
        <v>473</v>
      </c>
      <c r="D29" s="41" t="s">
        <v>115</v>
      </c>
      <c r="E29" s="42">
        <v>0.2</v>
      </c>
      <c r="F29" s="96"/>
      <c r="G29" s="98">
        <f>Table114[5]*Table114[6]</f>
        <v>0</v>
      </c>
    </row>
    <row r="30" spans="1:7" ht="30" x14ac:dyDescent="0.25">
      <c r="A30" s="40">
        <v>21</v>
      </c>
      <c r="B30" s="41" t="s">
        <v>474</v>
      </c>
      <c r="C30" s="41" t="s">
        <v>475</v>
      </c>
      <c r="D30" s="41" t="s">
        <v>194</v>
      </c>
      <c r="E30" s="42">
        <v>10</v>
      </c>
      <c r="F30" s="96"/>
      <c r="G30" s="98">
        <f>Table114[5]*Table114[6]</f>
        <v>0</v>
      </c>
    </row>
    <row r="31" spans="1:7" ht="30" x14ac:dyDescent="0.25">
      <c r="A31" s="40">
        <v>22</v>
      </c>
      <c r="B31" s="41" t="s">
        <v>474</v>
      </c>
      <c r="C31" s="41" t="s">
        <v>476</v>
      </c>
      <c r="D31" s="41" t="s">
        <v>194</v>
      </c>
      <c r="E31" s="42">
        <v>1</v>
      </c>
      <c r="F31" s="96"/>
      <c r="G31" s="98">
        <f>Table114[5]*Table114[6]</f>
        <v>0</v>
      </c>
    </row>
    <row r="32" spans="1:7" ht="30" x14ac:dyDescent="0.25">
      <c r="A32" s="40">
        <v>23</v>
      </c>
      <c r="B32" s="41" t="s">
        <v>474</v>
      </c>
      <c r="C32" s="41" t="s">
        <v>477</v>
      </c>
      <c r="D32" s="41" t="s">
        <v>194</v>
      </c>
      <c r="E32" s="42">
        <v>10</v>
      </c>
      <c r="F32" s="96"/>
      <c r="G32" s="98">
        <f>Table114[5]*Table114[6]</f>
        <v>0</v>
      </c>
    </row>
    <row r="33" spans="1:7" ht="30" x14ac:dyDescent="0.25">
      <c r="A33" s="40">
        <v>24</v>
      </c>
      <c r="B33" s="41" t="s">
        <v>474</v>
      </c>
      <c r="C33" s="41" t="s">
        <v>478</v>
      </c>
      <c r="D33" s="41" t="s">
        <v>194</v>
      </c>
      <c r="E33" s="42">
        <v>1</v>
      </c>
      <c r="F33" s="96"/>
      <c r="G33" s="98">
        <f>Table114[5]*Table114[6]</f>
        <v>0</v>
      </c>
    </row>
    <row r="34" spans="1:7" ht="30" x14ac:dyDescent="0.25">
      <c r="A34" s="40">
        <v>25</v>
      </c>
      <c r="B34" s="41" t="s">
        <v>479</v>
      </c>
      <c r="C34" s="41" t="s">
        <v>480</v>
      </c>
      <c r="D34" s="41" t="s">
        <v>194</v>
      </c>
      <c r="E34" s="42">
        <v>26</v>
      </c>
      <c r="F34" s="96"/>
      <c r="G34" s="98">
        <f>Table114[5]*Table114[6]</f>
        <v>0</v>
      </c>
    </row>
    <row r="35" spans="1:7" ht="45" x14ac:dyDescent="0.25">
      <c r="A35" s="114">
        <v>51</v>
      </c>
      <c r="B35" s="114" t="s">
        <v>575</v>
      </c>
      <c r="C35" s="115" t="s">
        <v>576</v>
      </c>
      <c r="D35" s="114" t="s">
        <v>194</v>
      </c>
      <c r="E35" s="116">
        <v>3</v>
      </c>
      <c r="F35" s="117"/>
      <c r="G35" s="118">
        <v>0</v>
      </c>
    </row>
    <row r="36" spans="1:7" ht="30" x14ac:dyDescent="0.25">
      <c r="A36" s="40">
        <v>54</v>
      </c>
      <c r="B36" s="41" t="s">
        <v>577</v>
      </c>
      <c r="C36" s="41" t="s">
        <v>578</v>
      </c>
      <c r="D36" s="41" t="s">
        <v>194</v>
      </c>
      <c r="E36" s="42">
        <v>1</v>
      </c>
      <c r="F36" s="96"/>
      <c r="G36" s="98">
        <v>0</v>
      </c>
    </row>
    <row r="37" spans="1:7" ht="45" x14ac:dyDescent="0.25">
      <c r="A37" s="40">
        <v>57</v>
      </c>
      <c r="B37" s="41" t="s">
        <v>167</v>
      </c>
      <c r="C37" s="41" t="s">
        <v>579</v>
      </c>
      <c r="D37" s="41" t="s">
        <v>115</v>
      </c>
      <c r="E37" s="42">
        <v>0.48</v>
      </c>
      <c r="F37" s="96"/>
      <c r="G37" s="98">
        <v>0</v>
      </c>
    </row>
    <row r="38" spans="1:7" ht="75" x14ac:dyDescent="0.25">
      <c r="A38" s="40">
        <v>58</v>
      </c>
      <c r="B38" s="41" t="s">
        <v>580</v>
      </c>
      <c r="C38" s="41" t="s">
        <v>581</v>
      </c>
      <c r="D38" s="41" t="s">
        <v>142</v>
      </c>
      <c r="E38" s="42">
        <v>0.11</v>
      </c>
      <c r="F38" s="96"/>
      <c r="G38" s="98">
        <v>0</v>
      </c>
    </row>
    <row r="39" spans="1:7" ht="30" x14ac:dyDescent="0.25">
      <c r="A39" s="40">
        <v>59</v>
      </c>
      <c r="B39" s="41" t="s">
        <v>140</v>
      </c>
      <c r="C39" s="41" t="s">
        <v>148</v>
      </c>
      <c r="D39" s="41" t="s">
        <v>142</v>
      </c>
      <c r="E39" s="42">
        <v>0.11</v>
      </c>
      <c r="F39" s="96"/>
      <c r="G39" s="98">
        <v>0</v>
      </c>
    </row>
    <row r="40" spans="1:7" ht="45" x14ac:dyDescent="0.25">
      <c r="A40" s="40">
        <v>60</v>
      </c>
      <c r="B40" s="41" t="s">
        <v>143</v>
      </c>
      <c r="C40" s="41" t="s">
        <v>149</v>
      </c>
      <c r="D40" s="41" t="s">
        <v>142</v>
      </c>
      <c r="E40" s="42">
        <v>0.11</v>
      </c>
      <c r="F40" s="96"/>
      <c r="G40" s="98">
        <v>0</v>
      </c>
    </row>
    <row r="41" spans="1:7" ht="45" x14ac:dyDescent="0.25">
      <c r="A41" s="40">
        <v>61</v>
      </c>
      <c r="B41" s="41" t="s">
        <v>582</v>
      </c>
      <c r="C41" s="41" t="s">
        <v>583</v>
      </c>
      <c r="D41" s="41" t="s">
        <v>194</v>
      </c>
      <c r="E41" s="42">
        <v>1</v>
      </c>
      <c r="F41" s="96"/>
      <c r="G41" s="98">
        <v>0</v>
      </c>
    </row>
    <row r="42" spans="1:7" ht="30" x14ac:dyDescent="0.25">
      <c r="A42" s="40">
        <v>62</v>
      </c>
      <c r="B42" s="41" t="s">
        <v>146</v>
      </c>
      <c r="C42" s="41" t="s">
        <v>147</v>
      </c>
      <c r="D42" s="41" t="s">
        <v>137</v>
      </c>
      <c r="E42" s="42">
        <v>9.34</v>
      </c>
      <c r="F42" s="96"/>
      <c r="G42" s="98">
        <v>0</v>
      </c>
    </row>
    <row r="43" spans="1:7" ht="30" x14ac:dyDescent="0.25">
      <c r="A43" s="40">
        <v>63</v>
      </c>
      <c r="B43" s="41" t="s">
        <v>577</v>
      </c>
      <c r="C43" s="41" t="s">
        <v>584</v>
      </c>
      <c r="D43" s="41" t="s">
        <v>194</v>
      </c>
      <c r="E43" s="42">
        <v>4</v>
      </c>
      <c r="F43" s="96"/>
      <c r="G43" s="98">
        <v>0</v>
      </c>
    </row>
    <row r="44" spans="1:7" ht="45" x14ac:dyDescent="0.25">
      <c r="A44" s="40">
        <v>64</v>
      </c>
      <c r="B44" s="41" t="s">
        <v>227</v>
      </c>
      <c r="C44" s="41" t="s">
        <v>585</v>
      </c>
      <c r="D44" s="41" t="s">
        <v>120</v>
      </c>
      <c r="E44" s="42">
        <v>9</v>
      </c>
      <c r="F44" s="96"/>
      <c r="G44" s="98">
        <v>0</v>
      </c>
    </row>
    <row r="45" spans="1:7" ht="60" x14ac:dyDescent="0.25">
      <c r="A45" s="40">
        <v>65</v>
      </c>
      <c r="B45" s="41" t="s">
        <v>167</v>
      </c>
      <c r="C45" s="41" t="s">
        <v>586</v>
      </c>
      <c r="D45" s="41" t="s">
        <v>115</v>
      </c>
      <c r="E45" s="42">
        <v>0.11</v>
      </c>
      <c r="F45" s="96"/>
      <c r="G45" s="98">
        <v>0</v>
      </c>
    </row>
    <row r="46" spans="1:7" ht="30" x14ac:dyDescent="0.25">
      <c r="A46" s="40">
        <v>66</v>
      </c>
      <c r="B46" s="41" t="s">
        <v>587</v>
      </c>
      <c r="C46" s="41" t="s">
        <v>588</v>
      </c>
      <c r="D46" s="41" t="s">
        <v>137</v>
      </c>
      <c r="E46" s="42">
        <v>3.21</v>
      </c>
      <c r="F46" s="96"/>
      <c r="G46" s="98">
        <v>0</v>
      </c>
    </row>
    <row r="47" spans="1:7" ht="60" x14ac:dyDescent="0.25">
      <c r="A47" s="40">
        <v>67</v>
      </c>
      <c r="B47" s="41" t="s">
        <v>589</v>
      </c>
      <c r="C47" s="41" t="s">
        <v>590</v>
      </c>
      <c r="D47" s="41" t="s">
        <v>194</v>
      </c>
      <c r="E47" s="42">
        <v>1</v>
      </c>
      <c r="F47" s="96"/>
      <c r="G47" s="98">
        <v>0</v>
      </c>
    </row>
    <row r="48" spans="1:7" ht="60" x14ac:dyDescent="0.25">
      <c r="A48" s="40">
        <v>68</v>
      </c>
      <c r="B48" s="41" t="s">
        <v>589</v>
      </c>
      <c r="C48" s="41" t="s">
        <v>591</v>
      </c>
      <c r="D48" s="41" t="s">
        <v>194</v>
      </c>
      <c r="E48" s="42">
        <v>1</v>
      </c>
      <c r="F48" s="96"/>
      <c r="G48" s="98">
        <v>0</v>
      </c>
    </row>
    <row r="49" spans="1:7" ht="30" x14ac:dyDescent="0.25">
      <c r="A49" s="40">
        <v>69</v>
      </c>
      <c r="B49" s="41" t="s">
        <v>474</v>
      </c>
      <c r="C49" s="41" t="s">
        <v>592</v>
      </c>
      <c r="D49" s="41" t="s">
        <v>194</v>
      </c>
      <c r="E49" s="42">
        <v>10</v>
      </c>
      <c r="F49" s="96"/>
      <c r="G49" s="98">
        <v>0</v>
      </c>
    </row>
    <row r="50" spans="1:7" ht="30" x14ac:dyDescent="0.25">
      <c r="A50" s="99">
        <v>70</v>
      </c>
      <c r="B50" s="99" t="s">
        <v>474</v>
      </c>
      <c r="C50" s="100" t="s">
        <v>593</v>
      </c>
      <c r="D50" s="99" t="s">
        <v>194</v>
      </c>
      <c r="E50" s="101">
        <v>6</v>
      </c>
      <c r="F50" s="96"/>
      <c r="G50" s="98">
        <v>0</v>
      </c>
    </row>
    <row r="51" spans="1:7" ht="30" x14ac:dyDescent="0.25">
      <c r="A51" s="35">
        <v>71</v>
      </c>
      <c r="B51" s="25" t="s">
        <v>577</v>
      </c>
      <c r="C51" s="25" t="s">
        <v>594</v>
      </c>
      <c r="D51" s="25" t="s">
        <v>194</v>
      </c>
      <c r="E51" s="25">
        <v>6</v>
      </c>
      <c r="F51" s="96"/>
      <c r="G51" s="97">
        <v>0</v>
      </c>
    </row>
    <row r="52" spans="1:7" ht="30" x14ac:dyDescent="0.25">
      <c r="A52" s="102">
        <v>72</v>
      </c>
      <c r="B52" s="103" t="s">
        <v>577</v>
      </c>
      <c r="C52" s="103" t="s">
        <v>595</v>
      </c>
      <c r="D52" s="103" t="s">
        <v>194</v>
      </c>
      <c r="E52" s="104">
        <v>10</v>
      </c>
      <c r="F52" s="96"/>
      <c r="G52" s="98">
        <v>0</v>
      </c>
    </row>
    <row r="53" spans="1:7" ht="60" x14ac:dyDescent="0.25">
      <c r="A53" s="102">
        <v>73</v>
      </c>
      <c r="B53" s="103" t="s">
        <v>596</v>
      </c>
      <c r="C53" s="103" t="s">
        <v>597</v>
      </c>
      <c r="D53" s="103" t="s">
        <v>194</v>
      </c>
      <c r="E53" s="104">
        <v>2</v>
      </c>
      <c r="F53" s="96"/>
      <c r="G53" s="98">
        <v>0</v>
      </c>
    </row>
    <row r="54" spans="1:7" ht="45" x14ac:dyDescent="0.25">
      <c r="A54" s="102">
        <v>74</v>
      </c>
      <c r="B54" s="103" t="s">
        <v>167</v>
      </c>
      <c r="C54" s="103" t="s">
        <v>579</v>
      </c>
      <c r="D54" s="103" t="s">
        <v>115</v>
      </c>
      <c r="E54" s="104">
        <v>1</v>
      </c>
      <c r="F54" s="96"/>
      <c r="G54" s="98">
        <v>0</v>
      </c>
    </row>
    <row r="55" spans="1:7" ht="30" x14ac:dyDescent="0.25">
      <c r="A55" s="102">
        <v>75</v>
      </c>
      <c r="B55" s="103" t="s">
        <v>587</v>
      </c>
      <c r="C55" s="103" t="s">
        <v>588</v>
      </c>
      <c r="D55" s="103" t="s">
        <v>137</v>
      </c>
      <c r="E55" s="104">
        <v>150</v>
      </c>
      <c r="F55" s="96"/>
      <c r="G55" s="98">
        <v>0</v>
      </c>
    </row>
    <row r="56" spans="1:7" ht="30" x14ac:dyDescent="0.25">
      <c r="A56" s="102">
        <v>76</v>
      </c>
      <c r="B56" s="103" t="s">
        <v>470</v>
      </c>
      <c r="C56" s="103" t="s">
        <v>471</v>
      </c>
      <c r="D56" s="103" t="s">
        <v>115</v>
      </c>
      <c r="E56" s="104">
        <v>0.04</v>
      </c>
      <c r="F56" s="96"/>
      <c r="G56" s="98">
        <v>0</v>
      </c>
    </row>
    <row r="57" spans="1:7" ht="45" x14ac:dyDescent="0.25">
      <c r="A57" s="102">
        <v>77</v>
      </c>
      <c r="B57" s="103" t="s">
        <v>126</v>
      </c>
      <c r="C57" s="103" t="s">
        <v>598</v>
      </c>
      <c r="D57" s="103" t="s">
        <v>115</v>
      </c>
      <c r="E57" s="104">
        <v>1</v>
      </c>
      <c r="F57" s="96"/>
      <c r="G57" s="98">
        <v>0</v>
      </c>
    </row>
    <row r="58" spans="1:7" ht="30" x14ac:dyDescent="0.25">
      <c r="A58" s="102">
        <v>7</v>
      </c>
      <c r="B58" s="103" t="s">
        <v>481</v>
      </c>
      <c r="C58" s="103" t="s">
        <v>482</v>
      </c>
      <c r="D58" s="103" t="s">
        <v>194</v>
      </c>
      <c r="E58" s="104">
        <v>2</v>
      </c>
      <c r="F58" s="96"/>
      <c r="G58" s="98">
        <f>Table114[5]*Table114[6]</f>
        <v>0</v>
      </c>
    </row>
    <row r="59" spans="1:7" ht="30" x14ac:dyDescent="0.25">
      <c r="A59" s="102">
        <v>8</v>
      </c>
      <c r="B59" s="103" t="s">
        <v>146</v>
      </c>
      <c r="C59" s="103" t="s">
        <v>378</v>
      </c>
      <c r="D59" s="103" t="s">
        <v>137</v>
      </c>
      <c r="E59" s="104">
        <v>6</v>
      </c>
      <c r="F59" s="96"/>
      <c r="G59" s="98">
        <f>Table114[5]*Table114[6]</f>
        <v>0</v>
      </c>
    </row>
    <row r="60" spans="1:7" ht="60" x14ac:dyDescent="0.25">
      <c r="A60" s="102">
        <v>9</v>
      </c>
      <c r="B60" s="103" t="s">
        <v>263</v>
      </c>
      <c r="C60" s="103" t="s">
        <v>264</v>
      </c>
      <c r="D60" s="103" t="s">
        <v>142</v>
      </c>
      <c r="E60" s="104">
        <v>6.0000000000000001E-3</v>
      </c>
      <c r="F60" s="96"/>
      <c r="G60" s="98">
        <f>Table114[5]*Table114[6]</f>
        <v>0</v>
      </c>
    </row>
    <row r="61" spans="1:7" x14ac:dyDescent="0.25">
      <c r="A61" s="102" t="s">
        <v>162</v>
      </c>
      <c r="B61" s="103"/>
      <c r="C61" s="113" t="s">
        <v>561</v>
      </c>
      <c r="D61" s="103"/>
      <c r="E61" s="104"/>
      <c r="F61" s="96"/>
      <c r="G61" s="98">
        <f>Table114[5]*Table114[6]</f>
        <v>0</v>
      </c>
    </row>
    <row r="62" spans="1:7" ht="45" x14ac:dyDescent="0.25">
      <c r="A62" s="102">
        <v>10</v>
      </c>
      <c r="B62" s="103" t="s">
        <v>483</v>
      </c>
      <c r="C62" s="103" t="s">
        <v>484</v>
      </c>
      <c r="D62" s="103" t="s">
        <v>123</v>
      </c>
      <c r="E62" s="104">
        <v>2</v>
      </c>
      <c r="F62" s="96"/>
      <c r="G62" s="98">
        <f>Table114[5]*Table114[6]</f>
        <v>0</v>
      </c>
    </row>
    <row r="63" spans="1:7" ht="30" x14ac:dyDescent="0.25">
      <c r="A63" s="102">
        <v>11</v>
      </c>
      <c r="B63" s="103" t="s">
        <v>485</v>
      </c>
      <c r="C63" s="103" t="s">
        <v>486</v>
      </c>
      <c r="D63" s="103" t="s">
        <v>194</v>
      </c>
      <c r="E63" s="104">
        <v>1</v>
      </c>
      <c r="F63" s="96"/>
      <c r="G63" s="98">
        <f>Table114[5]*Table114[6]</f>
        <v>0</v>
      </c>
    </row>
    <row r="64" spans="1:7" ht="30" x14ac:dyDescent="0.25">
      <c r="A64" s="102">
        <v>12</v>
      </c>
      <c r="B64" s="103" t="s">
        <v>487</v>
      </c>
      <c r="C64" s="103" t="s">
        <v>488</v>
      </c>
      <c r="D64" s="103" t="s">
        <v>194</v>
      </c>
      <c r="E64" s="104">
        <v>1</v>
      </c>
      <c r="F64" s="96"/>
      <c r="G64" s="98">
        <f>Table114[5]*Table114[6]</f>
        <v>0</v>
      </c>
    </row>
    <row r="65" spans="1:7" x14ac:dyDescent="0.25">
      <c r="A65" s="93" t="s">
        <v>84</v>
      </c>
      <c r="B65" s="94"/>
      <c r="C65" s="94"/>
      <c r="D65" s="94"/>
      <c r="E65" s="95"/>
      <c r="F65" s="95"/>
      <c r="G65" s="95">
        <f>SUBTOTAL(9,Table114[7])</f>
        <v>0</v>
      </c>
    </row>
  </sheetData>
  <mergeCells count="2">
    <mergeCell ref="C2:G3"/>
    <mergeCell ref="A4:B4"/>
  </mergeCells>
  <phoneticPr fontId="17" type="noConversion"/>
  <conditionalFormatting sqref="G7:G65">
    <cfRule type="expression" dxfId="193" priority="1">
      <formula>AND($C7="Subtotal",$G7="")</formula>
    </cfRule>
    <cfRule type="expression" dxfId="192" priority="2">
      <formula>AND($C7="Subtotal",_xlfn.FORMULATEXT($G7)="=[5]*[6]")</formula>
    </cfRule>
    <cfRule type="expression" dxfId="191" priority="6">
      <formula>AND($C7&lt;&gt;"Subtotal",_xlfn.FORMULATEXT($G7)&lt;&gt;"=[5]*[6]")</formula>
    </cfRule>
  </conditionalFormatting>
  <conditionalFormatting sqref="A7:G65">
    <cfRule type="expression" dxfId="190" priority="3">
      <formula>CELL("PROTECT",A7)=0</formula>
    </cfRule>
    <cfRule type="expression" dxfId="189" priority="4">
      <formula>$C7="Subtotal"</formula>
    </cfRule>
    <cfRule type="expression" priority="5" stopIfTrue="1">
      <formula>OR($C7="Subtotal",$A7="Total TVA Cota 0")</formula>
    </cfRule>
    <cfRule type="expression" dxfId="188" priority="7">
      <formula>$E7=""</formula>
    </cfRule>
  </conditionalFormatting>
  <conditionalFormatting sqref="E7:G65">
    <cfRule type="notContainsBlanks" priority="8" stopIfTrue="1">
      <formula>LEN(TRIM(E7))&gt;0</formula>
    </cfRule>
    <cfRule type="expression" dxfId="187" priority="9">
      <formula>$E7&lt;&gt;""</formula>
    </cfRule>
  </conditionalFormatting>
  <dataValidations count="1">
    <dataValidation type="decimal" operator="greaterThan" allowBlank="1" showInputMessage="1" showErrorMessage="1" sqref="F7:F64">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view="pageBreakPreview" topLeftCell="A94" zoomScaleNormal="90" zoomScaleSheetLayoutView="100" workbookViewId="0">
      <selection activeCell="C88" sqref="C8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customHeight="1" x14ac:dyDescent="0.25">
      <c r="A4" s="148" t="s">
        <v>8</v>
      </c>
      <c r="B4" s="148"/>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154</v>
      </c>
      <c r="D7" s="38"/>
      <c r="E7" s="44"/>
      <c r="F7" s="43"/>
      <c r="G7" s="87">
        <f>Table115[5]*Table115[6]</f>
        <v>0</v>
      </c>
    </row>
    <row r="8" spans="1:7" ht="45" x14ac:dyDescent="0.25">
      <c r="A8" s="38">
        <v>0</v>
      </c>
      <c r="B8" s="38" t="s">
        <v>155</v>
      </c>
      <c r="C8" s="39" t="s">
        <v>156</v>
      </c>
      <c r="D8" s="38" t="s">
        <v>157</v>
      </c>
      <c r="E8" s="44">
        <v>0.28999999999999998</v>
      </c>
      <c r="F8" s="43"/>
      <c r="G8" s="89">
        <f>Table115[5]*Table115[6]</f>
        <v>0</v>
      </c>
    </row>
    <row r="9" spans="1:7" ht="45" x14ac:dyDescent="0.25">
      <c r="A9" s="35">
        <v>1</v>
      </c>
      <c r="B9" s="25" t="s">
        <v>158</v>
      </c>
      <c r="C9" s="25" t="s">
        <v>159</v>
      </c>
      <c r="D9" s="25" t="s">
        <v>157</v>
      </c>
      <c r="E9" s="25">
        <v>0.26</v>
      </c>
      <c r="F9" s="96"/>
      <c r="G9" s="97">
        <f>Table115[5]*Table115[6]</f>
        <v>0</v>
      </c>
    </row>
    <row r="10" spans="1:7" ht="45" x14ac:dyDescent="0.25">
      <c r="A10" s="40">
        <v>2</v>
      </c>
      <c r="B10" s="41" t="s">
        <v>131</v>
      </c>
      <c r="C10" s="41" t="s">
        <v>132</v>
      </c>
      <c r="D10" s="41" t="s">
        <v>115</v>
      </c>
      <c r="E10" s="42">
        <v>4.9000000000000004</v>
      </c>
      <c r="F10" s="96"/>
      <c r="G10" s="98">
        <f>Table115[5]*Table115[6]</f>
        <v>0</v>
      </c>
    </row>
    <row r="11" spans="1:7" ht="45" x14ac:dyDescent="0.25">
      <c r="A11" s="40">
        <v>3</v>
      </c>
      <c r="B11" s="41" t="s">
        <v>160</v>
      </c>
      <c r="C11" s="41" t="s">
        <v>161</v>
      </c>
      <c r="D11" s="41" t="s">
        <v>157</v>
      </c>
      <c r="E11" s="42">
        <v>0.31</v>
      </c>
      <c r="F11" s="96"/>
      <c r="G11" s="98">
        <f>Table115[5]*Table115[6]</f>
        <v>0</v>
      </c>
    </row>
    <row r="12" spans="1:7" x14ac:dyDescent="0.25">
      <c r="A12" s="40" t="s">
        <v>162</v>
      </c>
      <c r="B12" s="41"/>
      <c r="C12" s="41" t="s">
        <v>163</v>
      </c>
      <c r="D12" s="41"/>
      <c r="E12" s="42"/>
      <c r="F12" s="96"/>
      <c r="G12" s="98">
        <f>Table115[5]*Table115[6]</f>
        <v>0</v>
      </c>
    </row>
    <row r="13" spans="1:7" x14ac:dyDescent="0.25">
      <c r="A13" s="40">
        <v>4</v>
      </c>
      <c r="B13" s="41" t="s">
        <v>138</v>
      </c>
      <c r="C13" s="41" t="s">
        <v>139</v>
      </c>
      <c r="D13" s="41" t="s">
        <v>115</v>
      </c>
      <c r="E13" s="42">
        <v>0.99</v>
      </c>
      <c r="F13" s="96"/>
      <c r="G13" s="98">
        <f>Table115[5]*Table115[6]</f>
        <v>0</v>
      </c>
    </row>
    <row r="14" spans="1:7" ht="30" x14ac:dyDescent="0.25">
      <c r="A14" s="40">
        <v>5</v>
      </c>
      <c r="B14" s="41" t="s">
        <v>164</v>
      </c>
      <c r="C14" s="41" t="s">
        <v>165</v>
      </c>
      <c r="D14" s="41" t="s">
        <v>115</v>
      </c>
      <c r="E14" s="42">
        <v>9.5</v>
      </c>
      <c r="F14" s="96"/>
      <c r="G14" s="98">
        <f>Table115[5]*Table115[6]</f>
        <v>0</v>
      </c>
    </row>
    <row r="15" spans="1:7" ht="45" x14ac:dyDescent="0.25">
      <c r="A15" s="40">
        <v>6</v>
      </c>
      <c r="B15" s="41" t="s">
        <v>126</v>
      </c>
      <c r="C15" s="41" t="s">
        <v>166</v>
      </c>
      <c r="D15" s="41" t="s">
        <v>115</v>
      </c>
      <c r="E15" s="42">
        <v>2.34</v>
      </c>
      <c r="F15" s="96"/>
      <c r="G15" s="98">
        <f>Table115[5]*Table115[6]</f>
        <v>0</v>
      </c>
    </row>
    <row r="16" spans="1:7" ht="45" x14ac:dyDescent="0.25">
      <c r="A16" s="40">
        <v>7</v>
      </c>
      <c r="B16" s="41" t="s">
        <v>167</v>
      </c>
      <c r="C16" s="41" t="s">
        <v>168</v>
      </c>
      <c r="D16" s="41" t="s">
        <v>115</v>
      </c>
      <c r="E16" s="42">
        <v>1.32</v>
      </c>
      <c r="F16" s="96"/>
      <c r="G16" s="98">
        <f>Table115[5]*Table115[6]</f>
        <v>0</v>
      </c>
    </row>
    <row r="17" spans="1:7" ht="45" x14ac:dyDescent="0.25">
      <c r="A17" s="40">
        <v>8</v>
      </c>
      <c r="B17" s="41" t="s">
        <v>169</v>
      </c>
      <c r="C17" s="41" t="s">
        <v>170</v>
      </c>
      <c r="D17" s="41" t="s">
        <v>137</v>
      </c>
      <c r="E17" s="42">
        <v>20.420000000000002</v>
      </c>
      <c r="F17" s="96"/>
      <c r="G17" s="98">
        <f>Table115[5]*Table115[6]</f>
        <v>0</v>
      </c>
    </row>
    <row r="18" spans="1:7" ht="45" x14ac:dyDescent="0.25">
      <c r="A18" s="40">
        <v>9</v>
      </c>
      <c r="B18" s="41" t="s">
        <v>171</v>
      </c>
      <c r="C18" s="41" t="s">
        <v>172</v>
      </c>
      <c r="D18" s="41" t="s">
        <v>137</v>
      </c>
      <c r="E18" s="42">
        <v>63.08</v>
      </c>
      <c r="F18" s="96"/>
      <c r="G18" s="98">
        <f>Table115[5]*Table115[6]</f>
        <v>0</v>
      </c>
    </row>
    <row r="19" spans="1:7" ht="45" x14ac:dyDescent="0.25">
      <c r="A19" s="40">
        <v>10</v>
      </c>
      <c r="B19" s="41" t="s">
        <v>173</v>
      </c>
      <c r="C19" s="41" t="s">
        <v>174</v>
      </c>
      <c r="D19" s="41" t="s">
        <v>120</v>
      </c>
      <c r="E19" s="42">
        <v>6.6</v>
      </c>
      <c r="F19" s="96"/>
      <c r="G19" s="98">
        <f>Table115[5]*Table115[6]</f>
        <v>0</v>
      </c>
    </row>
    <row r="20" spans="1:7" ht="30" x14ac:dyDescent="0.25">
      <c r="A20" s="40">
        <v>11</v>
      </c>
      <c r="B20" s="41" t="s">
        <v>175</v>
      </c>
      <c r="C20" s="41" t="s">
        <v>176</v>
      </c>
      <c r="D20" s="41" t="s">
        <v>120</v>
      </c>
      <c r="E20" s="42">
        <v>6.56</v>
      </c>
      <c r="F20" s="96"/>
      <c r="G20" s="98">
        <f>Table115[5]*Table115[6]</f>
        <v>0</v>
      </c>
    </row>
    <row r="21" spans="1:7" ht="75" x14ac:dyDescent="0.25">
      <c r="A21" s="40">
        <v>12</v>
      </c>
      <c r="B21" s="41" t="s">
        <v>177</v>
      </c>
      <c r="C21" s="41" t="s">
        <v>178</v>
      </c>
      <c r="D21" s="41" t="s">
        <v>120</v>
      </c>
      <c r="E21" s="42">
        <v>2.96</v>
      </c>
      <c r="F21" s="96"/>
      <c r="G21" s="98">
        <f>Table115[5]*Table115[6]</f>
        <v>0</v>
      </c>
    </row>
    <row r="22" spans="1:7" x14ac:dyDescent="0.25">
      <c r="A22" s="40" t="s">
        <v>162</v>
      </c>
      <c r="B22" s="41"/>
      <c r="C22" s="41" t="s">
        <v>179</v>
      </c>
      <c r="D22" s="41"/>
      <c r="E22" s="42"/>
      <c r="F22" s="96"/>
      <c r="G22" s="98">
        <f>Table115[5]*Table115[6]</f>
        <v>0</v>
      </c>
    </row>
    <row r="23" spans="1:7" ht="30" x14ac:dyDescent="0.25">
      <c r="A23" s="40">
        <v>13</v>
      </c>
      <c r="B23" s="41" t="s">
        <v>180</v>
      </c>
      <c r="C23" s="41" t="s">
        <v>181</v>
      </c>
      <c r="D23" s="41" t="s">
        <v>115</v>
      </c>
      <c r="E23" s="42">
        <v>14.2</v>
      </c>
      <c r="F23" s="96"/>
      <c r="G23" s="98">
        <f>Table115[5]*Table115[6]</f>
        <v>0</v>
      </c>
    </row>
    <row r="24" spans="1:7" ht="30" x14ac:dyDescent="0.25">
      <c r="A24" s="40">
        <v>14</v>
      </c>
      <c r="B24" s="41" t="s">
        <v>180</v>
      </c>
      <c r="C24" s="41" t="s">
        <v>182</v>
      </c>
      <c r="D24" s="41" t="s">
        <v>115</v>
      </c>
      <c r="E24" s="42">
        <v>3.5</v>
      </c>
      <c r="F24" s="96"/>
      <c r="G24" s="98">
        <f>Table115[5]*Table115[6]</f>
        <v>0</v>
      </c>
    </row>
    <row r="25" spans="1:7" ht="30" x14ac:dyDescent="0.25">
      <c r="A25" s="40">
        <v>15</v>
      </c>
      <c r="B25" s="41" t="s">
        <v>183</v>
      </c>
      <c r="C25" s="41" t="s">
        <v>184</v>
      </c>
      <c r="D25" s="41" t="s">
        <v>115</v>
      </c>
      <c r="E25" s="42">
        <v>1.25</v>
      </c>
      <c r="F25" s="96"/>
      <c r="G25" s="98">
        <f>Table115[5]*Table115[6]</f>
        <v>0</v>
      </c>
    </row>
    <row r="26" spans="1:7" ht="45" x14ac:dyDescent="0.25">
      <c r="A26" s="40">
        <v>16</v>
      </c>
      <c r="B26" s="41" t="s">
        <v>169</v>
      </c>
      <c r="C26" s="41" t="s">
        <v>170</v>
      </c>
      <c r="D26" s="41" t="s">
        <v>137</v>
      </c>
      <c r="E26" s="42">
        <v>19.420000000000002</v>
      </c>
      <c r="F26" s="96"/>
      <c r="G26" s="98">
        <f>Table115[5]*Table115[6]</f>
        <v>0</v>
      </c>
    </row>
    <row r="27" spans="1:7" ht="45" x14ac:dyDescent="0.25">
      <c r="A27" s="40">
        <v>17</v>
      </c>
      <c r="B27" s="41" t="s">
        <v>171</v>
      </c>
      <c r="C27" s="41" t="s">
        <v>172</v>
      </c>
      <c r="D27" s="41" t="s">
        <v>137</v>
      </c>
      <c r="E27" s="42">
        <v>85.76</v>
      </c>
      <c r="F27" s="96"/>
      <c r="G27" s="98">
        <f>Table115[5]*Table115[6]</f>
        <v>0</v>
      </c>
    </row>
    <row r="28" spans="1:7" ht="30" x14ac:dyDescent="0.25">
      <c r="A28" s="40">
        <v>18</v>
      </c>
      <c r="B28" s="41" t="s">
        <v>185</v>
      </c>
      <c r="C28" s="41" t="s">
        <v>186</v>
      </c>
      <c r="D28" s="41" t="s">
        <v>137</v>
      </c>
      <c r="E28" s="42">
        <v>7.1</v>
      </c>
      <c r="F28" s="96"/>
      <c r="G28" s="98">
        <f>Table115[5]*Table115[6]</f>
        <v>0</v>
      </c>
    </row>
    <row r="29" spans="1:7" ht="45" x14ac:dyDescent="0.25">
      <c r="A29" s="40">
        <v>19</v>
      </c>
      <c r="B29" s="41" t="s">
        <v>173</v>
      </c>
      <c r="C29" s="41" t="s">
        <v>174</v>
      </c>
      <c r="D29" s="41" t="s">
        <v>120</v>
      </c>
      <c r="E29" s="42">
        <v>6.6</v>
      </c>
      <c r="F29" s="96"/>
      <c r="G29" s="98">
        <f>Table115[5]*Table115[6]</f>
        <v>0</v>
      </c>
    </row>
    <row r="30" spans="1:7" x14ac:dyDescent="0.25">
      <c r="A30" s="40" t="s">
        <v>162</v>
      </c>
      <c r="B30" s="41"/>
      <c r="C30" s="41" t="s">
        <v>187</v>
      </c>
      <c r="D30" s="41"/>
      <c r="E30" s="42"/>
      <c r="F30" s="96"/>
      <c r="G30" s="98">
        <f>Table115[5]*Table115[6]</f>
        <v>0</v>
      </c>
    </row>
    <row r="31" spans="1:7" ht="30" x14ac:dyDescent="0.25">
      <c r="A31" s="40">
        <v>20</v>
      </c>
      <c r="B31" s="41" t="s">
        <v>183</v>
      </c>
      <c r="C31" s="41" t="s">
        <v>188</v>
      </c>
      <c r="D31" s="41" t="s">
        <v>115</v>
      </c>
      <c r="E31" s="42">
        <v>1.98</v>
      </c>
      <c r="F31" s="96"/>
      <c r="G31" s="98">
        <f>Table115[5]*Table115[6]</f>
        <v>0</v>
      </c>
    </row>
    <row r="32" spans="1:7" ht="45" x14ac:dyDescent="0.25">
      <c r="A32" s="40">
        <v>21</v>
      </c>
      <c r="B32" s="41" t="s">
        <v>189</v>
      </c>
      <c r="C32" s="41" t="s">
        <v>190</v>
      </c>
      <c r="D32" s="41" t="s">
        <v>137</v>
      </c>
      <c r="E32" s="42">
        <v>154.16</v>
      </c>
      <c r="F32" s="96"/>
      <c r="G32" s="98">
        <f>Table115[5]*Table115[6]</f>
        <v>0</v>
      </c>
    </row>
    <row r="33" spans="1:7" ht="45" x14ac:dyDescent="0.25">
      <c r="A33" s="40">
        <v>22</v>
      </c>
      <c r="B33" s="41" t="s">
        <v>173</v>
      </c>
      <c r="C33" s="41" t="s">
        <v>191</v>
      </c>
      <c r="D33" s="41" t="s">
        <v>120</v>
      </c>
      <c r="E33" s="42">
        <v>13.2</v>
      </c>
      <c r="F33" s="96"/>
      <c r="G33" s="98">
        <f>Table115[5]*Table115[6]</f>
        <v>0</v>
      </c>
    </row>
    <row r="34" spans="1:7" ht="45" x14ac:dyDescent="0.25">
      <c r="A34" s="40">
        <v>23</v>
      </c>
      <c r="B34" s="41" t="s">
        <v>192</v>
      </c>
      <c r="C34" s="41" t="s">
        <v>193</v>
      </c>
      <c r="D34" s="41" t="s">
        <v>194</v>
      </c>
      <c r="E34" s="42">
        <v>26</v>
      </c>
      <c r="F34" s="96"/>
      <c r="G34" s="98">
        <f>Table115[5]*Table115[6]</f>
        <v>0</v>
      </c>
    </row>
    <row r="35" spans="1:7" x14ac:dyDescent="0.25">
      <c r="A35" s="40" t="s">
        <v>162</v>
      </c>
      <c r="B35" s="41"/>
      <c r="C35" s="41" t="s">
        <v>195</v>
      </c>
      <c r="D35" s="41"/>
      <c r="E35" s="42"/>
      <c r="F35" s="96"/>
      <c r="G35" s="98">
        <f>Table115[5]*Table115[6]</f>
        <v>0</v>
      </c>
    </row>
    <row r="36" spans="1:7" x14ac:dyDescent="0.25">
      <c r="A36" s="40">
        <v>24</v>
      </c>
      <c r="B36" s="41" t="s">
        <v>196</v>
      </c>
      <c r="C36" s="41" t="s">
        <v>197</v>
      </c>
      <c r="D36" s="41" t="s">
        <v>115</v>
      </c>
      <c r="E36" s="42">
        <v>0.32</v>
      </c>
      <c r="F36" s="96"/>
      <c r="G36" s="98">
        <f>Table115[5]*Table115[6]</f>
        <v>0</v>
      </c>
    </row>
    <row r="37" spans="1:7" x14ac:dyDescent="0.25">
      <c r="A37" s="40">
        <v>25</v>
      </c>
      <c r="B37" s="41" t="s">
        <v>198</v>
      </c>
      <c r="C37" s="41" t="s">
        <v>199</v>
      </c>
      <c r="D37" s="41" t="s">
        <v>115</v>
      </c>
      <c r="E37" s="42">
        <v>0.32</v>
      </c>
      <c r="F37" s="96"/>
      <c r="G37" s="98">
        <f>Table115[5]*Table115[6]</f>
        <v>0</v>
      </c>
    </row>
    <row r="38" spans="1:7" ht="30" x14ac:dyDescent="0.25">
      <c r="A38" s="40">
        <v>26</v>
      </c>
      <c r="B38" s="41" t="s">
        <v>200</v>
      </c>
      <c r="C38" s="41" t="s">
        <v>201</v>
      </c>
      <c r="D38" s="41" t="s">
        <v>120</v>
      </c>
      <c r="E38" s="42">
        <v>20.64</v>
      </c>
      <c r="F38" s="96"/>
      <c r="G38" s="98">
        <f>Table115[5]*Table115[6]</f>
        <v>0</v>
      </c>
    </row>
    <row r="39" spans="1:7" x14ac:dyDescent="0.25">
      <c r="A39" s="40">
        <v>27</v>
      </c>
      <c r="B39" s="41" t="s">
        <v>198</v>
      </c>
      <c r="C39" s="41" t="s">
        <v>199</v>
      </c>
      <c r="D39" s="41" t="s">
        <v>115</v>
      </c>
      <c r="E39" s="42">
        <v>0.17</v>
      </c>
      <c r="F39" s="96"/>
      <c r="G39" s="98">
        <f>Table115[5]*Table115[6]</f>
        <v>0</v>
      </c>
    </row>
    <row r="40" spans="1:7" ht="30" x14ac:dyDescent="0.25">
      <c r="A40" s="40">
        <v>28</v>
      </c>
      <c r="B40" s="41" t="s">
        <v>202</v>
      </c>
      <c r="C40" s="41" t="s">
        <v>203</v>
      </c>
      <c r="D40" s="41" t="s">
        <v>115</v>
      </c>
      <c r="E40" s="42">
        <v>0.17</v>
      </c>
      <c r="F40" s="96"/>
      <c r="G40" s="98">
        <f>Table115[5]*Table115[6]</f>
        <v>0</v>
      </c>
    </row>
    <row r="41" spans="1:7" ht="75" x14ac:dyDescent="0.25">
      <c r="A41" s="40">
        <v>29</v>
      </c>
      <c r="B41" s="41" t="s">
        <v>204</v>
      </c>
      <c r="C41" s="41" t="s">
        <v>205</v>
      </c>
      <c r="D41" s="41" t="s">
        <v>120</v>
      </c>
      <c r="E41" s="42">
        <v>20.64</v>
      </c>
      <c r="F41" s="96"/>
      <c r="G41" s="98">
        <f>Table115[5]*Table115[6]</f>
        <v>0</v>
      </c>
    </row>
    <row r="42" spans="1:7" ht="30" x14ac:dyDescent="0.25">
      <c r="A42" s="40">
        <v>30</v>
      </c>
      <c r="B42" s="41" t="s">
        <v>206</v>
      </c>
      <c r="C42" s="41" t="s">
        <v>207</v>
      </c>
      <c r="D42" s="41" t="s">
        <v>115</v>
      </c>
      <c r="E42" s="42">
        <v>0.05</v>
      </c>
      <c r="F42" s="96"/>
      <c r="G42" s="98">
        <f>Table115[5]*Table115[6]</f>
        <v>0</v>
      </c>
    </row>
    <row r="43" spans="1:7" ht="30" x14ac:dyDescent="0.25">
      <c r="A43" s="40">
        <v>31</v>
      </c>
      <c r="B43" s="41" t="s">
        <v>208</v>
      </c>
      <c r="C43" s="41" t="s">
        <v>209</v>
      </c>
      <c r="D43" s="41" t="s">
        <v>120</v>
      </c>
      <c r="E43" s="42">
        <v>3.4</v>
      </c>
      <c r="F43" s="96"/>
      <c r="G43" s="98">
        <f>Table115[5]*Table115[6]</f>
        <v>0</v>
      </c>
    </row>
    <row r="44" spans="1:7" ht="60" x14ac:dyDescent="0.25">
      <c r="A44" s="40">
        <v>32</v>
      </c>
      <c r="B44" s="41" t="s">
        <v>210</v>
      </c>
      <c r="C44" s="41" t="s">
        <v>211</v>
      </c>
      <c r="D44" s="41" t="s">
        <v>120</v>
      </c>
      <c r="E44" s="42">
        <v>12.4</v>
      </c>
      <c r="F44" s="96"/>
      <c r="G44" s="98">
        <f>Table115[5]*Table115[6]</f>
        <v>0</v>
      </c>
    </row>
    <row r="45" spans="1:7" x14ac:dyDescent="0.25">
      <c r="A45" s="40">
        <v>33</v>
      </c>
      <c r="B45" s="41" t="s">
        <v>212</v>
      </c>
      <c r="C45" s="41" t="s">
        <v>213</v>
      </c>
      <c r="D45" s="41" t="s">
        <v>123</v>
      </c>
      <c r="E45" s="42">
        <v>4.8</v>
      </c>
      <c r="F45" s="96"/>
      <c r="G45" s="98">
        <f>Table115[5]*Table115[6]</f>
        <v>0</v>
      </c>
    </row>
    <row r="46" spans="1:7" x14ac:dyDescent="0.25">
      <c r="A46" s="40">
        <v>34</v>
      </c>
      <c r="B46" s="41" t="s">
        <v>214</v>
      </c>
      <c r="C46" s="41" t="s">
        <v>215</v>
      </c>
      <c r="D46" s="41" t="s">
        <v>123</v>
      </c>
      <c r="E46" s="42">
        <v>2.4</v>
      </c>
      <c r="F46" s="96"/>
      <c r="G46" s="98">
        <f>Table115[5]*Table115[6]</f>
        <v>0</v>
      </c>
    </row>
    <row r="47" spans="1:7" x14ac:dyDescent="0.25">
      <c r="A47" s="40" t="s">
        <v>162</v>
      </c>
      <c r="B47" s="41"/>
      <c r="C47" s="41" t="s">
        <v>216</v>
      </c>
      <c r="D47" s="41"/>
      <c r="E47" s="42"/>
      <c r="F47" s="96"/>
      <c r="G47" s="98">
        <f>Table115[5]*Table115[6]</f>
        <v>0</v>
      </c>
    </row>
    <row r="48" spans="1:7" ht="60" x14ac:dyDescent="0.25">
      <c r="A48" s="40">
        <v>35</v>
      </c>
      <c r="B48" s="41" t="s">
        <v>217</v>
      </c>
      <c r="C48" s="41" t="s">
        <v>218</v>
      </c>
      <c r="D48" s="41" t="s">
        <v>120</v>
      </c>
      <c r="E48" s="42">
        <v>3.01</v>
      </c>
      <c r="F48" s="96"/>
      <c r="G48" s="98">
        <f>Table115[5]*Table115[6]</f>
        <v>0</v>
      </c>
    </row>
    <row r="49" spans="1:7" x14ac:dyDescent="0.25">
      <c r="A49" s="40" t="s">
        <v>162</v>
      </c>
      <c r="B49" s="41"/>
      <c r="C49" s="41" t="s">
        <v>219</v>
      </c>
      <c r="D49" s="41"/>
      <c r="E49" s="42"/>
      <c r="F49" s="96"/>
      <c r="G49" s="98">
        <f>Table115[5]*Table115[6]</f>
        <v>0</v>
      </c>
    </row>
    <row r="50" spans="1:7" x14ac:dyDescent="0.25">
      <c r="A50" s="40">
        <v>36</v>
      </c>
      <c r="B50" s="41" t="s">
        <v>220</v>
      </c>
      <c r="C50" s="41" t="s">
        <v>221</v>
      </c>
      <c r="D50" s="41" t="s">
        <v>222</v>
      </c>
      <c r="E50" s="42">
        <v>0.128</v>
      </c>
      <c r="F50" s="96"/>
      <c r="G50" s="98">
        <f>Table115[5]*Table115[6]</f>
        <v>0</v>
      </c>
    </row>
    <row r="51" spans="1:7" ht="30" x14ac:dyDescent="0.25">
      <c r="A51" s="40">
        <v>37</v>
      </c>
      <c r="B51" s="41" t="s">
        <v>223</v>
      </c>
      <c r="C51" s="41" t="s">
        <v>224</v>
      </c>
      <c r="D51" s="41" t="s">
        <v>115</v>
      </c>
      <c r="E51" s="42">
        <v>0.64</v>
      </c>
      <c r="F51" s="96"/>
      <c r="G51" s="98">
        <f>Table115[5]*Table115[6]</f>
        <v>0</v>
      </c>
    </row>
    <row r="52" spans="1:7" ht="30" x14ac:dyDescent="0.25">
      <c r="A52" s="40">
        <v>38</v>
      </c>
      <c r="B52" s="41" t="s">
        <v>225</v>
      </c>
      <c r="C52" s="41" t="s">
        <v>226</v>
      </c>
      <c r="D52" s="41" t="s">
        <v>120</v>
      </c>
      <c r="E52" s="42">
        <v>12.8</v>
      </c>
      <c r="F52" s="96"/>
      <c r="G52" s="98">
        <f>Table115[5]*Table115[6]</f>
        <v>0</v>
      </c>
    </row>
    <row r="53" spans="1:7" ht="45" x14ac:dyDescent="0.25">
      <c r="A53" s="40">
        <v>39</v>
      </c>
      <c r="B53" s="41" t="s">
        <v>227</v>
      </c>
      <c r="C53" s="41" t="s">
        <v>228</v>
      </c>
      <c r="D53" s="41" t="s">
        <v>120</v>
      </c>
      <c r="E53" s="42">
        <v>12.8</v>
      </c>
      <c r="F53" s="96"/>
      <c r="G53" s="98">
        <f>Table115[5]*Table115[6]</f>
        <v>0</v>
      </c>
    </row>
    <row r="54" spans="1:7" ht="30" x14ac:dyDescent="0.25">
      <c r="A54" s="40">
        <v>41</v>
      </c>
      <c r="B54" s="41" t="s">
        <v>229</v>
      </c>
      <c r="C54" s="41" t="s">
        <v>563</v>
      </c>
      <c r="D54" s="41" t="s">
        <v>120</v>
      </c>
      <c r="E54" s="42">
        <v>12.8</v>
      </c>
      <c r="F54" s="96"/>
      <c r="G54" s="98">
        <f>Table115[5]*Table115[6]</f>
        <v>0</v>
      </c>
    </row>
    <row r="55" spans="1:7" ht="30" x14ac:dyDescent="0.25">
      <c r="A55" s="40">
        <v>43</v>
      </c>
      <c r="B55" s="41" t="s">
        <v>230</v>
      </c>
      <c r="C55" s="41" t="s">
        <v>231</v>
      </c>
      <c r="D55" s="41" t="s">
        <v>120</v>
      </c>
      <c r="E55" s="42">
        <v>12.8</v>
      </c>
      <c r="F55" s="96"/>
      <c r="G55" s="98">
        <f>Table115[5]*Table115[6]</f>
        <v>0</v>
      </c>
    </row>
    <row r="56" spans="1:7" x14ac:dyDescent="0.25">
      <c r="A56" s="40">
        <v>44</v>
      </c>
      <c r="B56" s="41" t="s">
        <v>232</v>
      </c>
      <c r="C56" s="41" t="s">
        <v>233</v>
      </c>
      <c r="D56" s="41" t="s">
        <v>123</v>
      </c>
      <c r="E56" s="42">
        <v>11.52</v>
      </c>
      <c r="F56" s="96"/>
      <c r="G56" s="98">
        <f>Table115[5]*Table115[6]</f>
        <v>0</v>
      </c>
    </row>
    <row r="57" spans="1:7" x14ac:dyDescent="0.25">
      <c r="A57" s="40" t="s">
        <v>162</v>
      </c>
      <c r="B57" s="41"/>
      <c r="C57" s="41" t="s">
        <v>234</v>
      </c>
      <c r="D57" s="41"/>
      <c r="E57" s="42"/>
      <c r="F57" s="96"/>
      <c r="G57" s="98">
        <f>Table115[5]*Table115[6]</f>
        <v>0</v>
      </c>
    </row>
    <row r="58" spans="1:7" x14ac:dyDescent="0.25">
      <c r="A58" s="40"/>
      <c r="B58" s="41"/>
      <c r="C58" s="41" t="s">
        <v>235</v>
      </c>
      <c r="D58" s="41"/>
      <c r="E58" s="42"/>
      <c r="F58" s="96"/>
      <c r="G58" s="98">
        <f>Table115[5]*Table115[6]</f>
        <v>0</v>
      </c>
    </row>
    <row r="59" spans="1:7" x14ac:dyDescent="0.25">
      <c r="A59" s="40">
        <v>45</v>
      </c>
      <c r="B59" s="41" t="s">
        <v>236</v>
      </c>
      <c r="C59" s="41" t="s">
        <v>237</v>
      </c>
      <c r="D59" s="41" t="s">
        <v>120</v>
      </c>
      <c r="E59" s="42">
        <v>13.2</v>
      </c>
      <c r="F59" s="96"/>
      <c r="G59" s="98">
        <f>Table115[5]*Table115[6]</f>
        <v>0</v>
      </c>
    </row>
    <row r="60" spans="1:7" ht="30" x14ac:dyDescent="0.25">
      <c r="A60" s="40">
        <v>46</v>
      </c>
      <c r="B60" s="41" t="s">
        <v>238</v>
      </c>
      <c r="C60" s="41" t="s">
        <v>564</v>
      </c>
      <c r="D60" s="41" t="s">
        <v>120</v>
      </c>
      <c r="E60" s="42">
        <v>13.2</v>
      </c>
      <c r="F60" s="96"/>
      <c r="G60" s="98">
        <f>Table115[5]*Table115[6]</f>
        <v>0</v>
      </c>
    </row>
    <row r="61" spans="1:7" ht="30" x14ac:dyDescent="0.25">
      <c r="A61" s="40">
        <v>47</v>
      </c>
      <c r="B61" s="41" t="s">
        <v>239</v>
      </c>
      <c r="C61" s="41" t="s">
        <v>565</v>
      </c>
      <c r="D61" s="41" t="s">
        <v>120</v>
      </c>
      <c r="E61" s="42">
        <v>13.2</v>
      </c>
      <c r="F61" s="96"/>
      <c r="G61" s="98">
        <f>Table115[5]*Table115[6]</f>
        <v>0</v>
      </c>
    </row>
    <row r="62" spans="1:7" x14ac:dyDescent="0.25">
      <c r="A62" s="40">
        <v>48</v>
      </c>
      <c r="B62" s="41" t="s">
        <v>236</v>
      </c>
      <c r="C62" s="41" t="s">
        <v>237</v>
      </c>
      <c r="D62" s="41" t="s">
        <v>120</v>
      </c>
      <c r="E62" s="42">
        <v>13.2</v>
      </c>
      <c r="F62" s="96"/>
      <c r="G62" s="98">
        <f>Table115[5]*Table115[6]</f>
        <v>0</v>
      </c>
    </row>
    <row r="63" spans="1:7" ht="30" x14ac:dyDescent="0.25">
      <c r="A63" s="40">
        <v>49</v>
      </c>
      <c r="B63" s="41" t="s">
        <v>240</v>
      </c>
      <c r="C63" s="41" t="s">
        <v>241</v>
      </c>
      <c r="D63" s="41" t="s">
        <v>120</v>
      </c>
      <c r="E63" s="42">
        <v>13.2</v>
      </c>
      <c r="F63" s="96"/>
      <c r="G63" s="98">
        <f>Table115[5]*Table115[6]</f>
        <v>0</v>
      </c>
    </row>
    <row r="64" spans="1:7" x14ac:dyDescent="0.25">
      <c r="A64" s="40" t="s">
        <v>162</v>
      </c>
      <c r="B64" s="41"/>
      <c r="C64" s="41" t="s">
        <v>242</v>
      </c>
      <c r="D64" s="41"/>
      <c r="E64" s="42"/>
      <c r="F64" s="96"/>
      <c r="G64" s="98">
        <f>Table115[5]*Table115[6]</f>
        <v>0</v>
      </c>
    </row>
    <row r="65" spans="1:7" ht="45" x14ac:dyDescent="0.25">
      <c r="A65" s="40">
        <v>50</v>
      </c>
      <c r="B65" s="41" t="s">
        <v>243</v>
      </c>
      <c r="C65" s="41" t="s">
        <v>244</v>
      </c>
      <c r="D65" s="41" t="s">
        <v>120</v>
      </c>
      <c r="E65" s="42">
        <v>32.799999999999997</v>
      </c>
      <c r="F65" s="96"/>
      <c r="G65" s="98">
        <f>Table115[5]*Table115[6]</f>
        <v>0</v>
      </c>
    </row>
    <row r="66" spans="1:7" x14ac:dyDescent="0.25">
      <c r="A66" s="40">
        <v>51</v>
      </c>
      <c r="B66" s="41" t="s">
        <v>236</v>
      </c>
      <c r="C66" s="41" t="s">
        <v>245</v>
      </c>
      <c r="D66" s="41" t="s">
        <v>120</v>
      </c>
      <c r="E66" s="42">
        <v>32.799999999999997</v>
      </c>
      <c r="F66" s="96"/>
      <c r="G66" s="98">
        <f>Table115[5]*Table115[6]</f>
        <v>0</v>
      </c>
    </row>
    <row r="67" spans="1:7" ht="45" x14ac:dyDescent="0.25">
      <c r="A67" s="40">
        <v>52</v>
      </c>
      <c r="B67" s="41" t="s">
        <v>246</v>
      </c>
      <c r="C67" s="41" t="s">
        <v>247</v>
      </c>
      <c r="D67" s="41" t="s">
        <v>120</v>
      </c>
      <c r="E67" s="42">
        <v>32.799999999999997</v>
      </c>
      <c r="F67" s="96"/>
      <c r="G67" s="98">
        <f>Table115[5]*Table115[6]</f>
        <v>0</v>
      </c>
    </row>
    <row r="68" spans="1:7" x14ac:dyDescent="0.25">
      <c r="A68" s="40">
        <v>53</v>
      </c>
      <c r="B68" s="41" t="s">
        <v>236</v>
      </c>
      <c r="C68" s="41" t="s">
        <v>245</v>
      </c>
      <c r="D68" s="41" t="s">
        <v>120</v>
      </c>
      <c r="E68" s="42">
        <v>32.799999999999997</v>
      </c>
      <c r="F68" s="96"/>
      <c r="G68" s="98">
        <f>Table115[5]*Table115[6]</f>
        <v>0</v>
      </c>
    </row>
    <row r="69" spans="1:7" ht="30" x14ac:dyDescent="0.25">
      <c r="A69" s="40">
        <v>54</v>
      </c>
      <c r="B69" s="41" t="s">
        <v>240</v>
      </c>
      <c r="C69" s="41" t="s">
        <v>248</v>
      </c>
      <c r="D69" s="41" t="s">
        <v>120</v>
      </c>
      <c r="E69" s="42">
        <v>32.799999999999997</v>
      </c>
      <c r="F69" s="96"/>
      <c r="G69" s="98">
        <f>Table115[5]*Table115[6]</f>
        <v>0</v>
      </c>
    </row>
    <row r="70" spans="1:7" x14ac:dyDescent="0.25">
      <c r="A70" s="40" t="s">
        <v>162</v>
      </c>
      <c r="B70" s="41"/>
      <c r="C70" s="41" t="s">
        <v>249</v>
      </c>
      <c r="D70" s="41"/>
      <c r="E70" s="42"/>
      <c r="F70" s="96"/>
      <c r="G70" s="98">
        <f>Table115[5]*Table115[6]</f>
        <v>0</v>
      </c>
    </row>
    <row r="71" spans="1:7" x14ac:dyDescent="0.25">
      <c r="A71" s="40">
        <v>55</v>
      </c>
      <c r="B71" s="41" t="s">
        <v>250</v>
      </c>
      <c r="C71" s="41" t="s">
        <v>251</v>
      </c>
      <c r="D71" s="41" t="s">
        <v>120</v>
      </c>
      <c r="E71" s="42">
        <v>5.0999999999999996</v>
      </c>
      <c r="F71" s="96"/>
      <c r="G71" s="98">
        <f>Table115[5]*Table115[6]</f>
        <v>0</v>
      </c>
    </row>
    <row r="72" spans="1:7" ht="45" x14ac:dyDescent="0.25">
      <c r="A72" s="40">
        <v>56</v>
      </c>
      <c r="B72" s="41" t="s">
        <v>252</v>
      </c>
      <c r="C72" s="41" t="s">
        <v>253</v>
      </c>
      <c r="D72" s="41" t="s">
        <v>120</v>
      </c>
      <c r="E72" s="42">
        <v>38</v>
      </c>
      <c r="F72" s="96"/>
      <c r="G72" s="98">
        <f>Table115[5]*Table115[6]</f>
        <v>0</v>
      </c>
    </row>
    <row r="73" spans="1:7" ht="30" x14ac:dyDescent="0.25">
      <c r="A73" s="40">
        <v>57</v>
      </c>
      <c r="B73" s="41" t="s">
        <v>254</v>
      </c>
      <c r="C73" s="41" t="s">
        <v>255</v>
      </c>
      <c r="D73" s="41" t="s">
        <v>120</v>
      </c>
      <c r="E73" s="42">
        <v>38</v>
      </c>
      <c r="F73" s="96"/>
      <c r="G73" s="98">
        <f>Table115[5]*Table115[6]</f>
        <v>0</v>
      </c>
    </row>
    <row r="74" spans="1:7" ht="30" x14ac:dyDescent="0.25">
      <c r="A74" s="40">
        <v>58</v>
      </c>
      <c r="B74" s="41" t="s">
        <v>256</v>
      </c>
      <c r="C74" s="41" t="s">
        <v>257</v>
      </c>
      <c r="D74" s="41" t="s">
        <v>120</v>
      </c>
      <c r="E74" s="42">
        <v>38</v>
      </c>
      <c r="F74" s="96"/>
      <c r="G74" s="98">
        <f>Table115[5]*Table115[6]</f>
        <v>0</v>
      </c>
    </row>
    <row r="75" spans="1:7" ht="30" x14ac:dyDescent="0.25">
      <c r="A75" s="40">
        <v>59</v>
      </c>
      <c r="B75" s="41" t="s">
        <v>258</v>
      </c>
      <c r="C75" s="41" t="s">
        <v>259</v>
      </c>
      <c r="D75" s="41" t="s">
        <v>120</v>
      </c>
      <c r="E75" s="42">
        <v>41</v>
      </c>
      <c r="F75" s="96"/>
      <c r="G75" s="98">
        <f>Table115[5]*Table115[6]</f>
        <v>0</v>
      </c>
    </row>
    <row r="76" spans="1:7" x14ac:dyDescent="0.25">
      <c r="A76" s="40" t="s">
        <v>162</v>
      </c>
      <c r="B76" s="41"/>
      <c r="C76" s="41" t="s">
        <v>260</v>
      </c>
      <c r="D76" s="41"/>
      <c r="E76" s="42"/>
      <c r="F76" s="96"/>
      <c r="G76" s="98">
        <f>Table115[5]*Table115[6]</f>
        <v>0</v>
      </c>
    </row>
    <row r="77" spans="1:7" x14ac:dyDescent="0.25">
      <c r="A77" s="40"/>
      <c r="B77" s="41"/>
      <c r="C77" s="41" t="s">
        <v>261</v>
      </c>
      <c r="D77" s="41"/>
      <c r="E77" s="42"/>
      <c r="F77" s="96"/>
      <c r="G77" s="98">
        <f>Table115[5]*Table115[6]</f>
        <v>0</v>
      </c>
    </row>
    <row r="78" spans="1:7" x14ac:dyDescent="0.25">
      <c r="A78" s="40">
        <v>60</v>
      </c>
      <c r="B78" s="41" t="s">
        <v>146</v>
      </c>
      <c r="C78" s="41" t="s">
        <v>262</v>
      </c>
      <c r="D78" s="41" t="s">
        <v>137</v>
      </c>
      <c r="E78" s="42">
        <v>14.1</v>
      </c>
      <c r="F78" s="96"/>
      <c r="G78" s="98">
        <f>Table115[5]*Table115[6]</f>
        <v>0</v>
      </c>
    </row>
    <row r="79" spans="1:7" ht="60" x14ac:dyDescent="0.25">
      <c r="A79" s="40">
        <v>61</v>
      </c>
      <c r="B79" s="41" t="s">
        <v>263</v>
      </c>
      <c r="C79" s="41" t="s">
        <v>264</v>
      </c>
      <c r="D79" s="41" t="s">
        <v>142</v>
      </c>
      <c r="E79" s="42">
        <v>1.4E-2</v>
      </c>
      <c r="F79" s="96"/>
      <c r="G79" s="98">
        <f>Table115[5]*Table115[6]</f>
        <v>0</v>
      </c>
    </row>
    <row r="80" spans="1:7" x14ac:dyDescent="0.25">
      <c r="A80" s="40">
        <v>62</v>
      </c>
      <c r="B80" s="41" t="s">
        <v>265</v>
      </c>
      <c r="C80" s="41" t="s">
        <v>266</v>
      </c>
      <c r="D80" s="41" t="s">
        <v>120</v>
      </c>
      <c r="E80" s="42">
        <v>2.7</v>
      </c>
      <c r="F80" s="96"/>
      <c r="G80" s="98">
        <f>Table115[5]*Table115[6]</f>
        <v>0</v>
      </c>
    </row>
    <row r="81" spans="1:7" x14ac:dyDescent="0.25">
      <c r="A81" s="40" t="s">
        <v>162</v>
      </c>
      <c r="B81" s="41"/>
      <c r="C81" s="41" t="s">
        <v>562</v>
      </c>
      <c r="D81" s="41"/>
      <c r="E81" s="42"/>
      <c r="F81" s="96"/>
      <c r="G81" s="98">
        <f>Table115[5]*Table115[6]</f>
        <v>0</v>
      </c>
    </row>
    <row r="82" spans="1:7" x14ac:dyDescent="0.25">
      <c r="A82" s="40">
        <v>63</v>
      </c>
      <c r="B82" s="41" t="s">
        <v>138</v>
      </c>
      <c r="C82" s="41" t="s">
        <v>139</v>
      </c>
      <c r="D82" s="41" t="s">
        <v>115</v>
      </c>
      <c r="E82" s="42">
        <v>0.65</v>
      </c>
      <c r="F82" s="96"/>
      <c r="G82" s="98">
        <f>Table115[5]*Table115[6]</f>
        <v>0</v>
      </c>
    </row>
    <row r="83" spans="1:7" x14ac:dyDescent="0.25">
      <c r="A83" s="40">
        <v>64</v>
      </c>
      <c r="B83" s="41" t="s">
        <v>267</v>
      </c>
      <c r="C83" s="41" t="s">
        <v>268</v>
      </c>
      <c r="D83" s="41" t="s">
        <v>137</v>
      </c>
      <c r="E83" s="42">
        <v>58.73</v>
      </c>
      <c r="F83" s="96"/>
      <c r="G83" s="98">
        <f>Table115[5]*Table115[6]</f>
        <v>0</v>
      </c>
    </row>
    <row r="84" spans="1:7" ht="45" x14ac:dyDescent="0.25">
      <c r="A84" s="40">
        <v>65</v>
      </c>
      <c r="B84" s="41" t="s">
        <v>167</v>
      </c>
      <c r="C84" s="41" t="s">
        <v>269</v>
      </c>
      <c r="D84" s="41" t="s">
        <v>115</v>
      </c>
      <c r="E84" s="42">
        <v>2.0499999999999998</v>
      </c>
      <c r="F84" s="96"/>
      <c r="G84" s="98">
        <f>Table115[5]*Table115[6]</f>
        <v>0</v>
      </c>
    </row>
    <row r="85" spans="1:7" ht="45" x14ac:dyDescent="0.25">
      <c r="A85" s="40">
        <v>66</v>
      </c>
      <c r="B85" s="41" t="s">
        <v>270</v>
      </c>
      <c r="C85" s="41" t="s">
        <v>271</v>
      </c>
      <c r="D85" s="41" t="s">
        <v>120</v>
      </c>
      <c r="E85" s="42">
        <v>5.7</v>
      </c>
      <c r="F85" s="96"/>
      <c r="G85" s="98">
        <f>Table115[5]*Table115[6]</f>
        <v>0</v>
      </c>
    </row>
    <row r="86" spans="1:7" ht="30" x14ac:dyDescent="0.25">
      <c r="A86" s="40">
        <v>67</v>
      </c>
      <c r="B86" s="41" t="s">
        <v>229</v>
      </c>
      <c r="C86" s="41" t="s">
        <v>272</v>
      </c>
      <c r="D86" s="41" t="s">
        <v>120</v>
      </c>
      <c r="E86" s="42">
        <v>7</v>
      </c>
      <c r="F86" s="96"/>
      <c r="G86" s="98">
        <f>Table115[5]*Table115[6]</f>
        <v>0</v>
      </c>
    </row>
    <row r="87" spans="1:7" ht="30" x14ac:dyDescent="0.25">
      <c r="A87" s="40">
        <v>69</v>
      </c>
      <c r="B87" s="41" t="s">
        <v>230</v>
      </c>
      <c r="C87" s="41" t="s">
        <v>231</v>
      </c>
      <c r="D87" s="41" t="s">
        <v>120</v>
      </c>
      <c r="E87" s="42">
        <v>7</v>
      </c>
      <c r="F87" s="96"/>
      <c r="G87" s="98">
        <f>Table115[5]*Table115[6]</f>
        <v>0</v>
      </c>
    </row>
    <row r="88" spans="1:7" x14ac:dyDescent="0.25">
      <c r="A88" s="40" t="s">
        <v>162</v>
      </c>
      <c r="B88" s="41"/>
      <c r="C88" s="41" t="s">
        <v>601</v>
      </c>
      <c r="D88" s="41"/>
      <c r="E88" s="42"/>
      <c r="F88" s="96"/>
      <c r="G88" s="98">
        <f>Table115[5]*Table115[6]</f>
        <v>0</v>
      </c>
    </row>
    <row r="89" spans="1:7" ht="30" x14ac:dyDescent="0.25">
      <c r="A89" s="40">
        <v>70</v>
      </c>
      <c r="B89" s="41" t="s">
        <v>223</v>
      </c>
      <c r="C89" s="41" t="s">
        <v>273</v>
      </c>
      <c r="D89" s="41" t="s">
        <v>115</v>
      </c>
      <c r="E89" s="42">
        <v>0.23</v>
      </c>
      <c r="F89" s="96"/>
      <c r="G89" s="98">
        <f>Table115[5]*Table115[6]</f>
        <v>0</v>
      </c>
    </row>
    <row r="90" spans="1:7" ht="30" x14ac:dyDescent="0.25">
      <c r="A90" s="40">
        <v>71</v>
      </c>
      <c r="B90" s="41" t="s">
        <v>167</v>
      </c>
      <c r="C90" s="41" t="s">
        <v>274</v>
      </c>
      <c r="D90" s="41" t="s">
        <v>115</v>
      </c>
      <c r="E90" s="42">
        <v>1.08</v>
      </c>
      <c r="F90" s="96"/>
      <c r="G90" s="98">
        <f>Table115[5]*Table115[6]</f>
        <v>0</v>
      </c>
    </row>
    <row r="91" spans="1:7" ht="45" x14ac:dyDescent="0.25">
      <c r="A91" s="40">
        <v>72</v>
      </c>
      <c r="B91" s="41" t="s">
        <v>270</v>
      </c>
      <c r="C91" s="41" t="s">
        <v>271</v>
      </c>
      <c r="D91" s="41" t="s">
        <v>120</v>
      </c>
      <c r="E91" s="42">
        <v>5.3</v>
      </c>
      <c r="F91" s="96"/>
      <c r="G91" s="98">
        <f>Table115[5]*Table115[6]</f>
        <v>0</v>
      </c>
    </row>
    <row r="92" spans="1:7" x14ac:dyDescent="0.25">
      <c r="A92" s="40">
        <v>73</v>
      </c>
      <c r="B92" s="41" t="s">
        <v>267</v>
      </c>
      <c r="C92" s="41" t="s">
        <v>275</v>
      </c>
      <c r="D92" s="41" t="s">
        <v>137</v>
      </c>
      <c r="E92" s="42">
        <v>32.54</v>
      </c>
      <c r="F92" s="96"/>
      <c r="G92" s="98">
        <f>Table115[5]*Table115[6]</f>
        <v>0</v>
      </c>
    </row>
    <row r="93" spans="1:7" ht="30" x14ac:dyDescent="0.25">
      <c r="A93" s="40">
        <v>74</v>
      </c>
      <c r="B93" s="41" t="s">
        <v>276</v>
      </c>
      <c r="C93" s="41" t="s">
        <v>277</v>
      </c>
      <c r="D93" s="41" t="s">
        <v>137</v>
      </c>
      <c r="E93" s="42">
        <v>42.8</v>
      </c>
      <c r="F93" s="96"/>
      <c r="G93" s="98">
        <f>Table115[5]*Table115[6]</f>
        <v>0</v>
      </c>
    </row>
    <row r="94" spans="1:7" ht="60" x14ac:dyDescent="0.25">
      <c r="A94" s="40">
        <v>75</v>
      </c>
      <c r="B94" s="41" t="s">
        <v>546</v>
      </c>
      <c r="C94" s="41" t="s">
        <v>566</v>
      </c>
      <c r="D94" s="41" t="s">
        <v>142</v>
      </c>
      <c r="E94" s="42">
        <v>0.35599999999999998</v>
      </c>
      <c r="F94" s="96"/>
      <c r="G94" s="98">
        <f>Table115[5]*Table115[6]</f>
        <v>0</v>
      </c>
    </row>
    <row r="95" spans="1:7" ht="30" x14ac:dyDescent="0.25">
      <c r="A95" s="40">
        <v>76</v>
      </c>
      <c r="B95" s="41" t="s">
        <v>546</v>
      </c>
      <c r="C95" s="41" t="s">
        <v>147</v>
      </c>
      <c r="D95" s="41" t="s">
        <v>137</v>
      </c>
      <c r="E95" s="42">
        <v>98.13</v>
      </c>
      <c r="F95" s="96"/>
      <c r="G95" s="98">
        <f>Table115[5]*Table115[6]</f>
        <v>0</v>
      </c>
    </row>
    <row r="96" spans="1:7" ht="60" x14ac:dyDescent="0.25">
      <c r="A96" s="40">
        <v>77</v>
      </c>
      <c r="B96" s="41" t="s">
        <v>263</v>
      </c>
      <c r="C96" s="41" t="s">
        <v>264</v>
      </c>
      <c r="D96" s="41" t="s">
        <v>142</v>
      </c>
      <c r="E96" s="42">
        <v>0.1</v>
      </c>
      <c r="F96" s="96"/>
      <c r="G96" s="98">
        <f>Table115[5]*Table115[6]</f>
        <v>0</v>
      </c>
    </row>
    <row r="97" spans="1:7" ht="60" x14ac:dyDescent="0.25">
      <c r="A97" s="40">
        <v>78</v>
      </c>
      <c r="B97" s="41" t="s">
        <v>279</v>
      </c>
      <c r="C97" s="41" t="s">
        <v>280</v>
      </c>
      <c r="D97" s="41" t="s">
        <v>120</v>
      </c>
      <c r="E97" s="42">
        <v>7.9</v>
      </c>
      <c r="F97" s="96"/>
      <c r="G97" s="98">
        <f>Table115[5]*Table115[6]</f>
        <v>0</v>
      </c>
    </row>
    <row r="98" spans="1:7" ht="60" x14ac:dyDescent="0.25">
      <c r="A98" s="40">
        <v>79</v>
      </c>
      <c r="B98" s="41" t="s">
        <v>281</v>
      </c>
      <c r="C98" s="41" t="s">
        <v>282</v>
      </c>
      <c r="D98" s="41" t="s">
        <v>120</v>
      </c>
      <c r="E98" s="42">
        <v>7.9</v>
      </c>
      <c r="F98" s="96"/>
      <c r="G98" s="98">
        <f>Table115[5]*Table115[6]</f>
        <v>0</v>
      </c>
    </row>
    <row r="99" spans="1:7" ht="60" x14ac:dyDescent="0.25">
      <c r="A99" s="40">
        <v>80</v>
      </c>
      <c r="B99" s="41" t="s">
        <v>283</v>
      </c>
      <c r="C99" s="41" t="s">
        <v>284</v>
      </c>
      <c r="D99" s="41" t="s">
        <v>120</v>
      </c>
      <c r="E99" s="42">
        <v>7.9</v>
      </c>
      <c r="F99" s="96"/>
      <c r="G99" s="98">
        <f>Table115[5]*Table115[6]</f>
        <v>0</v>
      </c>
    </row>
    <row r="100" spans="1:7" x14ac:dyDescent="0.25">
      <c r="A100" s="40" t="s">
        <v>162</v>
      </c>
      <c r="B100" s="41"/>
      <c r="C100" s="41" t="s">
        <v>599</v>
      </c>
      <c r="D100" s="41"/>
      <c r="E100" s="42"/>
      <c r="F100" s="96"/>
      <c r="G100" s="98">
        <f>Table115[5]*Table115[6]</f>
        <v>0</v>
      </c>
    </row>
    <row r="101" spans="1:7" x14ac:dyDescent="0.25">
      <c r="A101" s="40">
        <v>81</v>
      </c>
      <c r="B101" s="41" t="s">
        <v>138</v>
      </c>
      <c r="C101" s="41" t="s">
        <v>139</v>
      </c>
      <c r="D101" s="41" t="s">
        <v>115</v>
      </c>
      <c r="E101" s="42">
        <v>0.1</v>
      </c>
      <c r="F101" s="96"/>
      <c r="G101" s="98">
        <f>Table115[5]*Table115[6]</f>
        <v>0</v>
      </c>
    </row>
    <row r="102" spans="1:7" ht="30" x14ac:dyDescent="0.25">
      <c r="A102" s="40">
        <v>82</v>
      </c>
      <c r="B102" s="41" t="s">
        <v>126</v>
      </c>
      <c r="C102" s="41" t="s">
        <v>285</v>
      </c>
      <c r="D102" s="41" t="s">
        <v>115</v>
      </c>
      <c r="E102" s="42">
        <v>0.54</v>
      </c>
      <c r="F102" s="96"/>
      <c r="G102" s="98">
        <f>Table115[5]*Table115[6]</f>
        <v>0</v>
      </c>
    </row>
    <row r="103" spans="1:7" ht="45" x14ac:dyDescent="0.25">
      <c r="A103" s="40">
        <v>83</v>
      </c>
      <c r="B103" s="41" t="s">
        <v>270</v>
      </c>
      <c r="C103" s="41" t="s">
        <v>271</v>
      </c>
      <c r="D103" s="41" t="s">
        <v>120</v>
      </c>
      <c r="E103" s="42">
        <v>4.3</v>
      </c>
      <c r="F103" s="96"/>
      <c r="G103" s="98">
        <f>Table115[5]*Table115[6]</f>
        <v>0</v>
      </c>
    </row>
    <row r="104" spans="1:7" x14ac:dyDescent="0.25">
      <c r="A104" s="40" t="s">
        <v>162</v>
      </c>
      <c r="B104" s="41"/>
      <c r="C104" s="41" t="s">
        <v>286</v>
      </c>
      <c r="D104" s="41"/>
      <c r="E104" s="42"/>
      <c r="F104" s="96"/>
      <c r="G104" s="98">
        <f>Table115[5]*Table115[6]</f>
        <v>0</v>
      </c>
    </row>
    <row r="105" spans="1:7" x14ac:dyDescent="0.25">
      <c r="A105" s="40">
        <v>84</v>
      </c>
      <c r="B105" s="41" t="s">
        <v>138</v>
      </c>
      <c r="C105" s="41" t="s">
        <v>287</v>
      </c>
      <c r="D105" s="41" t="s">
        <v>115</v>
      </c>
      <c r="E105" s="42">
        <v>2.81</v>
      </c>
      <c r="F105" s="96"/>
      <c r="G105" s="98">
        <f>Table115[5]*Table115[6]</f>
        <v>0</v>
      </c>
    </row>
    <row r="106" spans="1:7" ht="45" x14ac:dyDescent="0.25">
      <c r="A106" s="40">
        <v>85</v>
      </c>
      <c r="B106" s="41" t="s">
        <v>223</v>
      </c>
      <c r="C106" s="41" t="s">
        <v>288</v>
      </c>
      <c r="D106" s="41" t="s">
        <v>115</v>
      </c>
      <c r="E106" s="42">
        <v>2.81</v>
      </c>
      <c r="F106" s="96"/>
      <c r="G106" s="98">
        <f>Table115[5]*Table115[6]</f>
        <v>0</v>
      </c>
    </row>
    <row r="107" spans="1:7" x14ac:dyDescent="0.25">
      <c r="A107" s="40" t="s">
        <v>84</v>
      </c>
      <c r="B107" s="41"/>
      <c r="C107" s="41"/>
      <c r="D107" s="41"/>
      <c r="E107" s="42"/>
      <c r="F107" s="42"/>
      <c r="G107" s="87">
        <f>SUBTOTAL(9,Table115[7])</f>
        <v>0</v>
      </c>
    </row>
  </sheetData>
  <mergeCells count="2">
    <mergeCell ref="C2:G3"/>
    <mergeCell ref="A4:B4"/>
  </mergeCells>
  <phoneticPr fontId="17" type="noConversion"/>
  <conditionalFormatting sqref="A7:G107">
    <cfRule type="expression" dxfId="167" priority="3">
      <formula>CELL("PROTECT",A7)=0</formula>
    </cfRule>
    <cfRule type="expression" dxfId="166" priority="4">
      <formula>$C7="Subtotal"</formula>
    </cfRule>
    <cfRule type="expression" priority="5" stopIfTrue="1">
      <formula>OR($C7="Subtotal",$A7="Total TVA Cota 0")</formula>
    </cfRule>
    <cfRule type="expression" dxfId="165" priority="7">
      <formula>$E7=""</formula>
    </cfRule>
  </conditionalFormatting>
  <conditionalFormatting sqref="G7:G107">
    <cfRule type="expression" dxfId="164" priority="1">
      <formula>AND($C7="Subtotal",$G7="")</formula>
    </cfRule>
    <cfRule type="expression" dxfId="163" priority="2">
      <formula>AND($C7="Subtotal",_xlfn.FORMULATEXT($G7)="=[5]*[6]")</formula>
    </cfRule>
    <cfRule type="expression" dxfId="162" priority="6">
      <formula>AND($C7&lt;&gt;"Subtotal",_xlfn.FORMULATEXT($G7)&lt;&gt;"=[5]*[6]")</formula>
    </cfRule>
  </conditionalFormatting>
  <conditionalFormatting sqref="E7:G107">
    <cfRule type="notContainsBlanks" priority="8" stopIfTrue="1">
      <formula>LEN(TRIM(E7))&gt;0</formula>
    </cfRule>
    <cfRule type="expression" dxfId="161" priority="9">
      <formula>$E7&lt;&gt;""</formula>
    </cfRule>
  </conditionalFormatting>
  <dataValidations count="1">
    <dataValidation type="decimal" operator="greaterThan" allowBlank="1" showInputMessage="1" showErrorMessage="1" sqref="F7:F10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10" zoomScaleNormal="90" zoomScaleSheetLayoutView="100" workbookViewId="0">
      <selection activeCell="C38" sqref="C3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9"/>
      <c r="D3" s="149"/>
      <c r="E3" s="149"/>
      <c r="F3" s="149"/>
      <c r="G3" s="149"/>
    </row>
    <row r="4" spans="1:7" s="22" customFormat="1" ht="18.75" x14ac:dyDescent="0.25">
      <c r="A4" s="150" t="s">
        <v>8</v>
      </c>
      <c r="B4" s="151"/>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384</v>
      </c>
      <c r="D7" s="38"/>
      <c r="E7" s="44"/>
      <c r="F7" s="43"/>
      <c r="G7" s="87">
        <f>Table116[5]*Table116[6]</f>
        <v>0</v>
      </c>
    </row>
    <row r="8" spans="1:7" ht="30" x14ac:dyDescent="0.25">
      <c r="A8" s="38">
        <v>1</v>
      </c>
      <c r="B8" s="38" t="s">
        <v>489</v>
      </c>
      <c r="C8" s="39" t="s">
        <v>490</v>
      </c>
      <c r="D8" s="38" t="s">
        <v>194</v>
      </c>
      <c r="E8" s="44">
        <v>1</v>
      </c>
      <c r="F8" s="43"/>
      <c r="G8" s="89">
        <f>Table116[5]*Table116[6]</f>
        <v>0</v>
      </c>
    </row>
    <row r="9" spans="1:7" ht="30" x14ac:dyDescent="0.25">
      <c r="A9" s="35">
        <v>2</v>
      </c>
      <c r="B9" s="25" t="s">
        <v>491</v>
      </c>
      <c r="C9" s="25" t="s">
        <v>492</v>
      </c>
      <c r="D9" s="25" t="s">
        <v>194</v>
      </c>
      <c r="E9" s="25">
        <v>1</v>
      </c>
      <c r="F9" s="96"/>
      <c r="G9" s="97">
        <f>Table116[5]*Table116[6]</f>
        <v>0</v>
      </c>
    </row>
    <row r="10" spans="1:7" ht="30" x14ac:dyDescent="0.25">
      <c r="A10" s="40">
        <v>3</v>
      </c>
      <c r="B10" s="41" t="s">
        <v>493</v>
      </c>
      <c r="C10" s="41" t="s">
        <v>494</v>
      </c>
      <c r="D10" s="41" t="s">
        <v>194</v>
      </c>
      <c r="E10" s="42">
        <v>2</v>
      </c>
      <c r="F10" s="96"/>
      <c r="G10" s="98">
        <f>Table116[5]*Table116[6]</f>
        <v>0</v>
      </c>
    </row>
    <row r="11" spans="1:7" ht="30" x14ac:dyDescent="0.25">
      <c r="A11" s="40">
        <v>4</v>
      </c>
      <c r="B11" s="41" t="s">
        <v>493</v>
      </c>
      <c r="C11" s="41" t="s">
        <v>495</v>
      </c>
      <c r="D11" s="41" t="s">
        <v>194</v>
      </c>
      <c r="E11" s="42">
        <v>6</v>
      </c>
      <c r="F11" s="96"/>
      <c r="G11" s="98">
        <f>Table116[5]*Table116[6]</f>
        <v>0</v>
      </c>
    </row>
    <row r="12" spans="1:7" ht="30" x14ac:dyDescent="0.25">
      <c r="A12" s="40">
        <v>5</v>
      </c>
      <c r="B12" s="41" t="s">
        <v>496</v>
      </c>
      <c r="C12" s="41" t="s">
        <v>497</v>
      </c>
      <c r="D12" s="41" t="s">
        <v>498</v>
      </c>
      <c r="E12" s="42">
        <v>0.02</v>
      </c>
      <c r="F12" s="96"/>
      <c r="G12" s="98">
        <f>Table116[5]*Table116[6]</f>
        <v>0</v>
      </c>
    </row>
    <row r="13" spans="1:7" ht="45" x14ac:dyDescent="0.25">
      <c r="A13" s="40">
        <v>6</v>
      </c>
      <c r="B13" s="41" t="s">
        <v>499</v>
      </c>
      <c r="C13" s="41" t="s">
        <v>500</v>
      </c>
      <c r="D13" s="41" t="s">
        <v>498</v>
      </c>
      <c r="E13" s="42">
        <v>0.01</v>
      </c>
      <c r="F13" s="96"/>
      <c r="G13" s="98">
        <f>Table116[5]*Table116[6]</f>
        <v>0</v>
      </c>
    </row>
    <row r="14" spans="1:7" x14ac:dyDescent="0.25">
      <c r="A14" s="40">
        <v>7</v>
      </c>
      <c r="B14" s="41" t="s">
        <v>501</v>
      </c>
      <c r="C14" s="41" t="s">
        <v>502</v>
      </c>
      <c r="D14" s="41" t="s">
        <v>194</v>
      </c>
      <c r="E14" s="42">
        <v>4</v>
      </c>
      <c r="F14" s="96"/>
      <c r="G14" s="98">
        <f>Table116[5]*Table116[6]</f>
        <v>0</v>
      </c>
    </row>
    <row r="15" spans="1:7" x14ac:dyDescent="0.25">
      <c r="A15" s="40">
        <v>8</v>
      </c>
      <c r="B15" s="41" t="s">
        <v>503</v>
      </c>
      <c r="C15" s="41" t="s">
        <v>504</v>
      </c>
      <c r="D15" s="41" t="s">
        <v>194</v>
      </c>
      <c r="E15" s="42">
        <v>4</v>
      </c>
      <c r="F15" s="96"/>
      <c r="G15" s="98">
        <f>Table116[5]*Table116[6]</f>
        <v>0</v>
      </c>
    </row>
    <row r="16" spans="1:7" x14ac:dyDescent="0.25">
      <c r="A16" s="40">
        <v>9</v>
      </c>
      <c r="B16" s="41" t="s">
        <v>505</v>
      </c>
      <c r="C16" s="41" t="s">
        <v>506</v>
      </c>
      <c r="D16" s="41" t="s">
        <v>194</v>
      </c>
      <c r="E16" s="42">
        <v>4</v>
      </c>
      <c r="F16" s="96"/>
      <c r="G16" s="98">
        <f>Table116[5]*Table116[6]</f>
        <v>0</v>
      </c>
    </row>
    <row r="17" spans="1:7" x14ac:dyDescent="0.25">
      <c r="A17" s="40">
        <v>10</v>
      </c>
      <c r="B17" s="41" t="s">
        <v>507</v>
      </c>
      <c r="C17" s="41" t="s">
        <v>508</v>
      </c>
      <c r="D17" s="41" t="s">
        <v>194</v>
      </c>
      <c r="E17" s="42">
        <v>1</v>
      </c>
      <c r="F17" s="96"/>
      <c r="G17" s="98">
        <f>Table116[5]*Table116[6]</f>
        <v>0</v>
      </c>
    </row>
    <row r="18" spans="1:7" x14ac:dyDescent="0.25">
      <c r="A18" s="40">
        <v>11</v>
      </c>
      <c r="B18" s="41" t="s">
        <v>509</v>
      </c>
      <c r="C18" s="41" t="s">
        <v>510</v>
      </c>
      <c r="D18" s="41" t="s">
        <v>498</v>
      </c>
      <c r="E18" s="42">
        <v>0.01</v>
      </c>
      <c r="F18" s="96"/>
      <c r="G18" s="98">
        <f>Table116[5]*Table116[6]</f>
        <v>0</v>
      </c>
    </row>
    <row r="19" spans="1:7" x14ac:dyDescent="0.25">
      <c r="A19" s="40">
        <v>12</v>
      </c>
      <c r="B19" s="41" t="s">
        <v>511</v>
      </c>
      <c r="C19" s="41" t="s">
        <v>512</v>
      </c>
      <c r="D19" s="41" t="s">
        <v>498</v>
      </c>
      <c r="E19" s="42">
        <v>0.01</v>
      </c>
      <c r="F19" s="96"/>
      <c r="G19" s="98">
        <f>Table116[5]*Table116[6]</f>
        <v>0</v>
      </c>
    </row>
    <row r="20" spans="1:7" x14ac:dyDescent="0.25">
      <c r="A20" s="40">
        <v>13</v>
      </c>
      <c r="B20" s="41">
        <v>2451089</v>
      </c>
      <c r="C20" s="41" t="s">
        <v>513</v>
      </c>
      <c r="D20" s="41" t="s">
        <v>194</v>
      </c>
      <c r="E20" s="42">
        <v>2</v>
      </c>
      <c r="F20" s="96"/>
      <c r="G20" s="98">
        <f>Table116[5]*Table116[6]</f>
        <v>0</v>
      </c>
    </row>
    <row r="21" spans="1:7" x14ac:dyDescent="0.25">
      <c r="A21" s="40">
        <v>14</v>
      </c>
      <c r="B21" s="41">
        <v>245108</v>
      </c>
      <c r="C21" s="41" t="s">
        <v>514</v>
      </c>
      <c r="D21" s="41" t="s">
        <v>194</v>
      </c>
      <c r="E21" s="42">
        <v>5</v>
      </c>
      <c r="F21" s="96"/>
      <c r="G21" s="98">
        <f>Table116[5]*Table116[6]</f>
        <v>0</v>
      </c>
    </row>
    <row r="22" spans="1:7" x14ac:dyDescent="0.25">
      <c r="A22" s="40">
        <v>15</v>
      </c>
      <c r="B22" s="41" t="s">
        <v>515</v>
      </c>
      <c r="C22" s="41" t="s">
        <v>516</v>
      </c>
      <c r="D22" s="41" t="s">
        <v>414</v>
      </c>
      <c r="E22" s="42">
        <v>0.44</v>
      </c>
      <c r="F22" s="96"/>
      <c r="G22" s="98">
        <f>Table116[5]*Table116[6]</f>
        <v>0</v>
      </c>
    </row>
    <row r="23" spans="1:7" ht="30" x14ac:dyDescent="0.25">
      <c r="A23" s="40">
        <v>16</v>
      </c>
      <c r="B23" s="41" t="s">
        <v>517</v>
      </c>
      <c r="C23" s="41" t="s">
        <v>518</v>
      </c>
      <c r="D23" s="41" t="s">
        <v>414</v>
      </c>
      <c r="E23" s="42">
        <v>0.13</v>
      </c>
      <c r="F23" s="96"/>
      <c r="G23" s="98">
        <f>Table116[5]*Table116[6]</f>
        <v>0</v>
      </c>
    </row>
    <row r="24" spans="1:7" x14ac:dyDescent="0.25">
      <c r="A24" s="40">
        <v>17</v>
      </c>
      <c r="B24" s="41" t="s">
        <v>519</v>
      </c>
      <c r="C24" s="41" t="s">
        <v>520</v>
      </c>
      <c r="D24" s="41" t="s">
        <v>123</v>
      </c>
      <c r="E24" s="42">
        <v>10</v>
      </c>
      <c r="F24" s="96"/>
      <c r="G24" s="98">
        <f>Table116[5]*Table116[6]</f>
        <v>0</v>
      </c>
    </row>
    <row r="25" spans="1:7" x14ac:dyDescent="0.25">
      <c r="A25" s="40">
        <v>18</v>
      </c>
      <c r="B25" s="41" t="s">
        <v>431</v>
      </c>
      <c r="C25" s="41" t="s">
        <v>521</v>
      </c>
      <c r="D25" s="41" t="s">
        <v>123</v>
      </c>
      <c r="E25" s="42">
        <v>38</v>
      </c>
      <c r="F25" s="96"/>
      <c r="G25" s="98">
        <f>Table116[5]*Table116[6]</f>
        <v>0</v>
      </c>
    </row>
    <row r="26" spans="1:7" x14ac:dyDescent="0.25">
      <c r="A26" s="40">
        <v>19</v>
      </c>
      <c r="B26" s="41" t="s">
        <v>522</v>
      </c>
      <c r="C26" s="41" t="s">
        <v>523</v>
      </c>
      <c r="D26" s="41" t="s">
        <v>123</v>
      </c>
      <c r="E26" s="42">
        <v>9</v>
      </c>
      <c r="F26" s="96"/>
      <c r="G26" s="98">
        <f>Table116[5]*Table116[6]</f>
        <v>0</v>
      </c>
    </row>
    <row r="27" spans="1:7" ht="30" x14ac:dyDescent="0.25">
      <c r="A27" s="40">
        <v>20</v>
      </c>
      <c r="B27" s="41" t="s">
        <v>418</v>
      </c>
      <c r="C27" s="41" t="s">
        <v>419</v>
      </c>
      <c r="D27" s="41" t="s">
        <v>414</v>
      </c>
      <c r="E27" s="42">
        <v>0.24</v>
      </c>
      <c r="F27" s="96"/>
      <c r="G27" s="98">
        <f>Table116[5]*Table116[6]</f>
        <v>0</v>
      </c>
    </row>
    <row r="28" spans="1:7" ht="30" x14ac:dyDescent="0.25">
      <c r="A28" s="40">
        <v>21</v>
      </c>
      <c r="B28" s="41" t="s">
        <v>418</v>
      </c>
      <c r="C28" s="41" t="s">
        <v>524</v>
      </c>
      <c r="D28" s="41" t="s">
        <v>414</v>
      </c>
      <c r="E28" s="42">
        <v>7.0000000000000007E-2</v>
      </c>
      <c r="F28" s="96"/>
      <c r="G28" s="98">
        <f>Table116[5]*Table116[6]</f>
        <v>0</v>
      </c>
    </row>
    <row r="29" spans="1:7" ht="30" x14ac:dyDescent="0.25">
      <c r="A29" s="40">
        <v>22</v>
      </c>
      <c r="B29" s="41" t="s">
        <v>525</v>
      </c>
      <c r="C29" s="41" t="s">
        <v>526</v>
      </c>
      <c r="D29" s="41" t="s">
        <v>414</v>
      </c>
      <c r="E29" s="42">
        <v>0.13</v>
      </c>
      <c r="F29" s="96"/>
      <c r="G29" s="98">
        <f>Table116[5]*Table116[6]</f>
        <v>0</v>
      </c>
    </row>
    <row r="30" spans="1:7" x14ac:dyDescent="0.25">
      <c r="A30" s="40">
        <v>23</v>
      </c>
      <c r="B30" s="41" t="s">
        <v>489</v>
      </c>
      <c r="C30" s="41" t="s">
        <v>527</v>
      </c>
      <c r="D30" s="41" t="s">
        <v>194</v>
      </c>
      <c r="E30" s="42">
        <v>1</v>
      </c>
      <c r="F30" s="96"/>
      <c r="G30" s="98">
        <f>Table116[5]*Table116[6]</f>
        <v>0</v>
      </c>
    </row>
    <row r="31" spans="1:7" x14ac:dyDescent="0.25">
      <c r="A31" s="40">
        <v>24</v>
      </c>
      <c r="B31" s="41" t="s">
        <v>528</v>
      </c>
      <c r="C31" s="41" t="s">
        <v>529</v>
      </c>
      <c r="D31" s="41" t="s">
        <v>194</v>
      </c>
      <c r="E31" s="42">
        <v>1</v>
      </c>
      <c r="F31" s="96"/>
      <c r="G31" s="98">
        <f>Table116[5]*Table116[6]</f>
        <v>0</v>
      </c>
    </row>
    <row r="32" spans="1:7" x14ac:dyDescent="0.25">
      <c r="A32" s="40" t="s">
        <v>162</v>
      </c>
      <c r="B32" s="41"/>
      <c r="C32" s="41" t="s">
        <v>530</v>
      </c>
      <c r="D32" s="41"/>
      <c r="E32" s="42"/>
      <c r="F32" s="96"/>
      <c r="G32" s="98">
        <f>Table116[5]*Table116[6]</f>
        <v>0</v>
      </c>
    </row>
    <row r="33" spans="1:7" ht="30" x14ac:dyDescent="0.25">
      <c r="A33" s="40">
        <v>25</v>
      </c>
      <c r="B33" s="41" t="s">
        <v>531</v>
      </c>
      <c r="C33" s="41" t="s">
        <v>532</v>
      </c>
      <c r="D33" s="41" t="s">
        <v>194</v>
      </c>
      <c r="E33" s="42">
        <v>2</v>
      </c>
      <c r="F33" s="96"/>
      <c r="G33" s="98">
        <f>Table116[5]*Table116[6]</f>
        <v>0</v>
      </c>
    </row>
    <row r="34" spans="1:7" x14ac:dyDescent="0.25">
      <c r="A34" s="40" t="s">
        <v>162</v>
      </c>
      <c r="B34" s="41"/>
      <c r="C34" s="41" t="s">
        <v>533</v>
      </c>
      <c r="D34" s="41"/>
      <c r="E34" s="42"/>
      <c r="F34" s="96"/>
      <c r="G34" s="98">
        <f>Table116[5]*Table116[6]</f>
        <v>0</v>
      </c>
    </row>
    <row r="35" spans="1:7" x14ac:dyDescent="0.25">
      <c r="A35" s="40">
        <v>26</v>
      </c>
      <c r="B35" s="41" t="s">
        <v>421</v>
      </c>
      <c r="C35" s="41" t="s">
        <v>534</v>
      </c>
      <c r="D35" s="41" t="s">
        <v>194</v>
      </c>
      <c r="E35" s="42">
        <v>1</v>
      </c>
      <c r="F35" s="96"/>
      <c r="G35" s="98">
        <f>Table116[5]*Table116[6]</f>
        <v>0</v>
      </c>
    </row>
    <row r="36" spans="1:7" x14ac:dyDescent="0.25">
      <c r="A36" s="40">
        <v>27</v>
      </c>
      <c r="B36" s="41" t="s">
        <v>421</v>
      </c>
      <c r="C36" s="41" t="s">
        <v>535</v>
      </c>
      <c r="D36" s="41" t="s">
        <v>194</v>
      </c>
      <c r="E36" s="42">
        <v>1</v>
      </c>
      <c r="F36" s="96"/>
      <c r="G36" s="98">
        <f>Table116[5]*Table116[6]</f>
        <v>0</v>
      </c>
    </row>
    <row r="37" spans="1:7" x14ac:dyDescent="0.25">
      <c r="A37" s="40">
        <v>28</v>
      </c>
      <c r="B37" s="41" t="s">
        <v>421</v>
      </c>
      <c r="C37" s="41" t="s">
        <v>536</v>
      </c>
      <c r="D37" s="41" t="s">
        <v>194</v>
      </c>
      <c r="E37" s="42">
        <v>2</v>
      </c>
      <c r="F37" s="96"/>
      <c r="G37" s="98">
        <f>Table116[5]*Table116[6]</f>
        <v>0</v>
      </c>
    </row>
    <row r="38" spans="1:7" x14ac:dyDescent="0.25">
      <c r="A38" s="40">
        <v>29</v>
      </c>
      <c r="B38" s="41" t="s">
        <v>421</v>
      </c>
      <c r="C38" s="41" t="s">
        <v>537</v>
      </c>
      <c r="D38" s="41" t="s">
        <v>194</v>
      </c>
      <c r="E38" s="42">
        <v>6</v>
      </c>
      <c r="F38" s="96"/>
      <c r="G38" s="98">
        <f>Table116[5]*Table116[6]</f>
        <v>0</v>
      </c>
    </row>
    <row r="39" spans="1:7" x14ac:dyDescent="0.25">
      <c r="A39" s="40">
        <v>30</v>
      </c>
      <c r="B39" s="41" t="s">
        <v>421</v>
      </c>
      <c r="C39" s="41" t="s">
        <v>538</v>
      </c>
      <c r="D39" s="41" t="s">
        <v>194</v>
      </c>
      <c r="E39" s="42">
        <v>1</v>
      </c>
      <c r="F39" s="96"/>
      <c r="G39" s="98">
        <f>Table116[5]*Table116[6]</f>
        <v>0</v>
      </c>
    </row>
    <row r="40" spans="1:7" x14ac:dyDescent="0.25">
      <c r="A40" s="40">
        <v>31</v>
      </c>
      <c r="B40" s="41" t="s">
        <v>421</v>
      </c>
      <c r="C40" s="41" t="s">
        <v>567</v>
      </c>
      <c r="D40" s="41" t="s">
        <v>194</v>
      </c>
      <c r="E40" s="42">
        <v>1</v>
      </c>
      <c r="F40" s="96"/>
      <c r="G40" s="98">
        <f>Table116[5]*Table116[6]</f>
        <v>0</v>
      </c>
    </row>
    <row r="41" spans="1:7" x14ac:dyDescent="0.25">
      <c r="A41" s="40" t="s">
        <v>84</v>
      </c>
      <c r="B41" s="41"/>
      <c r="C41" s="41"/>
      <c r="D41" s="41"/>
      <c r="E41" s="42"/>
      <c r="F41" s="42"/>
      <c r="G41" s="87">
        <f>SUBTOTAL(9,Table116[7])</f>
        <v>0</v>
      </c>
    </row>
  </sheetData>
  <mergeCells count="2">
    <mergeCell ref="C2:G3"/>
    <mergeCell ref="A4:B4"/>
  </mergeCells>
  <phoneticPr fontId="17" type="noConversion"/>
  <conditionalFormatting sqref="E7:G41">
    <cfRule type="notContainsBlanks" priority="8" stopIfTrue="1">
      <formula>LEN(TRIM(E7))&gt;0</formula>
    </cfRule>
    <cfRule type="expression" dxfId="141" priority="9">
      <formula>$E7&lt;&gt;""</formula>
    </cfRule>
  </conditionalFormatting>
  <conditionalFormatting sqref="A7:G41">
    <cfRule type="expression" dxfId="140" priority="3">
      <formula>CELL("PROTECT",A7)=0</formula>
    </cfRule>
    <cfRule type="expression" dxfId="139" priority="4">
      <formula>$C7="Subtotal"</formula>
    </cfRule>
    <cfRule type="expression" priority="5" stopIfTrue="1">
      <formula>OR($C7="Subtotal",$A7="Total TVA Cota 0")</formula>
    </cfRule>
    <cfRule type="expression" dxfId="138" priority="7">
      <formula>$E7=""</formula>
    </cfRule>
  </conditionalFormatting>
  <conditionalFormatting sqref="G7:G41">
    <cfRule type="expression" dxfId="137" priority="1">
      <formula>AND($C7="Subtotal",$G7="")</formula>
    </cfRule>
    <cfRule type="expression" dxfId="136" priority="2">
      <formula>AND($C7="Subtotal",_xlfn.FORMULATEXT($G7)="=[5]*[6]")</formula>
    </cfRule>
    <cfRule type="expression" dxfId="135" priority="6">
      <formula>AND($C7&lt;&gt;"Subtotal",_xlfn.FORMULATEXT($G7)&lt;&gt;"=[5]*[6]")</formula>
    </cfRule>
  </conditionalFormatting>
  <dataValidations count="1">
    <dataValidation type="decimal" operator="greaterThan" allowBlank="1" showInputMessage="1" showErrorMessage="1" sqref="F7:F4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8" t="s">
        <v>8</v>
      </c>
      <c r="B4" s="148"/>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Table117[5]*Table117[6]</f>
        <v>0</v>
      </c>
    </row>
    <row r="8" spans="1:7" x14ac:dyDescent="0.25">
      <c r="A8" s="38"/>
      <c r="B8" s="38"/>
      <c r="C8" s="39"/>
      <c r="D8" s="38"/>
      <c r="E8" s="44"/>
      <c r="F8" s="43"/>
      <c r="G8" s="89">
        <f>Table117[5]*Table117[6]</f>
        <v>0</v>
      </c>
    </row>
    <row r="9" spans="1:7" x14ac:dyDescent="0.25">
      <c r="A9" s="40" t="s">
        <v>84</v>
      </c>
      <c r="B9" s="41"/>
      <c r="C9" s="41"/>
      <c r="D9" s="41"/>
      <c r="E9" s="42"/>
      <c r="F9" s="42"/>
      <c r="G9" s="87">
        <f>SUBTOTAL(9,Table117[7])</f>
        <v>0</v>
      </c>
    </row>
  </sheetData>
  <mergeCells count="2">
    <mergeCell ref="C2:G3"/>
    <mergeCell ref="A4:B4"/>
  </mergeCells>
  <phoneticPr fontId="17" type="noConversion"/>
  <conditionalFormatting sqref="E7:G9">
    <cfRule type="notContainsBlanks" priority="8" stopIfTrue="1">
      <formula>LEN(TRIM(E7))&gt;0</formula>
    </cfRule>
    <cfRule type="expression" dxfId="115" priority="9">
      <formula>$E7&lt;&gt;""</formula>
    </cfRule>
  </conditionalFormatting>
  <conditionalFormatting sqref="A7:G9">
    <cfRule type="expression" dxfId="114" priority="3">
      <formula>CELL("PROTECT",A7)=0</formula>
    </cfRule>
    <cfRule type="expression" dxfId="113" priority="4">
      <formula>$C7="Subtotal"</formula>
    </cfRule>
    <cfRule type="expression" priority="5" stopIfTrue="1">
      <formula>OR($C7="Subtotal",$A7="Total TVA Cota 0")</formula>
    </cfRule>
    <cfRule type="expression" dxfId="112" priority="7">
      <formula>$E7=""</formula>
    </cfRule>
  </conditionalFormatting>
  <conditionalFormatting sqref="G7:G9">
    <cfRule type="expression" dxfId="111" priority="1">
      <formula>AND($C7="Subtotal",$G7="")</formula>
    </cfRule>
    <cfRule type="expression" dxfId="110" priority="2">
      <formula>AND($C7="Subtotal",_xlfn.FORMULATEXT($G7)="=[5]*[6]")</formula>
    </cfRule>
    <cfRule type="expression" dxfId="109" priority="6">
      <formula>AND($C7&lt;&gt;"Subtotal",_xlfn.FORMULATEXT($G7)&lt;&gt;"=[5]*[6]")</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45" t="str">
        <f>SITE!C2</f>
        <v>Instalarea Centralei termice cu arderea biocombustibilului solid la Grădinița de copii din s. Călugăr, r-l Fălești.</v>
      </c>
      <c r="D2" s="145"/>
      <c r="E2" s="145"/>
      <c r="F2" s="145"/>
      <c r="G2" s="145"/>
    </row>
    <row r="3" spans="1:7" s="22" customFormat="1" ht="18.75" x14ac:dyDescent="0.3">
      <c r="A3" s="26" t="str">
        <f>SITE!A3</f>
        <v>Site:</v>
      </c>
      <c r="B3" s="27" t="str">
        <f>IF(SITE!B3=0,"",SITE!B3)</f>
        <v>y</v>
      </c>
      <c r="C3" s="145"/>
      <c r="D3" s="145"/>
      <c r="E3" s="145"/>
      <c r="F3" s="145"/>
      <c r="G3" s="145"/>
    </row>
    <row r="4" spans="1:7" s="22" customFormat="1" ht="18.75" x14ac:dyDescent="0.25">
      <c r="A4" s="148" t="s">
        <v>8</v>
      </c>
      <c r="B4" s="148"/>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Table118[5]*Table118[6]</f>
        <v>0</v>
      </c>
    </row>
    <row r="8" spans="1:7" x14ac:dyDescent="0.25">
      <c r="A8" s="38"/>
      <c r="B8" s="38"/>
      <c r="C8" s="39"/>
      <c r="D8" s="38"/>
      <c r="E8" s="44"/>
      <c r="F8" s="43"/>
      <c r="G8" s="89">
        <f>Table118[5]*Table118[6]</f>
        <v>0</v>
      </c>
    </row>
    <row r="9" spans="1:7" x14ac:dyDescent="0.25">
      <c r="A9" s="40" t="s">
        <v>84</v>
      </c>
      <c r="B9" s="41"/>
      <c r="C9" s="41"/>
      <c r="D9" s="41"/>
      <c r="E9" s="42"/>
      <c r="F9" s="42"/>
      <c r="G9" s="87">
        <f>SUBTOTAL(9,Table118[7])</f>
        <v>0</v>
      </c>
    </row>
  </sheetData>
  <mergeCells count="2">
    <mergeCell ref="C2:G3"/>
    <mergeCell ref="A4:B4"/>
  </mergeCells>
  <phoneticPr fontId="17" type="noConversion"/>
  <conditionalFormatting sqref="A7:G9">
    <cfRule type="expression" dxfId="89" priority="3">
      <formula>CELL("PROTECT",A7)=0</formula>
    </cfRule>
    <cfRule type="expression" dxfId="88" priority="4">
      <formula>$C7="Subtotal"</formula>
    </cfRule>
    <cfRule type="expression" priority="5" stopIfTrue="1">
      <formula>OR($C7="Subtotal",$A7="Total TVA Cota 0")</formula>
    </cfRule>
    <cfRule type="expression" dxfId="87" priority="7">
      <formula>$E7=""</formula>
    </cfRule>
  </conditionalFormatting>
  <conditionalFormatting sqref="G7:G9">
    <cfRule type="expression" dxfId="86" priority="1">
      <formula>AND($C7="Subtotal",$G7="")</formula>
    </cfRule>
    <cfRule type="expression" dxfId="85" priority="2">
      <formula>AND($C7="Subtotal",_xlfn.FORMULATEXT($G7)="=[5]*[6]")</formula>
    </cfRule>
    <cfRule type="expression" dxfId="84" priority="6">
      <formula>AND($C7&lt;&gt;"Subtotal",_xlfn.FORMULATEXT($G7)&lt;&gt;"=[5]*[6]")</formula>
    </cfRule>
  </conditionalFormatting>
  <conditionalFormatting sqref="E7:G9">
    <cfRule type="notContainsBlanks" priority="8" stopIfTrue="1">
      <formula>LEN(TRIM(E7))&gt;0</formula>
    </cfRule>
    <cfRule type="expression" dxfId="83"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2018-04-17T06:34:42Z</dcterms:modified>
</cp:coreProperties>
</file>