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4"/>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26" i="6" l="1"/>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25" i="6"/>
  <c r="G57" i="4" l="1"/>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9" i="6"/>
  <c r="G10" i="6"/>
  <c r="G11" i="6"/>
  <c r="G12" i="6"/>
  <c r="G13" i="6"/>
  <c r="G14" i="6"/>
  <c r="G15" i="6"/>
  <c r="G16" i="6"/>
  <c r="G17" i="6"/>
  <c r="G18" i="6"/>
  <c r="G19" i="6"/>
  <c r="G20" i="6"/>
  <c r="G21" i="6"/>
  <c r="G22" i="6"/>
  <c r="G23" i="6"/>
  <c r="G24" i="6"/>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8" i="19"/>
  <c r="G9" i="19"/>
  <c r="G10" i="19"/>
  <c r="G7" i="19"/>
  <c r="C4" i="22"/>
  <c r="G8" i="22"/>
  <c r="G7" i="22"/>
  <c r="G9" i="22"/>
  <c r="G5" i="22"/>
  <c r="F5" i="22"/>
  <c r="E5" i="22"/>
  <c r="D5" i="22"/>
  <c r="C5" i="22"/>
  <c r="B5" i="22"/>
  <c r="A5" i="22"/>
  <c r="B3" i="22"/>
  <c r="A3" i="22"/>
  <c r="C2" i="22"/>
  <c r="B2" i="22"/>
  <c r="A2" i="22"/>
  <c r="A1" i="22"/>
  <c r="E15" i="14"/>
  <c r="G8" i="9"/>
  <c r="G7" i="9"/>
  <c r="G27" i="9"/>
  <c r="G8" i="5"/>
  <c r="G7" i="5"/>
  <c r="G8" i="8"/>
  <c r="G7" i="8"/>
  <c r="G62" i="8"/>
  <c r="G7" i="7"/>
  <c r="G8" i="1"/>
  <c r="G7" i="1"/>
  <c r="G147" i="1"/>
  <c r="G8" i="6"/>
  <c r="G7" i="6"/>
  <c r="G8" i="21"/>
  <c r="G7" i="21"/>
  <c r="G77" i="21"/>
  <c r="G8" i="4"/>
  <c r="G7" i="4"/>
  <c r="G88" i="4"/>
  <c r="G8" i="11"/>
  <c r="G105" i="6"/>
  <c r="G78" i="7"/>
  <c r="G87" i="5"/>
  <c r="G7" i="11"/>
  <c r="G46"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E18" i="14" s="1"/>
  <c r="E33" i="14" s="1"/>
  <c r="F5" i="6"/>
  <c r="E5" i="6"/>
  <c r="D5" i="6"/>
  <c r="C5" i="6"/>
  <c r="B5" i="6"/>
  <c r="A5" i="6"/>
  <c r="B5" i="4"/>
  <c r="C5" i="4"/>
  <c r="D5" i="4"/>
  <c r="E5" i="4"/>
  <c r="F5" i="4"/>
  <c r="G5" i="4"/>
  <c r="E7" i="14"/>
  <c r="A5" i="4"/>
  <c r="E23" i="14"/>
  <c r="E24" i="14"/>
  <c r="E27" i="14"/>
  <c r="E29" i="14"/>
  <c r="E32" i="14"/>
  <c r="E26" i="14"/>
  <c r="C2" i="19"/>
  <c r="C2" i="18"/>
  <c r="C2" i="9"/>
  <c r="C2" i="5"/>
  <c r="C2" i="8"/>
  <c r="C2" i="7"/>
  <c r="C2" i="1"/>
  <c r="C2" i="6"/>
  <c r="C2" i="4"/>
  <c r="A3" i="11"/>
  <c r="A2" i="11"/>
  <c r="G11" i="19"/>
  <c r="E17" i="14"/>
  <c r="G7" i="20"/>
  <c r="G10" i="18"/>
  <c r="G9" i="18"/>
  <c r="G8" i="18"/>
  <c r="G7" i="18"/>
  <c r="C2" i="20"/>
  <c r="C2" i="11"/>
  <c r="G21" i="20"/>
  <c r="G11" i="18"/>
  <c r="E16" i="14"/>
</calcChain>
</file>

<file path=xl/sharedStrings.xml><?xml version="1.0" encoding="utf-8"?>
<sst xmlns="http://schemas.openxmlformats.org/spreadsheetml/2006/main" count="1911" uniqueCount="869">
  <si>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</si>
  <si>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</si>
  <si>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</si>
  <si>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</si>
  <si>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</si>
  <si>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</si>
  <si>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</si>
  <si>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</si>
  <si>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</si>
  <si>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</si>
  <si>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</si>
  <si>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</si>
  <si>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</si>
  <si>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</si>
  <si>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</si>
  <si>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</si>
  <si>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</si>
  <si>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</si>
  <si>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</si>
  <si>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</si>
  <si>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</si>
  <si>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</si>
  <si>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</si>
  <si>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</si>
  <si>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</si>
  <si>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</si>
  <si>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</si>
  <si>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</si>
  <si>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</si>
  <si>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</si>
  <si>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</si>
  <si>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</si>
  <si>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</si>
  <si>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</si>
  <si>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</si>
  <si>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</si>
  <si>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</si>
  <si>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</si>
  <si>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</si>
  <si>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</si>
  <si>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</si>
  <si>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</si>
  <si>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</si>
  <si>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</si>
  <si>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</si>
  <si>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</si>
  <si>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</si>
  <si>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</si>
  <si>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</si>
  <si>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</si>
  <si>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</si>
  <si>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</si>
  <si>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</si>
  <si>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</si>
  <si>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</si>
  <si>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</si>
  <si>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</si>
  <si>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</si>
  <si>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</si>
  <si>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</si>
  <si>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</si>
  <si>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</si>
  <si>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</si>
  <si>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</si>
  <si>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</si>
  <si>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</si>
  <si>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</si>
  <si>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</si>
  <si>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</si>
  <si>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</si>
  <si>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</si>
  <si>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</si>
  <si>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</si>
  <si>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</si>
  <si>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</si>
  <si>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</si>
  <si>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</si>
  <si>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</si>
  <si>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</si>
  <si>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</si>
  <si>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</si>
  <si>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</si>
  <si>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</si>
  <si>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</si>
  <si>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</si>
  <si>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</si>
  <si>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</si>
  <si>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</si>
  <si>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</si>
  <si>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</si>
  <si>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</si>
  <si>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</si>
  <si>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</si>
  <si>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</si>
  <si>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</si>
  <si>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</si>
  <si>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</si>
  <si>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</si>
  <si>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</si>
  <si>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</si>
  <si>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</si>
  <si>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</si>
  <si>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</si>
  <si>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</si>
  <si>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</si>
  <si>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</si>
  <si>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</si>
  <si>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</si>
  <si>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Capacitatea buncarului de combustibil: </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</si>
  <si>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</si>
  <si>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</si>
  <si>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</si>
  <si>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</si>
  <si>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</si>
  <si>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</si>
  <si>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</si>
  <si>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Pardoseli din beton simplu clasa C 10/8 (Bc 10/B 150) in grosime de 10 cm, in cimp continuu, driscuit, turnat pe loc, in incaperi cu suprafata mai mare de 16 mp (B25 (F200), gr.8 cm)</t>
  </si>
  <si>
    <t>m2</t>
  </si>
  <si>
    <t>DE11A</t>
  </si>
  <si>
    <t>m</t>
  </si>
  <si>
    <t>Capitolul 1.2. Panouri sudate (еврозабор) - 16,50 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</si>
  <si>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</si>
  <si>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</si>
  <si>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</si>
  <si>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</si>
  <si>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Capitolul 1.3. Portiță  "STANDART" l=1,0m, Н=1,8m (1 buc)</t>
  </si>
  <si>
    <t>CK14A</t>
  </si>
  <si>
    <t>Porti metalice cu rame din profiluri din otel rotun gata confectionate, inclusiv accesoriile necesare, montate pe stilpi din beton armat калитка "STANDART" cod 6204</t>
  </si>
  <si>
    <t>Capitolul 1.4. Gard metalic (17,0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</si>
  <si>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</si>
  <si>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</si>
  <si>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</si>
  <si>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</si>
  <si>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</si>
  <si>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</si>
  <si>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</si>
  <si>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</si>
  <si>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</si>
  <si>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</si>
  <si>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</si>
  <si>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</si>
  <si>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</si>
  <si>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</si>
  <si>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</si>
  <si>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</si>
  <si>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</si>
  <si>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</si>
  <si>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Capitolul 1.5.  Portiță din metal (1 buc)</t>
  </si>
  <si>
    <t>Capitolul 1.6. Panouri sudate (еврозабор) cu soclu - 10,0 m</t>
  </si>
  <si>
    <t>Capitolul 1.8. Containere p/u cenușă din oțel  Dn0,6х1,0(h)  cu capac -(6 buc)</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</si>
  <si>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</si>
  <si>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</si>
  <si>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</si>
  <si>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</si>
  <si>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</si>
  <si>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</si>
  <si>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</si>
  <si>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</si>
  <si>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</si>
  <si>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RpCU09A</t>
  </si>
  <si>
    <t xml:space="preserve">Transporturi cu mijloace manuale cu roaba pe pneuri la 100 m distanta cu incarcatura 100 - 120 kg, inclusiv asezarea dulapilor de circulatie si curatarea drumului roabei cu incarcarea si descarcarea prin asezare </t>
  </si>
  <si>
    <t>TRI1AA04C3</t>
  </si>
  <si>
    <t>Incarcarea materialelor din grupa A - usoare si marunte prin aruncare - de pe rampa sau teren, in auto categoria 3</t>
  </si>
  <si>
    <t>TsI50A3</t>
  </si>
  <si>
    <t>Transportarea pamintului cu autobasculanta de 5 t la distanta de 3 km</t>
  </si>
  <si>
    <t>TsD05B</t>
  </si>
  <si>
    <t>Compactarea cu maiul mecanic de 150-200 kg a umpluturilor in straturi succesive de 20-30 cm grosime, exclusiv udarea fiecarui strat in parte, umpluturile executindu-se din pamint coeziv</t>
  </si>
  <si>
    <t>100 m3</t>
  </si>
  <si>
    <t>Capitolul 1. Lucrari de montare</t>
  </si>
  <si>
    <t>IA14A</t>
  </si>
  <si>
    <t>buc</t>
  </si>
  <si>
    <t>IA38B</t>
  </si>
  <si>
    <t xml:space="preserve">Pompa de circulatie (recirculatie) montata pe conducta existenta, prin flanse, avind diametrul de peste  2" </t>
  </si>
  <si>
    <t>IA28A</t>
  </si>
  <si>
    <t>Vas de expansiune, montat pe postament avind capacitatea de V=200 l</t>
  </si>
  <si>
    <t>IA25A</t>
  </si>
  <si>
    <t>Separator de namol pentru conducte, la instalatia de incalzire centrala, cu diametrul nominal de intrare de 65 mm (грязевик)</t>
  </si>
  <si>
    <t>IA23A</t>
  </si>
  <si>
    <t>IA17C</t>
  </si>
  <si>
    <t>Separator de namol pentru conducte, la instalatia de incalzire centrala, cu diametrul nominal de intrare de 20 mm (грязевик)</t>
  </si>
  <si>
    <t>IA27A</t>
  </si>
  <si>
    <t>Rezervor de condens, montat pe postament avind capacitatea de 300 l</t>
  </si>
  <si>
    <t>IA39A</t>
  </si>
  <si>
    <t>ID03B</t>
  </si>
  <si>
    <t>Robinet cu cep, cu trei cai, cu flanse cu presgarnitura,  pentru instalatiile de incalzire centrala, avind diametrul nominal de 32 mm (трехходовой регулир. клапан VF3 с эл. прив.)</t>
  </si>
  <si>
    <t>SE58A</t>
  </si>
  <si>
    <t>Contoare de apa rece si calda, avind diametrul de -15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</si>
  <si>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</si>
  <si>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</si>
  <si>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</si>
  <si>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</si>
  <si>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</si>
  <si>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</si>
  <si>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</si>
  <si>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</si>
  <si>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</si>
  <si>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</si>
  <si>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</si>
  <si>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</si>
  <si>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</si>
  <si>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</si>
  <si>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</si>
  <si>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</si>
  <si>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</si>
  <si>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Armaturi fine pentru cazanele de incalzire centrala: stut cu robinet de control pentru armaturi  (з/к для измерения температуры ЗКЧ-2-87)</t>
  </si>
  <si>
    <t>ID04D</t>
  </si>
  <si>
    <t>Robinet de trecere sau de retinere cu mufe pentru instalatii de incalzire central, avind diametrul nominal de 65 mm (кран шаровый  JIP Standart FF "Danfoss")</t>
  </si>
  <si>
    <t>Robinet de trecere sau de retinere cu mufe pentru instalatii de incalzire central, avind diametrul nominal de 65 mm (дисковый поворотный затвор тип VFY-WH)</t>
  </si>
  <si>
    <t>ID04B</t>
  </si>
  <si>
    <t>Robinet de trecere sau de retinere cu mufe pentru instalatii de incalzire central, avind diametrul nominal de 32 mm (дисковый поворотный затвор тип VFY-WH)</t>
  </si>
  <si>
    <t>ID04A</t>
  </si>
  <si>
    <t>Robinet de trecere sau de retinere cu mufe pentru instalatii de incalzire central, avind diametrul nominal de 25 mm (дисковый поворотный затвор тип VFY-WH)</t>
  </si>
  <si>
    <t>Robinet de trecere sau de retinere cu mufe pentru instalatii de incalzire central, avind diametrul nominal de 20 mm (кран шаровый полнопроходной тип BVR UNI ISO 7/1)</t>
  </si>
  <si>
    <t>Robinet de trecere sau de retinere cu mufe pentru instalatii de incalzire central, avind diametrul nominal de 65 mm (клапан обратный фланцевый тип NVD402 "Danfoss")</t>
  </si>
  <si>
    <t>Robinet de trecere sau de retinere cu mufe pentru instalatii de incalzire central, avind diametrul nominal de 32 mm (клапан обратный тип 223 "Danfoss")</t>
  </si>
  <si>
    <t>Robinet de trecere sau de retinere cu mufe pentru instalatii de incalzire central, avind diametrul nominal de 20 mm (клапан обратный тип 223 "Danfoss")</t>
  </si>
  <si>
    <t>Robinet de trecere sau de retinere cu mufe pentru instalatii de incalzire central, avind diametrul nominal de 40 mm (клапан предохранительный, полноподъемный фланцевый 17с29нж)</t>
  </si>
  <si>
    <t>Robinet de trecere sau de retinere cu mufe pentru instalatii de incalzire central, avind diametrul nominal de 20 mm (клапан предохранительный, полноподъемный фланцевый 17с29нж)</t>
  </si>
  <si>
    <t>Robinet de trecere sau de retinere cu mufe pentru instalatii de incalzire central, avind diametrul nominal de 15 mm (клапан предохранительный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</si>
  <si>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</si>
  <si>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</si>
  <si>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Robinet de aerisire cu cheie mobila pentru instalatii de incalzire centrala, avind diametrul nominal de 10 mm (двухходовой защитный клапан Regulus DBV 1 3/4 Чехия)</t>
  </si>
  <si>
    <t>IC12C</t>
  </si>
  <si>
    <t>Teava din otel fara sudura sau sudata longitudinal pentru constructii,  montata prin sudura in conducte de distributie, in instalatii de incalzire centrala pentru cladiri de locuit si social-culturale, teava avind diametrul exterior si grosimea peretelui de 76 x 3,0 mm</t>
  </si>
  <si>
    <t>IC12A</t>
  </si>
  <si>
    <t>Teava din otel fara sudura sau sudata longitudinal pentru constructii,  montata prin sudura in conducte de distributie, in instalatii de incalzire centrala pentru cladiri de locuit si social-culturale, teava avind diametrul exterior si grosimea peretelui de 57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</si>
  <si>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</si>
  <si>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</si>
  <si>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</si>
  <si>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</si>
  <si>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</si>
  <si>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</si>
  <si>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</si>
  <si>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</si>
  <si>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</si>
  <si>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</si>
  <si>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</si>
  <si>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</si>
  <si>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</si>
  <si>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</si>
  <si>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</si>
  <si>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</si>
  <si>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</si>
  <si>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</si>
  <si>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</si>
  <si>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</si>
  <si>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</si>
  <si>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</si>
  <si>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</si>
  <si>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</si>
  <si>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300 mm (montarea cos de fum)</t>
  </si>
  <si>
    <t>Adaptor conic inox CF 300/360</t>
  </si>
  <si>
    <t>Clipsa de perete inox CFO-100 Д360</t>
  </si>
  <si>
    <t>Teava inox CF L1000 Д300/360</t>
  </si>
  <si>
    <t>Modul de condens inox CF Д300</t>
  </si>
  <si>
    <t>Capac inox modul CF 87* Д360</t>
  </si>
  <si>
    <t>Teu inox CF 87* Д300/360</t>
  </si>
  <si>
    <t>Capitolul 3. Utilaj</t>
  </si>
  <si>
    <t>Pompa de circulatie (recirculatie) montata pe conducta existenta, prin flanse, avind diametrul de peste  2" (contur №1), productivitate  Qp=5,85 m3/oră,  presiune Нр=5,1 m.c.a.,  N=16 -171 W, class  А, А 40-6 (ЕЕ1&lt;0,2)</t>
  </si>
  <si>
    <t>Pompa de circulatie (recirculatie) montata pe conducta existenta, prin flanse, avind diametrul de peste  2" (contur №2), productivitate  Qp=5,85 m3/oră,  presiune Нр=13,1 m.c.a.,  N=22 -742 W, class  А, А 50-18 (ЕЕ1&lt;0,2</t>
  </si>
  <si>
    <t>Vas de expansiune  V=200 l, , P=6 bar,  41VE0150 sau analog</t>
  </si>
  <si>
    <t xml:space="preserve">Separator de namol pentru conducte, la instalatia de incalzire centrala, cu diametrul nominal de intrare de 65 mm (грязевик), Р 16 bar, 149В 1802  sau analog  </t>
  </si>
  <si>
    <t>Pompa de circulatie (recirculatie) montata pe conducta existenta, prin flanse, avind diametrul de peste  2"  Qp=0,9 m3/oră; Нр-2,7 m.c.a.  N=26-50 W,  MX 12-2 sau analog</t>
  </si>
  <si>
    <t>Echipament dozare proporțională a  compooziției apă - oxigen cu baypas încorporat  D 15 мм, (analog   Dosaphos 250)</t>
  </si>
  <si>
    <t>Pompa de circulatie a apei de adaos, montata pe conducta existenta, prin flanse, avind diametrul de peste  2"  Qp=0,06 m3/oră, presiune  Нр=22,8 m.c.a., N=0,3 кW, BM1-3 sau analog</t>
  </si>
  <si>
    <t xml:space="preserve">Boiler vertical (buffer) pentru sistema de încălzire V=2000 L, Ру 8 bar </t>
  </si>
  <si>
    <t xml:space="preserve">Separator de namol pentru conducte, la instalatia de incalzire centrala, cu diametrul nominal de intrare de 20 mm (грязевик), Р 16 bar, 149В 1769  sau analog </t>
  </si>
  <si>
    <t xml:space="preserve">Vas pentru apa de adaos,  V=300 L </t>
  </si>
  <si>
    <t>Instalatie de dedurizare a apei, complet echipata, avind debitul de apa de 900 -2250 l/h   (Decalux-5 ET 500 sau analog)</t>
  </si>
  <si>
    <t>Robinet cu cep, cu trei cai, cu flanse cu presgarnitura,  pentru instalatiile de incalzire centrala, avind diametrul nominal de 32 mm,  "Danfoss sau analog"</t>
  </si>
  <si>
    <t>Contor energie termică D 15 mm,  "Hydrometer" Sharky 775, h50-15), EN 1434</t>
  </si>
  <si>
    <t>IA06M</t>
  </si>
  <si>
    <t>IA17B</t>
  </si>
  <si>
    <t>Boiler vertical montat pe pardoseala, boilerul avind capacitatea de 800 l (бивалентный водонагреватель)</t>
  </si>
  <si>
    <t>IA17A</t>
  </si>
  <si>
    <t>Boiler vertical montat pe pardoseala, boilerul avind capacitatea de pina la 25 l, inclusiv  (бойлер дрэйн-бэк из нержавеющей стали)</t>
  </si>
  <si>
    <t>Robinet de trecere sau de retinere cu mufe pentru instalatii de incalzire central, avind diametrul nominal de 20 mm (термостатический смесительный клапан)</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</si>
  <si>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</si>
  <si>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</si>
  <si>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</si>
  <si>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</si>
  <si>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</si>
  <si>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Contoare de apa rece si calda, avind diametrul de -20 mm (водомер одноструйный крыльчатый для холодной воды)</t>
  </si>
  <si>
    <t>IC31D</t>
  </si>
  <si>
    <t>Teava din cupru, montata prin sudura, la legatura corpurilor si aparatelor de incalzire, in instalatii de incalzire centrala, avind diametrul exterior de  28,0x1,5 mm (в комплекте с фитингами TALOS)</t>
  </si>
  <si>
    <t>IC31C</t>
  </si>
  <si>
    <t>Teava din cupru, montata prin sudura, la legatura corpurilor si aparatelor de incalzire, in instalatii de incalzire centrala, avind diametrul exterior de  22,0x1,0 mm (в комплекте с фитингами TALOS)</t>
  </si>
  <si>
    <t>Teava din otel neagra  sudata longitudinal pentru instalatii, nefiletata, montata prin sudura in coloane, in instalatii de incalzire centrala pentru cladiri de locuit si social-culturale, teava avind diametrul de 26,8x2,8 mm (оцинк.)</t>
  </si>
  <si>
    <t>Teava din otel neagra  sudata longitudinal pentru instalatii, nefiletata, montata prin sudura in coloane, in instalatii de incalzire centrala pentru cladiri de locuit si social-culturale, teava avind diametrul de 21,3x2,8 mm (оцинк.)</t>
  </si>
  <si>
    <t>RpIF09D</t>
  </si>
  <si>
    <t>Izolarea conductelor cu mansoane de izolatie speciala, introduse pe conducte, avind diametrul si grosimea de la D=28x20 mm (трубка теплоизоляционная для высоких температур ARMAFLEX)</t>
  </si>
  <si>
    <t>Izolarea conductelor cu mansoane de izolatie speciala, introduse pe conducte, avind diametrul si grosimea de la D=22x20 mm (трубка теплоизоляционная для высоких температур ARMAFLEX)</t>
  </si>
  <si>
    <t>Montarea pe santier  a tuburilor de ventilatie din ALP ,  gata confectionate, avind perimetrul sectiunii de 80x2 mm (короб трубчатый гофрирован. из алюминия ALUVENT)</t>
  </si>
  <si>
    <t>IzJ09B</t>
  </si>
  <si>
    <t>Vopsirea invelitorii de tabla la conducte si aparate cu vopsea de ulei in 2 straturi, inclusiv grunduirea</t>
  </si>
  <si>
    <t>Suport de montaj</t>
  </si>
  <si>
    <t>Ventil de amestec termostatic DN 20mm, 35-60 ° C, ESBE, VTA 322 35-60 ° C</t>
  </si>
  <si>
    <t>Instalatie de iluminat, luminat electric</t>
  </si>
  <si>
    <t>08-03-575-1</t>
  </si>
  <si>
    <t xml:space="preserve">Dispozitiv sau aparat demontat inainte de transportare </t>
  </si>
  <si>
    <t>08-03-530-4</t>
  </si>
  <si>
    <t>Demaror magnetic de destinatie comuna, separat, montat pe constructie pe perete sau coloana, curent pina la 40 A  ПМА-0247</t>
  </si>
  <si>
    <t>08-02-146-1</t>
  </si>
  <si>
    <t>Cablu pina la 35 kV, fixare cu cleme aplicate, masa 1 m pina la: 0,5 kg  (ВВГнг(А)-LS-0,66 сеч. 3х1,5 мм2)</t>
  </si>
  <si>
    <t>100 m</t>
  </si>
  <si>
    <t>Cablu pina la 35 kV, fixare cu cleme aplicate, masa 1 m pina la: 0,5 kg  (ВВГнг(А)-0,66 сеч. 5х4 мм2)</t>
  </si>
  <si>
    <t>Cablu cu fire din cupru  ВВГнг(A)-LS-0,66 sect. 3х1,5 mm2</t>
  </si>
  <si>
    <t>Cablu cu fire din cupru ВВГнг(A)-LS-0,66 sect. 5x4 mm2</t>
  </si>
  <si>
    <t>Întrerupător automat  АД14/4/20/30</t>
  </si>
  <si>
    <t>Întrerupător automat tripolar ВА47-29/1/С2</t>
  </si>
  <si>
    <t>Contactor -  ПМА-0247  Uн=220В</t>
  </si>
  <si>
    <t xml:space="preserve">Sistem de control si reglare </t>
  </si>
  <si>
    <t>11-02-002-01</t>
  </si>
  <si>
    <t xml:space="preserve">Dispozitiv instalat pe imbinari de flanse, masa, kg, pina la: 1,5  ТПГ100эк, ТМТБ </t>
  </si>
  <si>
    <t>11-02-001-01</t>
  </si>
  <si>
    <t>Dispozitiv instalat pe imbinari de filet, masa, kg, pina la: 1,5    (контроллер)</t>
  </si>
  <si>
    <t>Panoul de comandă și semnalizare ЩУС -  cutie de tip ЯУЭ-1263 dim. 1200x600x350</t>
  </si>
  <si>
    <t>Dispozitiv sau aparat demontat inainte de transportare</t>
  </si>
  <si>
    <t>11-08-001-04</t>
  </si>
  <si>
    <t>Racordare retelelor electrice la aparate prin lipire</t>
  </si>
  <si>
    <t>100 buc.</t>
  </si>
  <si>
    <t>08-02-148-1</t>
  </si>
  <si>
    <t xml:space="preserve">Cablu pina la 35 kV in tevi, blocuri si cutii pozate, masa 1 m pina la: 1 kg </t>
  </si>
  <si>
    <t xml:space="preserve">Сosturi materiale  </t>
  </si>
  <si>
    <t>Dispozitiv selectiv Г-16-225, В-16-225</t>
  </si>
  <si>
    <t>Dispozitiv selectiv Г-16-80, В-16-80</t>
  </si>
  <si>
    <t>Furtun metalic D = 15mm</t>
  </si>
  <si>
    <t xml:space="preserve"> Cablu de control КВВГнг-LS sect. 4х1,5mm2</t>
  </si>
  <si>
    <t xml:space="preserve"> Cablu de control КВВГнг-LS sect. 5х1,5mm2</t>
  </si>
  <si>
    <t>Теrmometru ТПГ100эк-М1</t>
  </si>
  <si>
    <t>Теrmometru TMTБ41</t>
  </si>
  <si>
    <t>Comutator universal  УП5311</t>
  </si>
  <si>
    <t>Cronometru  ТЭ</t>
  </si>
  <si>
    <t>Supraveghetor EUROSTER-813</t>
  </si>
  <si>
    <t>Incalzire</t>
  </si>
  <si>
    <t>IB06C</t>
  </si>
  <si>
    <t>Robinet de aerisire cu cheie mobila pentru instalatii de incalzire centrala, avind diametrul nominal de 1/2" (клапан запорный угловой RLV-15)</t>
  </si>
  <si>
    <t>Robinet de aerisire cu cheie mobila pentru instalatii de incalzire centrala, avind diametrul nominal de 1/2" (кран воздуховыпускной радиаторный Маевского)</t>
  </si>
  <si>
    <t>Robinet de aerisire cu cheie mobila pentru instalatii de incalzire centrala, avind diametrul nominal de 15 mm (клапан автоматический воздуховыпускной R88IY003 Giacomini)</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</si>
  <si>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</si>
  <si>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</si>
  <si>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</si>
  <si>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</si>
  <si>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</si>
  <si>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</si>
  <si>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</si>
  <si>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</si>
  <si>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(gr.0,5 mm)</t>
  </si>
  <si>
    <t>VB27A</t>
  </si>
  <si>
    <t>Caciula de protectie, pentru canale  circulare cu perimetrul 230 - 700 mm  (зонт ЗKц Д200)</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</si>
  <si>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</si>
  <si>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</si>
  <si>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</si>
  <si>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CL20A</t>
  </si>
  <si>
    <t>Grile de ventilatie gata confectionate din tabla neagra, cu jaluzele reglabile manual, vopsite si montate in zidarie  (решетка воздухоприточная неподвижная SKP 400х300)</t>
  </si>
  <si>
    <t>Capitolul 1. Lucrari de pamint</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</si>
  <si>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</si>
  <si>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</si>
  <si>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</si>
  <si>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</si>
  <si>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</si>
  <si>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</si>
  <si>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Capitolul 2. Fundatie</t>
  </si>
  <si>
    <t>Beton simplu  turnat cu mijloace clasice,  in fundatii, socluri, ziduri de sprijin, pereti sub cota zero, preparat cu centrala de betoane sau beton marfa conform. art. CA01, turnare cu mijloace clasice, beton simplu clasa.... (B12,5)</t>
  </si>
  <si>
    <t>IzF50A</t>
  </si>
  <si>
    <t>Hidroizolatii efectuate cu mortar ciment cu sticla solubila la fundatii si pereti aplicate pe suprafete orizontale</t>
  </si>
  <si>
    <t xml:space="preserve">Capitolul 3. Perete </t>
  </si>
  <si>
    <t>CD55A</t>
  </si>
  <si>
    <t>Zidarie din blocuri de calcar (cotilet)  la pereti cu inaltimea pina la 4 m, zidarie ordinara</t>
  </si>
  <si>
    <t>CC03A</t>
  </si>
  <si>
    <t>Montare plase sudate la inaltimi mai mici sau egale cu 35 m, la pereti si diafragme, cu greutatea plaselor pina la 3 kg/mp  СГ-1</t>
  </si>
  <si>
    <t>CA04F</t>
  </si>
  <si>
    <t>Beton turnat in placi, grinzi, stilpi, preparat cu centrala de betoane sau beton marfa conf. art. CA01 si turnarea cu mijloace clasice   В15</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</si>
  <si>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</si>
  <si>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</si>
  <si>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</si>
  <si>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</si>
  <si>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CB02D</t>
  </si>
  <si>
    <t>Cofraje din panouri refolosibile, cu asteriala din scinduri de rasinoase scurte si subscurte pentru turnarea betonului in stilpi si cadre exclusiv sustinerile la inaltimi pina la 20 m inclusiv</t>
  </si>
  <si>
    <t>IC44B</t>
  </si>
  <si>
    <t>Confectionarea, montarea si cimentarea tevii de protectie la trecerea conductelor prin ziduri, teava avind diametrul de 108x2,8 mm (L=0,45 m)</t>
  </si>
  <si>
    <t>IC44D</t>
  </si>
  <si>
    <t>Confectionarea, montarea si cimentarea tevii de protectie la trecerea conductelor prin ziduri, teava avind diametrul de 244,5 x 3,0 mm (L=0,45 m)</t>
  </si>
  <si>
    <t>IC44C</t>
  </si>
  <si>
    <t>Confectionarea, montarea si cimentarea tevii de protectie la trecerea conductelor prin ziduri, teava avind diametrul de 152 x 2,8 mm (L=0,45 m)</t>
  </si>
  <si>
    <t>Capitolul 4. Suprapunerea</t>
  </si>
  <si>
    <t>CP53B</t>
  </si>
  <si>
    <t>Placi de planseu si acoperire pentru  constructii, in zone cu grad de seismicitate  7-8 cu rezemare  pe 2 parti la inaltimea cladirii pina la 35 m, cu suprafata pina la 10 m2   Nota: tipul elementului prefabricat se va include conform proiectului  (1ПК53-12-4,5-С7)</t>
  </si>
  <si>
    <t>Placi de planseu si acoperire pentru  constructii, in zone cu grad de seismicitate  7-8 cu rezemare  pe 2 parti la inaltimea cladirii pina la 35 m, cu suprafata pina la 10 m2   Nota: tipul elementului prefabricat se va include conform proiectului   (1ПК53-10-4,5-С7)</t>
  </si>
  <si>
    <t>CB02C</t>
  </si>
  <si>
    <t>Cofraje din panouri refolosibile, cu asteriala din scinduri de rasinoase scurte si subscurte pentru turnarea betonului in placi si grinzi exclusiv sustinerile la inaltimi pina la 20 m inclusiv</t>
  </si>
  <si>
    <t>RpCU05F</t>
  </si>
  <si>
    <t>Executarea strapungerilor pentru conducte sau tiranti in pereti din piatra sau beton armat de 16 -25 cm grosime</t>
  </si>
  <si>
    <t>Capitolul 5. Acoperis</t>
  </si>
  <si>
    <t>RCsB21A k=0,6</t>
  </si>
  <si>
    <t>Forarea mecanica a gaurilor cu diametrul de 5 cm, in elementele de beton, avind grosimea de pina la 20 cm (Dn 3 cm)</t>
  </si>
  <si>
    <t>Beton turnat in placi, grinzi, stilpi, preparat cu centrala de betoane sau beton marfa conf. art. CA01 si turnarea cu mijloace clasice   В12,5</t>
  </si>
  <si>
    <t>CL57A</t>
  </si>
  <si>
    <t>Montarea si fixarea pieselor inglobate in beton armat monolit: cu greutatea sub 4 kg</t>
  </si>
  <si>
    <t>CE17A</t>
  </si>
  <si>
    <t>Strat suplimentar polimeric tip ondutiss montat sub stratul de invelitoare de tigla, placi ondulate sau amprentate (пароизоляционная)</t>
  </si>
  <si>
    <t>IzF10F</t>
  </si>
  <si>
    <t>Strat termoizolator la terase, acoperisuri si plansee, din placi din vata minerala tip G 80 sau G 100, sau placi din vata minerala tip PIB, lipite cu mastic de bitum pe suprafete orizontale sau inclinate pina la 40 % (минвата Y=125 кг/м3, gr.150 mm)</t>
  </si>
  <si>
    <t>Strat suplimentar polimeric tip ondutiss montat sub stratul de invelitoare de tigla, placi ondulate sau amprentate  (гидроизоляционная)</t>
  </si>
  <si>
    <t>IzF18B k=2</t>
  </si>
  <si>
    <t>Strat suport de egalizare sau de protectie pentru izolatii, inclusiv scafele aferente, executat cu mortar de ciment gata preparat marca M50-T fara adaos de var, driscuit, pe suprafete orizontale sau inclinate pina la 40 % inclusiv, aplicat in grosime medie de 2 cm  (gr.4 cm)</t>
  </si>
  <si>
    <t>CE41A</t>
  </si>
  <si>
    <t>Montarea capriorilor cu tratament antiseptic</t>
  </si>
  <si>
    <t>CN50A</t>
  </si>
  <si>
    <t>Tratament ignifug al lemnariei; ferme, arce, grinzi, capriori, cosoroabe.</t>
  </si>
  <si>
    <t>Strat suplimentar polimeric tip ondutiss montat sub stratul de invelitoare de tigla, placi ondulate sau amprentate  (противоконденсатная)</t>
  </si>
  <si>
    <t>CE30B</t>
  </si>
  <si>
    <t>Asterala le invelitori sau doliile invelitorilor din tigla, placi tip eternit etc., din scinduri brute de rasinoase (24 mm grosime) geluite pe o parte, la constructii obisnuite.</t>
  </si>
  <si>
    <t>CN51F</t>
  </si>
  <si>
    <t>Tratamentul antiseptic al lemnariei, pe suprafete aparente cu paste antiseptice: grinzi, cosoroabe.</t>
  </si>
  <si>
    <t>100m2</t>
  </si>
  <si>
    <t>CN50C</t>
  </si>
  <si>
    <t>Tratament ignifug al lemnariei; gratare din sipci pentru acoperiri si astereli pe ferme.</t>
  </si>
  <si>
    <t>CE40A</t>
  </si>
  <si>
    <t>Montarea elementelor scheletului din grinzi (bare) cu tratament antiseptic</t>
  </si>
  <si>
    <t>CE31C</t>
  </si>
  <si>
    <t>Streasina infundata, fara console aparente, din scinduri de rasinoase  faltuite si geluite pe o parte, cu latimea medie de 0,4 m</t>
  </si>
  <si>
    <t>CN51B</t>
  </si>
  <si>
    <t>Tratamentul antiseptic al lemnariei, pe suprafete ascunse cu paste antiseptice: carcase din cherestea.</t>
  </si>
  <si>
    <t>CN16D</t>
  </si>
  <si>
    <t>Vopsitorii cu lacuri si vopsele pe baza de ulei aplicate pe timplarie din lemn, executate cu 2 straturi de vopsea de email la dusumele</t>
  </si>
  <si>
    <t>CE06A</t>
  </si>
  <si>
    <t>Invelitori din tabla profilata protejata anticoroziv,ondulata sau cutata, montata pe pane metalice, executate pe suprafete mai mari de 40 mp cu foi din tabla profilata cu prindere cu agrafe speciale si suruburi mecanice, de talpa superioara , inclusiv executarea doliilor, sorturilor, racordurilor la cosuri etc. (tabla profilata "LIDER" ЛК-20)</t>
  </si>
  <si>
    <t>CE20A</t>
  </si>
  <si>
    <t>Sisteme de jgheaburi tip brass din tabla protejata anticoroziv Dn100 mm</t>
  </si>
  <si>
    <t>CE22A</t>
  </si>
  <si>
    <t>Sisteme de burlane tip brass din tabla protejata anticoroziv Dn100 mm</t>
  </si>
  <si>
    <t>CE05B</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</si>
  <si>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(окрашенный лист "LIDER")</t>
  </si>
  <si>
    <t>CK28B</t>
  </si>
  <si>
    <t>Tavane suspendate executate pe santier din PFL sau PAL melaminat cu rosturi acoperite cu profiluri din mase plastice (вагонка пластиковая)</t>
  </si>
  <si>
    <t>Grile de ventilatie gata confectionate din tabla neagra, cu jaluzele reglabile manual, vopsite si montate in zidarie (жалюзийная решетка Жр-1, 780x580)</t>
  </si>
  <si>
    <t>Copertina К-1</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</si>
  <si>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(gr.0,8 mm)</t>
  </si>
  <si>
    <t>CA05E</t>
  </si>
  <si>
    <t>Beton turnat in ziduri, pereti, diafragme drepte, si la diverse constructii speciale, situate peste cota zero, la inaltimi pina la 35 m inclusiv, preparat cu centrala de betoane sau beton marfa conf. art.CA01 si turnarea cu mijloace clasice, beton armat clasa... В15</t>
  </si>
  <si>
    <t>Capitolul 6. Ferestri si usi</t>
  </si>
  <si>
    <t>CK57C</t>
  </si>
  <si>
    <t>Montarea profilurilor PVC: oscilobatante (pliante, swing-out)  cu suprafata golului sub 2 m2 intr-un canat</t>
  </si>
  <si>
    <t>CK26A</t>
  </si>
  <si>
    <t xml:space="preserve">Glafuri montate la ferestre din mase plastice, pentru ferestre si usi (PVC, b=250mm) </t>
  </si>
  <si>
    <t>CK26B</t>
  </si>
  <si>
    <t>Glafuri montate la ferestre din aluminiu</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</si>
  <si>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</si>
  <si>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(ИД-1)</t>
  </si>
  <si>
    <t>CN20B</t>
  </si>
  <si>
    <t>Vopsitorii interioare sau exterioare aplicate pe timplarie metalica cu email alchidic in  2 straturi inclusiv grundul</t>
  </si>
  <si>
    <t>CK25A</t>
  </si>
  <si>
    <t xml:space="preserve">Usi confectionate din profiluri din mase plastice  inclusiv armaturile si accesoriile necesare usilor montate in zidarie de orice natura la constructii cu inaltimea pina la 35 m inclusiv, intr-un canat, cu suprafata tocului pina la 7 mp inclusiv  (PVC, ИД-2) </t>
  </si>
  <si>
    <t>Capitolul 7. Pardoseli</t>
  </si>
  <si>
    <t>TsC53B</t>
  </si>
  <si>
    <t>Compactarea pamintului cu piatra sparta</t>
  </si>
  <si>
    <t>Pardoseli din beton simplu clasa C 10/8 (Bc 7,5/B 100) in grosime de 10 cm, in cimp continuu, driscuit, turnat pe loc, in incaperi cu suprafata mai mare de 16 mp (gr.8 cm)</t>
  </si>
  <si>
    <t>CC03C</t>
  </si>
  <si>
    <t>Montare plase sudate la inaltimi mai mici sau egale cu 35 m, la placi  (5 BpI- 100x100)</t>
  </si>
  <si>
    <t>IzF03A1</t>
  </si>
  <si>
    <t>Bariera contra vaporilor executata pe suprafete orizontale cu un strat de carton bitumat, lipit pe toata suprafata cu mastic cu bitum (битумная мембрана)</t>
  </si>
  <si>
    <t>CG01A</t>
  </si>
  <si>
    <t>Strat suport pentru pardoseli executat din mortar din ciment M 150-T de 3 cm grosime cu fata driscuita fin (gr.2 cm)</t>
  </si>
  <si>
    <t>CG17D</t>
  </si>
  <si>
    <t>Pardoseli din placi de gresie ceramica inclusiv stratul suport din mortar adeziv, executate pe suprafete: mai mari de 16 m2  (gr.13 mm)</t>
  </si>
  <si>
    <t>CI14A</t>
  </si>
  <si>
    <t>Elemente liniare din placi din gresie ceramica aplicate cu adeziv</t>
  </si>
  <si>
    <t>Capitolul 8.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</si>
  <si>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</si>
  <si>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</si>
  <si>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</si>
  <si>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</si>
  <si>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</si>
  <si>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</si>
  <si>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</si>
  <si>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</si>
  <si>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CN06A</t>
  </si>
  <si>
    <t>Vopsitorii interioare cu vopsea pe baza de copolimeri vinilici in emulsie apoasa,  aplicate in 2 straturi pe glet existent, executate manual</t>
  </si>
  <si>
    <t>Capitolul 9. Finisaj exterior</t>
  </si>
  <si>
    <t>CF11A</t>
  </si>
  <si>
    <t>Tencuieli exterioare stropite pe zidarie de caramida sau beton (cu matura sau masina) de 3 cm grosime, executate manual, cu mortar de ciment-var M 50-T pentru sprit si mortar de var-ciment M 25-T pentru grund si stratul vizibil in cimp continuu</t>
  </si>
  <si>
    <t>CF15A k=1,25</t>
  </si>
  <si>
    <t>Tencuieli interioare si exterioare sclivisite, executate manual, cu mortar de ciment M 50-T de 2 cm grosime medie, la pereti din beton sau caramida, cu suprafete plane</t>
  </si>
  <si>
    <t>CN54B</t>
  </si>
  <si>
    <t>Aplicarea manuala a grundului cu cuart "Gleta" intr-un strat, la pereti exteriori la fatade</t>
  </si>
  <si>
    <t>CF30A</t>
  </si>
  <si>
    <t>Tencuieli exterioare de 2-3 mm. grosime, executate manual. cu amestec "TINC" la pereti</t>
  </si>
  <si>
    <t>Capitolul 10. Alte lucrari</t>
  </si>
  <si>
    <t>Capitolul 10.1.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</si>
  <si>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</si>
  <si>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</si>
  <si>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</si>
  <si>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CA03G</t>
  </si>
  <si>
    <t>Beton armat turnat cu mijloace clasice,  in fundatii, socluri, ziduri de sprijin, pereti sub cota zero, preparat cu centrala de betoane sau beton marfa conform. art. CA01, turnare cu mijloace clasice, beton armat clasa...   В12,5</t>
  </si>
  <si>
    <t>Beton simplu  turnat cu mijloace clasice,  in fundatii, socluri, ziduri de sprijin, pereti sub cota zero, preparat cu centrala de betoane sau beton marfa conform. art. CA01, turnare cu mijloace clasice, beton simplu clasa....  B12,5</t>
  </si>
  <si>
    <t>CC01C</t>
  </si>
  <si>
    <t>Armaturi din otel beton OB 37 fasonate in ateliere de santier si montate cu diametrul barelor pina la 8 mm inclusiv in fundatii izolate</t>
  </si>
  <si>
    <t>CC01D</t>
  </si>
  <si>
    <t>Armaturi din otel beton OB 37 fasonate in ateliere de santier si montate cu diametrul barelor peste  8 mm inclusiv in fundatii izolate</t>
  </si>
  <si>
    <t>Capitolul 10.6. Platformă din metal ПМ1  (1 buc)</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</si>
  <si>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</si>
  <si>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</si>
  <si>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 xml:space="preserve">Vopsirea confectiilor si constructiilor metalice cu vopsea de ulei in 3 straturi, executate din profile, cu grosimi intre 8 mm si 12 mm inclusiv, cu pensula de mina </t>
  </si>
  <si>
    <t>Capitolul 10.7. Conducta de evacuare a fumului</t>
  </si>
  <si>
    <t>CA02C</t>
  </si>
  <si>
    <t>Beton simplu turnat  in egalizari, pante, sape la inaltimi pina la 35 m inclusiv, preparat cu centrala de betoane conform art. CA01 sau beton marfa, turnare cu mijloace clasice B3,5</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</si>
  <si>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</si>
  <si>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</si>
  <si>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</si>
  <si>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IzD04A k=1.5</t>
  </si>
  <si>
    <t>Capitolul 10.8. Pereu</t>
  </si>
  <si>
    <t>Beton simplu turnat  in egalizari, pante, sape la inaltimi pina la 35 m inclusiv, preparat cu centrala de betoane conform art. CA01 sau beton marfa, turnare cu mijloace clasice  B12,5</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</si>
  <si>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</si>
  <si>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</si>
  <si>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</si>
  <si>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</si>
  <si>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12 модулей КМПн 2/12  IP55</t>
  </si>
  <si>
    <t>Șină de conectare YNS20-3-063</t>
  </si>
  <si>
    <t>Șină  РЕ и N YNN10-14-100</t>
  </si>
  <si>
    <t>Dulap (pupitru) de comanda suspendat, inaltime, latime si adincime, бокс на 24 модуля КМПн 2/24  IP55</t>
  </si>
  <si>
    <t>Dulap (pupitru) de comanda suspendat, inaltime, latime si adincime,   (ящик протяжной К654У2)</t>
  </si>
  <si>
    <t>Fișă de priză cu contact de împămîntare  IP54</t>
  </si>
  <si>
    <t>Cablu flexibil КГ (А) LS 3х6 mm2</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</si>
  <si>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</si>
  <si>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</si>
  <si>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</si>
  <si>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</si>
  <si>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</si>
  <si>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</si>
  <si>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</si>
  <si>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</si>
  <si>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</si>
  <si>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</si>
  <si>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</si>
  <si>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</si>
  <si>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</si>
  <si>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</si>
  <si>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</si>
  <si>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</si>
  <si>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</si>
  <si>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08-02-471-4</t>
  </si>
  <si>
    <t>Priza de pamint, verticala, din otel rotund, diametru 20 mm (сталь круглая Д=20 мм)</t>
  </si>
  <si>
    <t>10 buc</t>
  </si>
  <si>
    <t>08-02-472-1</t>
  </si>
  <si>
    <t>Conductori de legare la pamint: priza de pamint, orizontala, din otel rotund, diametru 12 mm</t>
  </si>
  <si>
    <t>Cablu pina la 35 kV in tevi, blocuri si cutii pozate, masa 1 m pina la: 1 kg  (ВВГнг(А)-LS-0,66 сеч. 3х1,5 мм2)</t>
  </si>
  <si>
    <t>Cablu pina la 35 kV, fixare cu cleme aplicate, masa 1 m pina la: 0,5 kg  (ВВГнг(А)-LS-0,66 сеч. 3х6 мм2)</t>
  </si>
  <si>
    <t>Cablu pina la 35 kV in tevi, blocuri si cutii pozate, masa 1 m pina la: 1 kg  (ВВГнг(А)-LS-0,66 сеч. 3х6 мм2)</t>
  </si>
  <si>
    <t>08-02-149-1</t>
  </si>
  <si>
    <t>Cablu pina la 35 kV suspendate pe cablu de otel, masa 1 m pina la: 1 kg  (ВВГнг(A)-LS сеч. 5х10 мм2 на тросу)</t>
  </si>
  <si>
    <t>Cablu pina la 35 kV in tevi, blocuri si cutii pozate, masa 1 m pina la: 1 kg  (ВВГнг(А)-LS-0,66 сеч. 5х10 мм2)</t>
  </si>
  <si>
    <t>Cablu pina la 35 kV, fixare cu cleme aplicate, masa 1 m pina la: 0,5 kg  (ВВГнг(А)-LS-0,66 сеч. 5х10 мм2)</t>
  </si>
  <si>
    <t>Cablu pina la 35 kV, fixare cu cleme aplicate, masa 1 m pina la: 0,5 kg  (ВВГнг(А)-FRLS-0,66 сеч. .3x1,5 мм2)</t>
  </si>
  <si>
    <t>Cablu cu fire din cupru ВВГнг(A)-LS-0,66 sect. 3х6 mm2</t>
  </si>
  <si>
    <t>Cablu cu fire din cupru ВВГнг(A)-LS-0,66 sect. 5х10 mm2</t>
  </si>
  <si>
    <t>Cablu cu fire din cupru ВВГнг(A)-FRLS-0,66 sect. 3х1,5 mm2</t>
  </si>
  <si>
    <t>08-02-407-6</t>
  </si>
  <si>
    <t>Teava din otel pe constructii instalate in santuri de tencuiala executate, pe suportul pardoselii, diametru pina la 20 mm (труба стальная)</t>
  </si>
  <si>
    <t>08-02-411-1</t>
  </si>
  <si>
    <t>Furtun metalic, diametrul exterior pina la 15 mm (металлорукав РЗ-ЦХ-Д20 мм)</t>
  </si>
  <si>
    <t>10-06-034-14</t>
  </si>
  <si>
    <t>Lucrari diverse: Protectia cablului cu jgheaburi plastice, pe pereti din lemn sau caramida  короб оцинк. разм. 40х20</t>
  </si>
  <si>
    <t>34-02-064-1</t>
  </si>
  <si>
    <t>Montarea stilpilor de reazem pentru retele telefonice: de o pereche  (трубостойка H=3,0m  Dn40 mm)</t>
  </si>
  <si>
    <t xml:space="preserve">Sapatura manuala de pamint in spatii limitate, avind sub 1,00 m sau peste 1,00 m latime, executata fara sprijiniri, cu taluz vertical, la fundatii, canale, subsoluri, drenuri, trepte de infratire, in pamint necoeziv sau slab coeziv adincime &lt; 0,75 m teren mijlociu                                                               </t>
  </si>
  <si>
    <t xml:space="preserve">Imprastierea cu lopata a pamintului afinat, in straturi uniforme, de 10-30 cm grosime, printr-o aruncare de pina la 3 m din gramezi, inclusiv sfarimarea bulgarilor, pamintul provenind din teren mijlociu  </t>
  </si>
  <si>
    <t>Întrerupător automat  ВА47-29/3/С40</t>
  </si>
  <si>
    <t>Panou de evidență "BZUM-TF-100-12"</t>
  </si>
  <si>
    <t>Întrerupător automat  ВА47-29/3/С32</t>
  </si>
  <si>
    <t>Contor energie electrică activă ZCG 112 AS, Iн=5-40А, U=380В</t>
  </si>
  <si>
    <t>Întrerupător  ВН 32-13Р/32</t>
  </si>
  <si>
    <t>Întrerupător automat cu un pol ВА47-29/1/С25</t>
  </si>
  <si>
    <t>Boxă p/u 24 module КМПн 2/24 IP55</t>
  </si>
  <si>
    <t>Comutator  ПП-2P-25</t>
  </si>
  <si>
    <t>Întrerupător automat cu un pol ВА47-29/1/C6</t>
  </si>
  <si>
    <t>Întrerupător automat cu un pol ВА47-29/1/C4</t>
  </si>
  <si>
    <t>Întrerupător automat cu un pol ВА47-29/1/B4</t>
  </si>
  <si>
    <t>Întrerupător automat cu un pol ВА47-29/1/C2</t>
  </si>
  <si>
    <t>Întrerupător automat cu un pol ВА47-29/1/B2</t>
  </si>
  <si>
    <t>Cutie cu conector plug-in К654У2</t>
  </si>
  <si>
    <t>Întrerupător de sarcină  ВН-32-1Р-25А</t>
  </si>
  <si>
    <t xml:space="preserve"> Generator mobil  de energie electrică cu motor diesel   220V/50Hz,              4,0 кVA, dotat cu bloc  de conectare automată la rețeaua electrică</t>
  </si>
  <si>
    <t>Dispozitiv instalat pe imbinari de flanse, masa, kg, pina la: 1,5  ТТУ, ТТП, ТПГ100эк</t>
  </si>
  <si>
    <t>11-01-001-01</t>
  </si>
  <si>
    <t>Constructii pentru instalare dispozitivelor, masa, kg, pina la: 1</t>
  </si>
  <si>
    <t>Dispozitiv instalat pe imbinari de filet, masa, kg, pina la: 1,5,  (МП4, МВП, ДМ2010)</t>
  </si>
  <si>
    <t>Dispozitiv instalat pe imbinari de filet, masa, kg, pina la: 1,5,  (тягонапорометр ТНМП-52-М2)</t>
  </si>
  <si>
    <t>Dispozitiv instalat pe imbinari de filet, masa, kg, pina la: 1,5    (детектор оксида RGD COO MP1)</t>
  </si>
  <si>
    <t>Dispozitiv instalat pe imbinari de filet, masa, kg, pina la: 1,5    (электронный регулятор Danfoss)</t>
  </si>
  <si>
    <t>10-08-003-01</t>
  </si>
  <si>
    <t>Aparat de semnalizare de capacitate сигнальная сирена CC-1</t>
  </si>
  <si>
    <t>11-03-001-01</t>
  </si>
  <si>
    <t>Dispozitive, instalate pe constructii metalice, panouri si pupitre: dispozitiv, masa, kg, pina la: 5 (датчик РОС-301)</t>
  </si>
  <si>
    <t>Dispozitiv instalat pe imbinari de flanse, masa, kg, pina la: 1,5  датчик ESM-10</t>
  </si>
  <si>
    <t>Dispozitiv instalat pe imbinari de flanse, masa, kg, pina la: 1,5  датчик EMSU-10</t>
  </si>
  <si>
    <t>Constructii pentru instalare dispozitivelor, masa, kg, pina la: 1 (отборные устройства)</t>
  </si>
  <si>
    <t>11-06-002-04</t>
  </si>
  <si>
    <t>Retele electrice prin tuburi in panouri si pupitre: din tuburi din otel  D=15mm</t>
  </si>
  <si>
    <t>Teava din otel pe constructii instalate in santuri de tencuiala executate, pe suportul pardoselii, diametru pina la 20 mm</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</si>
  <si>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</si>
  <si>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</si>
  <si>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</si>
  <si>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</si>
  <si>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08-02-412-9</t>
  </si>
  <si>
    <t>Introducerea conductorilor in tevi si furtunuri metalice pozate: fiecare conductor urmator monofir sau multifir in impletire comuna, sectiune sumara pina la 6 mm2  ПВ1-0,38 сеч.1x1,5 мм2</t>
  </si>
  <si>
    <t>11-06-001-02</t>
  </si>
  <si>
    <t>Panou, masa, kg, pina la: 100разм. 1200х600х350 ЯУЭ1263</t>
  </si>
  <si>
    <t>Dispozitiv de selectare Г-16-225, В-16-225</t>
  </si>
  <si>
    <t>Dispozitiv de selectare Г16-80, В-16-80, 955-2</t>
  </si>
  <si>
    <t>Țeavă din oțel D=15mm</t>
  </si>
  <si>
    <t>Țeavă din oțel D=20mm</t>
  </si>
  <si>
    <t>Furtun metalic D=15mm</t>
  </si>
  <si>
    <t>Canal p/u cablu</t>
  </si>
  <si>
    <t>Cablu КВВГнг-LS sect. 4х1,5mm2</t>
  </si>
  <si>
    <t>CabluКВВГнг-LS sect. 5х1,5mm2</t>
  </si>
  <si>
    <t>Cablu КВВГнг-LS sect. 7х1,5mm2</t>
  </si>
  <si>
    <t>Conductor  ПВ1-0,38 сеч. 1x1,5mm2</t>
  </si>
  <si>
    <t>Termometru ТТУ, ТТП</t>
  </si>
  <si>
    <t>TermometruТПГ100эк-М1</t>
  </si>
  <si>
    <t>Sensor releu nivel РОС-301</t>
  </si>
  <si>
    <t>Manometru МП4-У, МВП-Ух0,6</t>
  </si>
  <si>
    <t>Manometru ДМ2010Сr</t>
  </si>
  <si>
    <t>Detector CO RGD COOMP1</t>
  </si>
  <si>
    <t>Sirenă acustică СС-1</t>
  </si>
  <si>
    <t>Regulator electronic a temperaturii Danfoss</t>
  </si>
  <si>
    <t>Dispozitiv măsurare tiraj  ТНМП-52-М1</t>
  </si>
  <si>
    <t>Panou dirijare și semnalizare  ЩУС-ЯУЭ-1263  1200x600x350mm  IP54</t>
  </si>
  <si>
    <t>Releu ПЭ37</t>
  </si>
  <si>
    <t>Releu РСВ19-11</t>
  </si>
  <si>
    <t>Releu РСВ19-31</t>
  </si>
  <si>
    <t>Întrerupător automat ВА47-29/1/С2</t>
  </si>
  <si>
    <t>Contactor  УП5312</t>
  </si>
  <si>
    <t>Contactor  УП5311</t>
  </si>
  <si>
    <t>Dispozitiv semnalizare  АD-22DS</t>
  </si>
  <si>
    <t>Diod Д246</t>
  </si>
  <si>
    <t>Buton ABLFS-22</t>
  </si>
  <si>
    <t>Bloc terminal  Бз24-4П</t>
  </si>
  <si>
    <t>Retele exterioare de alimentare cu apa</t>
  </si>
  <si>
    <t>Capitolul 1. Montarea retelelor</t>
  </si>
  <si>
    <t>TsD05A</t>
  </si>
  <si>
    <t>Compactarea cu maiul mecanic de 150-200 kg a umpluturilor in straturi succesive de 20-30 cm grosime, exclusiv udarea fiecarui strat in parte, umpluturile executindu-se din pamint necoeziv</t>
  </si>
  <si>
    <t>AcF03A</t>
  </si>
  <si>
    <t>Umpluturi in santuri la conductele de alimentare cu apa sau canalizare, ca substrat, strat de protectie, strat de izolare sau strat filtrant la tuburile de drenaj, executate cu nisip</t>
  </si>
  <si>
    <t>AcE10A</t>
  </si>
  <si>
    <t>Executarea caminelor de vane din elemente de beton armat prefabricat, pentru alimentare cu apa circulare (inelare) cu diametrul 1,0 m, in teren fara apa subterana</t>
  </si>
  <si>
    <t>AcE10A1</t>
  </si>
  <si>
    <t>Elemente din beton armat prefabricat ale caminelor de vane, circulare (inelare) cu diametrul 1,0m, pentru alimentare cu apa, in teren fara apa subterana. Nota: resursul cu norma 0,00 (zero) se ia conform proiectului</t>
  </si>
  <si>
    <t>DB16A</t>
  </si>
  <si>
    <t>Imbracaminte de beton asfaltic cu agregate marunte, executata la cald, in grosime de 2,5 cm cu astenere manuala</t>
  </si>
  <si>
    <t>AcA52A</t>
  </si>
  <si>
    <t>Teava din polietilena, pentru conducte de alimentare cu apa montata in sant, cu diametrul de 20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</si>
  <si>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</si>
  <si>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</si>
  <si>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</si>
  <si>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</si>
  <si>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</si>
  <si>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15 mm (вентиль запорный фланцевый 15ч9р)</t>
  </si>
  <si>
    <t>AcA53A</t>
  </si>
  <si>
    <t>Montarea fitingurilor prin electrofuziune. Imbinarea prin sudura de tip electrofuziune intre teava si fiting (mufe, teu, cot) din polietilena, tevii avind diametrul de 20x20 mm. Nota: tipul fitingului din polietilena (mufe, teu, cot)  se va include conform proiectului (седелка VALROM)</t>
  </si>
  <si>
    <t>AcA26A</t>
  </si>
  <si>
    <t>Imbinarea cu flanse a pieselor de legatura, flanselor, inclusiv a flanselor oarbe si a armaturilor, avind diametrul de 15 mm  (фланец ст. свободный)</t>
  </si>
  <si>
    <t>Confectionarea, montarea si cimentarea tevii de protectie la trecerea conductelor prin ziduri, teava avind diametrul de 89х3,7 mm (гильза L=0,30 m)</t>
  </si>
  <si>
    <t>Retele exterioare de canalizare</t>
  </si>
  <si>
    <t>AcE15A</t>
  </si>
  <si>
    <t>Executarea caminelor de vizitare din elemente de beton armat prefabricat, pentru canalizare, circulare (inelare) cu diametrul 2,0 m, in teren fara apa subterana</t>
  </si>
  <si>
    <t>AcE15A1</t>
  </si>
  <si>
    <t>AcE13A</t>
  </si>
  <si>
    <t>Executarea caminelor de vizitare din elemente de beton armat prefabricat, pentru canalizare, circulare (inelare) cu diametrul 1,0 m, in teren fara apa subterana</t>
  </si>
  <si>
    <t>AcE13A1</t>
  </si>
  <si>
    <t>Elemente din beton armat prefabricat, ale caminelor de vizitare, circulare (inelare) cu diametrul 1,0 m, pentru canalizare, in teren fara apa subterana. Nota: resursul cu norma 0,00 (zero) se ia conform proiectului</t>
  </si>
  <si>
    <t>CD50A</t>
  </si>
  <si>
    <t>Zidarie din caramida simpla, format 250 x 120 x 65 la pereti exteriori cu inaltimea pina la 4 m</t>
  </si>
  <si>
    <t>AcA07B</t>
  </si>
  <si>
    <t>Montarea in pamint, in exteriorul cladirilor, a tevilor din PVC tip 4(G) sau 3(M), avind diametrul de 160 mm  SN4 SDR41</t>
  </si>
  <si>
    <t>Montarea in pamint, in exteriorul cladirilor, a tevilor din PVC tip 4(G) sau 3(M), avind diametrul de 110 mm  SN4 SDR41</t>
  </si>
  <si>
    <t>RCsU05B</t>
  </si>
  <si>
    <t>Executarea strapungerilor pentru conducte sau tiranti, la consolidari, in pereti din beton simplu pina la 15 cm grosime</t>
  </si>
  <si>
    <t>RCsU07C</t>
  </si>
  <si>
    <t>Matarea golurilor in plansee, cu mortar de ciment, dupa instalatii</t>
  </si>
  <si>
    <t>Apeduct</t>
  </si>
  <si>
    <t>Capitolul 1. Lucrari sanitare</t>
  </si>
  <si>
    <t>SF51A</t>
  </si>
  <si>
    <t>Ansamblu de masurare a debitului de apa fara contur, avind diametrul bransamentului de 15 mm</t>
  </si>
  <si>
    <t>SD19A</t>
  </si>
  <si>
    <t>Robinet de retinere cu venti drept cu mufe filetate, avind diametrul 15 mm (вентиль запорный муфтовый 15Б1бк)</t>
  </si>
  <si>
    <t>SD18A</t>
  </si>
  <si>
    <t>Hidrant de gradina, montat in pamint cu diametrul de 15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</si>
  <si>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</si>
  <si>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</si>
  <si>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</si>
  <si>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</si>
  <si>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</si>
  <si>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</si>
  <si>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</si>
  <si>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20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</si>
  <si>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</si>
  <si>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</si>
  <si>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</si>
  <si>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Contor de apa rece Dn15 mm</t>
  </si>
  <si>
    <t>Conducta de canalizare</t>
  </si>
  <si>
    <t>SB08E</t>
  </si>
  <si>
    <t>Teava din material plastic pentru canalizare, imbinata cu garnitura de cauciuc, montata aparent sau ingropat sub pardoseala, avind diametrul de 100 mm   polipropilen</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</si>
  <si>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</si>
  <si>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</si>
  <si>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</si>
  <si>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</si>
  <si>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</si>
  <si>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100 mm  (fitinguri polipropilen 15%)</t>
  </si>
  <si>
    <t>Teava din material plastic pentru canalizare, imbinata cu garnitura de cauciuc, montata aparent sau ingropat sub pardoseala, avind diametrul de 50 mm (fitinguri polipropilen 15%)</t>
  </si>
  <si>
    <t>SB10E</t>
  </si>
  <si>
    <t>Piesa de legatura (ramificatie simpla) din material plastic pentru canalizare, imbinate  cu garnitura de cauciuc, avind diametrul de 100 mm (revizie de polietilen)</t>
  </si>
  <si>
    <t>Piesa de legatura (ramificatie simpla) din material plastic pentru canalizare, imbinate  cu garnitura de cauciuc, avind diametrul de 100 mm (прочистка полипропиленовая)</t>
  </si>
  <si>
    <t>SB10C</t>
  </si>
  <si>
    <t>Piesa de legatura (ramificatie simpla) din material plastic pentru canalizare, imbinate  cu garnitura de cauciuc, avind diametrul de 50 mm (прочистка полипропиленовая)</t>
  </si>
  <si>
    <t>SB24E</t>
  </si>
  <si>
    <t>Sifon de pardoseala din fonta emailata, simplu, avind diametrul de 100 mm  (трап чугунный)</t>
  </si>
  <si>
    <t>AcA25A</t>
  </si>
  <si>
    <t>Montarea prin sudura electrica a piselor de legatura, din otel, la pozitie, avind diametrul de 100x50 mm (воронка стальная)</t>
  </si>
  <si>
    <t>Piesa de legatura (ramificatie simpla) din material plastic pentru canalizare, imbinate  cu garnitura de cauciuc, avind diametrul de 50 mm  (sifon-revizie)</t>
  </si>
  <si>
    <t>Montarea prin sudura electrica a piselor de legatura, din otel, la pozitie, avind diametrul de 100x50 mm (переход)</t>
  </si>
  <si>
    <t>SA40A</t>
  </si>
  <si>
    <t>Instalarea mufelor antiincendiare cu fixare la plafonul planseului cu dibluri  (противопожарная манжета)</t>
  </si>
  <si>
    <t>SC06A</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</si>
  <si>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</si>
  <si>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</si>
  <si>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</si>
  <si>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</si>
  <si>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</si>
  <si>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</si>
  <si>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</si>
  <si>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</si>
  <si>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</si>
  <si>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</si>
  <si>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</si>
  <si>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</si>
  <si>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</si>
  <si>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</si>
  <si>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</si>
  <si>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 xml:space="preserve"> Detectoare de incendiu de căldură (10% rezervă) ИП-105-2/1</t>
  </si>
  <si>
    <t>Detectoare de incendiu  ИПР-2-01</t>
  </si>
  <si>
    <t>Dispozitiv de recepție semnal incendiu Варта 1/2 GSM</t>
  </si>
  <si>
    <t xml:space="preserve">Boxă metalică </t>
  </si>
  <si>
    <t>Sirenă de alarmă cu lumină intermitentă, 12В  SA-913F</t>
  </si>
  <si>
    <t>Acumulator  12V7Ah</t>
  </si>
  <si>
    <t xml:space="preserve"> Motopompă p/u stingere incendii cu debit de refulare 36 m3/oră și adîncime deaspirație de 6 m, dotată cu furtun d=50mm șiu lungime 60m, МН-13/60 sau analog</t>
  </si>
  <si>
    <t>Stingator ОП-5</t>
  </si>
  <si>
    <t>Q= 68 kW**</t>
  </si>
  <si>
    <t>Capitolul 1.1. Platforma de ciment-beton</t>
  </si>
  <si>
    <t>Borduri mici, prefabricate din beton cu sectiunea de 10x15 cm, pentru incadrarea spatiilor verzi, trotuarelor, aleilor, etc., asezate pe o fundatie din beton B-15, БР 100.20.8</t>
  </si>
  <si>
    <t>Roabă cu căuș de oțel, Vcăuș=0,1m3</t>
  </si>
  <si>
    <t>Cazan de preparare agent termic pentru incalzire (apa calda 90/70 grade), de otel, monobloc, avind puterea calorica de pina la 68 kW</t>
  </si>
  <si>
    <t>Filtru de combustibil lichid,  Dn15 mm</t>
  </si>
  <si>
    <t xml:space="preserve">Cazan de preparare agent termic pentru incalzire (apa calda 90/70 grade), de otel, monobloc, avind puterea calorica de 68 kW cu arderea biocombustibilului solid - brichete, în complect cu panou de dirijare, randament min 80%, Рnom = 1,5 bar,   class 3, ЕН 303-5,2012 </t>
  </si>
  <si>
    <t>Pompa de circulatie (recirculatie) montata pe conducta existenta, prin flanse, avind diametrul de peste  2"  (GRUNDFOS, SOLAR 25-65 130 sau analog)</t>
  </si>
  <si>
    <t>Vas de expansiune, montat pe postament avind capacitatea de 60 l,   Maxivarem LR sau analog</t>
  </si>
  <si>
    <t>Instalatie de dedurizare a apei, complet echipata, avind debitul de apa de 900 -2250 l/h   (ANTIKAL, MEDIUM 3/4 sau analog)</t>
  </si>
  <si>
    <t>Robinet de trecere sau de retinere cu mufe pentru instalatii de incalzire central, avind diametrul nominal de 15 mm (кран шаровый ст. муфтовый )</t>
  </si>
  <si>
    <t>Robinet de trecere sau de retinere cu mufe pentru instalatii de incalzire central, avind diametrul nominal de 20 mm (кран шаровый ст. муфтовый )</t>
  </si>
  <si>
    <t>Vas de expansiune cu diafragmă pentru apă caldă V = 60 l; P = 6,0 bar Maxivarem LR sau analog</t>
  </si>
  <si>
    <t>Dispozitiv magnetic anti-depuneri DN 20 mm, Q = 2,5 m3 / h, ANTIKAL, MEDIUM 3/4 SAU ANALOG</t>
  </si>
  <si>
    <t>Colector solar cu tuburi vidate, 30 de tuburi,  în complet cu suporturi pentru montare pe acoperiș APRICUS, ETC-30-Fn = 2,83 m2, Q = 2040W sau analog</t>
  </si>
  <si>
    <t>Încălzitor bivalent de stocare cu încălzire indirectă; V = 800 l, în complet cu element electric încorporat 380 V; Nel = 7,5 kW și regulator de temperatură TESY,  EV12/9S2 800 sau analog</t>
  </si>
  <si>
    <t>Bloc de pompare pentru sistemul de  colectoare solare G = 1,6 m3 / h, H = 6,5 m, N = 6,5 m, N = 0,055 kW în complet cu debitmetru și termometru, GRUNDFOS, SOLAR 25-60 130 sau analog</t>
  </si>
  <si>
    <t>Boiler DRAIN BACK din oțel inoxidabil,  izolat, pentru sistemele solare V = 25 l; P = 4,0 bar, în complet  cu agentul de răcire pentru sistemele solare, PROGALVA sau analog</t>
  </si>
  <si>
    <t>Pompă pentru apă caldă G = 1,1 m3 / h, H = 4,7 m, completată cu motor electric  N = 0,003 ... 0,034 kW, EEN &lt;0,15, "Biral", Primax15-6 130RED sau analog</t>
  </si>
  <si>
    <t>Pompa de recirculare a  apei calde  G = 0,2 m3 / h, H = 6,0m, completată cu motor el. N = 0,003 ... 0,034kW, EEN &lt;0,15, "Biral", Primax15-6 130RED sau analog</t>
  </si>
  <si>
    <t>Schimbator de caldura tip B - 7 OL, livrat in 8 tronsoane si montat in opt tronsoane (вакуумный солнечный коллектор 30 труб))</t>
  </si>
  <si>
    <t>Radiatoare din otel, monobloc avind lungimea de 1501 - 2000 mm ("Korado"  33 1600х600(h) sau analog)</t>
  </si>
  <si>
    <t>Peliculă adezivă p/u etanșarea conexiunilor  ISOVER AL-TEPPI</t>
  </si>
  <si>
    <t xml:space="preserve"> Buiandruji  Прм 1, Прм 2</t>
  </si>
  <si>
    <t>Centură  Пм1</t>
  </si>
  <si>
    <t>Capitolul 10.2. Fundații Фом 1 ... Фом 5</t>
  </si>
  <si>
    <t>Capitolul 10.3. Sprijin  ОП2 (12 buc)</t>
  </si>
  <si>
    <t>Capitolul 10.4. Sprijin  ОП3 (1 buc)</t>
  </si>
  <si>
    <t>Valoarea calorifica a combustibilului</t>
  </si>
  <si>
    <t xml:space="preserve">Boiler vertical montat pe pardoseala, boilerul avind capacitatea de 2000 l </t>
  </si>
  <si>
    <t xml:space="preserve">Instalatie de dedurizare a apei, complet echipata, avind debitul de apa de 900 -2250 l/h  </t>
  </si>
  <si>
    <t>48A</t>
  </si>
  <si>
    <t>Preț Firmă</t>
  </si>
  <si>
    <t>Efectuare lucrări cu montarea robinetelor cu reglare manuală, balansarea și punerea în funcțiune a sistemului interior de încălzire existent integral cu Centrala termică nou montată</t>
  </si>
  <si>
    <t>Tipul combustibilului: agro-brichete, tip E, EN 14961-6 (conform Descrierii Sarcinii Tehnice) *</t>
  </si>
  <si>
    <t>Întrerupător  ВН 32-3Р/40</t>
  </si>
  <si>
    <t>Boxă pentru 12 module КМПн 2/12 IP55</t>
  </si>
  <si>
    <t xml:space="preserve">Elemente din beton armat prefabricat, ale caminelor de vizitare, circulare (inelare) cu diametrul 2,0 m, pentru canalizare, in teren fara apa subterana. </t>
  </si>
  <si>
    <t xml:space="preserve">Spalator cu picurator (cu un compartiment) , tabla emailata, , etc., avind teava de scurgere din material plastic, montat pe console fixate pe pereti din zidarie de caramida </t>
  </si>
  <si>
    <t>Centrala termica cu arderea biocombustibilului solid si instalatie de colectoare solare pentru pregatirea apei calde menajere la Gradinita de copii  din s.Tanatari, 
r-l Causeni</t>
  </si>
  <si>
    <t>Coș din metal cu pereți dubli din oțel inoxidabil.  Diametru interior 300 mm, H = 10,0 m, cu izolație termică - 50 mm, în complet:</t>
  </si>
  <si>
    <t xml:space="preserve">Diametrul cosului de fum 200mm***: </t>
  </si>
  <si>
    <t>Pompa de circulatie (recirculatie) montata pe conducta existenta, prin flanse, avind diametrul de peste  2"     ("Biral", Primax15-6 130RED sau analog)</t>
  </si>
  <si>
    <t>Retele termice</t>
  </si>
  <si>
    <t>Pozare subterană</t>
  </si>
  <si>
    <t>TfA01B2</t>
  </si>
  <si>
    <t>Conducta de otel, montata in  canal, la o adincime de  1-3 m sau suprateran, la o inaltime intre 3-15 m  , inclusiv proba de presiune la rece, proba de etanseitate si proba complexa cu fluid in circulatie, avind diametrul de 76x3,0 mm</t>
  </si>
  <si>
    <t>TfA01A2</t>
  </si>
  <si>
    <t>Conducta de otel, montata in  canal, la o adincime de 1-3 m sau suprateran, la o inaltime intre  3 -15 m , inclusiv proba de presiune la rece, proba de etanseitate si proba complexa cu fluid in circulatie, avind diametrul de 38х2,0 mm</t>
  </si>
  <si>
    <t>Conducta de otel, montata in  canal, la o adincime de 1-3 m sau suprateran, la o inaltime intre  3 -15 m , inclusiv proba de presiune la rece, proba de etanseitate si proba complexa cu fluid in circulatie, avind diametrul de 32х2,0 mm</t>
  </si>
  <si>
    <t>TfA02B2</t>
  </si>
  <si>
    <t>Cot sau reductie de otel gata confectionata, montata pe conducta amplasata in  canal, la o adincime de 1-3 m sau suprateran, la o inaltime intre 3-15 m , inclusiv proba de presiune la rece, proba de etanseitate si proba complexa cu fluid in circulatie, avind diametrul de 76 mm  (отвод ст. 90')</t>
  </si>
  <si>
    <t>TfB02C2</t>
  </si>
  <si>
    <t>Montarea robinetului cu sertar, cu ventil sau clapeta de retinere din otel sau fonta de pina la Pn 40, in canal, la o adincime de 1-3 m sau suprateran pina la 3-15 m avind diametrul nominal Dn 65 mm (кран шаровый LD-WW)</t>
  </si>
  <si>
    <t>TfB02A2</t>
  </si>
  <si>
    <t>Montarea robinetului cu sertar, cu ventil sau clapeta de retinere din otel sau fonta de pina la Pn 40, in canal, la o adincime de 1-3m sau suprateran pina la 3-15 m avind diametrul nominal Dn 32 mm (кран шаровый LD-WW)</t>
  </si>
  <si>
    <t>Montarea robinetului cu sertar, cu ventil sau clapeta de retinere din otel sau fonta de pina la Pn 40, in canal, la o adincime de 1-3m sau suprateran pina la 3-15 m avind diametrul nominal Dn 25 mm (кран шаровый LD-WW)</t>
  </si>
  <si>
    <t>Canal b/a КЛ-90х45-8 (21 m)</t>
  </si>
  <si>
    <t>TsC54A</t>
  </si>
  <si>
    <t>Strat de fundatie din nisip</t>
  </si>
  <si>
    <t>CP16A</t>
  </si>
  <si>
    <t>Montarea  elementelor de tip L sau U prefabricate din beton armat pentru canale (termice, pentru termoficare, de cablaje etc.) лоток Л6-8</t>
  </si>
  <si>
    <t>CP16B</t>
  </si>
  <si>
    <t>Montarea  elementelor prefabricate din beton armat pentru canale (termice, pentru termoficare, de cablaje etc.), placi drepte sau curbe  плита П8-8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</si>
  <si>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</si>
  <si>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</si>
  <si>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AcA10A</t>
  </si>
  <si>
    <t>Montarea in pamint a tevilor din polietilena de presiune, de inalta densitate, destinate alimentarilor cu apa, asamblate prin sudura cap la cap, conform normativului I-6-PE,  avind diametrul de 110-140 mm (футляр Д=75мм РЕ80 РN6)</t>
  </si>
  <si>
    <t xml:space="preserve">Nodul țevii УТ 1 </t>
  </si>
  <si>
    <t>Camera p/u termoficare 1,8х2,4х2,0(h)</t>
  </si>
  <si>
    <t>CP50A</t>
  </si>
  <si>
    <t>Montarea elementelor prefabricate din beton. Bloc-perete pentru subsol, greutate  0,5 t. Nota: tipul elementului prefabricat se va include conform proiectului ФС-4м</t>
  </si>
  <si>
    <t>Montarea elementelor prefabricate din beton. Bloc-perete pentru subsol, greutate  0,5 t. Nota: tipul elementului prefabricat se va include conform proiectului ФС-4-8м</t>
  </si>
  <si>
    <t>Montarea  elementelor prefabricate din beton armat pentru canale (termice, pentru termoficare, de cablaje etc.), placi drepte sau curbe  плита покрытия ПO-4</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</si>
  <si>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</si>
  <si>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</si>
  <si>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</si>
  <si>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</si>
  <si>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Beton armat turnat cu mijloace clasice,  in fundatii, socluri, ziduri de sprijin, pereti sub cota zero, preparat cu centrala de betoane sau beton marfa conform. art. CA01, turnare cu mijloace clasice, beton armat clasa...    B7,5, дренажный приямок и ДП-1</t>
  </si>
  <si>
    <t>Fântînă pentru drenare ДК1</t>
  </si>
  <si>
    <t>Beton simplu turnat  in egalizari, pante, sape la inaltimi pina la 35 m inclusiv, preparat cu centrala de betoane conform art. CA01 sau beton marfa, turnare cu mijloace clasice B7,5</t>
  </si>
  <si>
    <t>AcA16B</t>
  </si>
  <si>
    <t>Montarea conductelor cu tuburi din azbociment, asamblate  cu mufe din fonta, cu flanse, avind lungimea de 3 m si diametrul de 150 mm</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</si>
  <si>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</si>
  <si>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</si>
  <si>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ШО3  (3 buc)</t>
  </si>
  <si>
    <t>Beton simplu  turnat cu mijloace clasice,  in fundatii, socluri, ziduri de sprijin, pereti sub cota zero, preparat cu centrala de betoane sau beton marfa conform. art. CA01, turnare cu mijloace clasice, beton simplu clasa....   B15</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</si>
  <si>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</si>
  <si>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</si>
  <si>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</si>
  <si>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</si>
  <si>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</si>
  <si>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</si>
  <si>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Nod "А" (12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</si>
  <si>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</si>
  <si>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</si>
  <si>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125 толщ.50мм)</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</si>
  <si>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</si>
  <si>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</si>
  <si>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</si>
  <si>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</si>
  <si>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Montare aeriană</t>
  </si>
  <si>
    <t>TfA01B1</t>
  </si>
  <si>
    <t>Conducta de otel, montata in  canal, la o adincime de pina la 1 m sau suprateran, la o inaltime de pine la 3 m  , inclusiv proba de presiune la rece, proba de etanseitate si proba complexa cu fluid in circulatie, avind diametrul de 76x3,0 mm</t>
  </si>
  <si>
    <t>TfA01A1</t>
  </si>
  <si>
    <t>Conducta de otel, montata in  canal, la o adincime de pina la 1 m sau suprateran, la o inaltime de pine la 3 m  , inclusiv proba de presiune la rece, proba de etanseitate si proba complexa cu fluid in circulatie, avind diametrul de 38x2,0 mm</t>
  </si>
  <si>
    <t>Conducta de otel, montata in  canal, la o adincime de pina la 1 m sau suprateran, la o inaltime de pine la 3 m  , inclusiv proba de presiune la rece, proba de etanseitate si proba complexa cu fluid in circulatie, avind diametrul de 32x2,0 mm</t>
  </si>
  <si>
    <t>Racordarea la conducta existanta din tevi de otel (cu stut) avind diametrul stutului de 63 mm</t>
  </si>
  <si>
    <t>Racordarea la conducta existanta din tevi de otel (cu stut) avind diametrul stutului de 25 mm</t>
  </si>
  <si>
    <t>TfA02B1</t>
  </si>
  <si>
    <t>Cot sau reductie de otel gata confectionata, montata pe conducta amplasata in  canal, la o adincime de pina la 1 m sau suprateran, la o inaltime de pina la 3 m, inclusiv proba de presiune la rece, proba de etanseitate si proba complexa cu fluid in circulatie, avind diametrul de 76 mm (отвод)</t>
  </si>
  <si>
    <t>Montarea robinetului cu sertar, cu ventil sau clapeta de retinere din otel sau fonta de pina la Pn 40, in canal, la o adincime de 1-3m sau suprateran pina la 3-15 m avind diametrul nominal Dn 15 mm (кран шаровый LD-WW)</t>
  </si>
  <si>
    <t>Confectionarea, montarea si cimentarea tevii de protectie la trecerea conductelor prin ziduri, teava avind diametrul de 108x3,5 mm (L=0,5 m)</t>
  </si>
  <si>
    <t>IC44A</t>
  </si>
  <si>
    <t>Confectionarea, montarea si cimentarea tevii de protectie la trecerea conductelor prin ziduri, teava avind diametrul de 57х3,0 mm (L=0,5 m)</t>
  </si>
  <si>
    <t>Decaparea si refacerea imbracamintei de beton asfaltic</t>
  </si>
  <si>
    <t>DG05A k=3</t>
  </si>
  <si>
    <t>Decaparea de imbracaminti cu stratul de pina la 3 cm grosime, formate din covoare asfaltice permanente, betoane sfaltice</t>
  </si>
  <si>
    <t>DG01A</t>
  </si>
  <si>
    <t>Desfacerea de pavaje sau fundatii din piatra bruta, bolovani sau alicarie din piatra bruta sau din bolovani asezate pe nisip</t>
  </si>
  <si>
    <t>DB16D k=2,5</t>
  </si>
  <si>
    <t xml:space="preserve">Imbracaminte de beton  cu agregate marunte, executata la cald, in grosime de 10,0 cm, cu asternere manuala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</si>
</sst>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6">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4" fontId="19" fillId="0" borderId="0" xfId="5" applyFont="1" applyFill="1" applyBorder="1">
      <alignment horizontal="center" vertical="center" wrapText="1"/>
    </xf>
    <xf numFmtId="4" fontId="41" fillId="0" borderId="0" xfId="5" applyFont="1" applyFill="1" applyBorder="1">
      <alignment horizontal="center" vertical="center" wrapText="1"/>
    </xf>
    <xf numFmtId="4" fontId="1" fillId="0" borderId="0" xfId="2" applyNumberFormat="1" applyFont="1" applyFill="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15" fillId="14" borderId="1" xfId="0" applyFont="1" applyFill="1" applyBorder="1" applyAlignment="1" applyProtection="1">
      <alignment vertical="center" wrapText="1"/>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xf numFmtId="0" fontId="34" fillId="0" borderId="0" xfId="0" applyFont="1" applyAlignment="1">
      <alignment horizontal="left" vertical="top"/>
    </xf>
    <xf numFmtId="0" fontId="34"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80">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9"/>
      <tableStyleElement type="headerRow" dxfId="278"/>
      <tableStyleElement type="totalRow" dxfId="277"/>
      <tableStyleElement type="lastColumn" dxfId="276"/>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6" totalsRowCount="1" headerRowDxfId="275" dataDxfId="273" totalsRowDxfId="271" headerRowBorderDxfId="274" tableBorderDxfId="272" headerRowCellStyle="1.Style Font">
  <tableColumns count="7">
    <tableColumn id="1" name="1" totalsRowLabel="Total TVA Cota 0" totalsRowDxfId="270"/>
    <tableColumn id="2" name="2" totalsRowDxfId="269"/>
    <tableColumn id="3" name="3" totalsRowDxfId="268"/>
    <tableColumn id="4" name="4" totalsRowDxfId="267"/>
    <tableColumn id="5" name="5" totalsRowDxfId="266" dataCellStyle="2.Number Style"/>
    <tableColumn id="6" name="6" totalsRowDxfId="265" dataCellStyle="2.Number Style"/>
    <tableColumn id="7" name="7" totalsRowFunction="custom" dataDxfId="264" totalsRowDxfId="263"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117" dataDxfId="115" totalsRowDxfId="113" headerRowBorderDxfId="116" tableBorderDxfId="114" headerRowCellStyle="1.Style Font">
  <tableColumns count="7">
    <tableColumn id="1" name="1" totalsRowLabel="Total TVA Cota 0" dataDxfId="112" totalsRowDxfId="111"/>
    <tableColumn id="2" name="2" dataDxfId="110" totalsRowDxfId="109"/>
    <tableColumn id="3" name="3" dataDxfId="108" totalsRowDxfId="107"/>
    <tableColumn id="4" name="4" dataDxfId="106" totalsRowDxfId="105"/>
    <tableColumn id="5" name="5" dataDxfId="104" totalsRowDxfId="103" dataCellStyle="2.Number Style"/>
    <tableColumn id="6" name="6" dataDxfId="102" totalsRowDxfId="101" dataCellStyle="2.Number Style"/>
    <tableColumn id="7" name="7" totalsRowFunction="custom" dataDxfId="100" totalsRowDxfId="99"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8" totalsRowCount="1" headerRowDxfId="262" dataDxfId="260" totalsRowDxfId="258" headerRowBorderDxfId="261" tableBorderDxfId="259" headerRowCellStyle="1.Style Font">
  <tableColumns count="7">
    <tableColumn id="1" name="1" totalsRowLabel="Total TVA Cota 0" dataDxfId="257" totalsRowDxfId="256"/>
    <tableColumn id="2" name="2" dataDxfId="255" totalsRowDxfId="254"/>
    <tableColumn id="3" name="3" dataDxfId="253" totalsRowDxfId="252"/>
    <tableColumn id="4" name="4" dataDxfId="251" totalsRowDxfId="250"/>
    <tableColumn id="5" name="5" dataDxfId="249" totalsRowDxfId="248" dataCellStyle="2.Number Style"/>
    <tableColumn id="6" name="6" dataDxfId="247" totalsRowDxfId="246" dataCellStyle="2.Number Style"/>
    <tableColumn id="7" name="7" totalsRowFunction="custom" dataDxfId="245" totalsRowDxfId="244"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77" totalsRowCount="1" headerRowDxfId="243" dataDxfId="241" totalsRowDxfId="239" headerRowBorderDxfId="242" tableBorderDxfId="240" headerRowCellStyle="1.Style Font">
  <tableColumns count="7">
    <tableColumn id="1" name="1" totalsRowLabel="Total TVA Cota 0" dataDxfId="238" totalsRowDxfId="237"/>
    <tableColumn id="2" name="2" dataDxfId="236" totalsRowDxfId="235"/>
    <tableColumn id="3" name="3" dataDxfId="234" totalsRowDxfId="233"/>
    <tableColumn id="4" name="4" dataDxfId="232" totalsRowDxfId="231"/>
    <tableColumn id="5" name="5" dataDxfId="230" totalsRowDxfId="229" dataCellStyle="2.Number Style"/>
    <tableColumn id="6" name="6" dataDxfId="228" totalsRowDxfId="227" dataCellStyle="2.Number Style"/>
    <tableColumn id="7" name="7" totalsRowFunction="custom" dataDxfId="226" totalsRowDxfId="225"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5" totalsRowCount="1" headerRowDxfId="224" dataDxfId="222" totalsRowDxfId="220" headerRowBorderDxfId="223" tableBorderDxfId="221" headerRowCellStyle="1.Style Font">
  <tableColumns count="7">
    <tableColumn id="1" name="1" totalsRowLabel="Total TVA Cota 0" dataDxfId="219" totalsRowDxfId="6"/>
    <tableColumn id="2" name="2" dataDxfId="218" totalsRowDxfId="5"/>
    <tableColumn id="3" name="3" dataDxfId="217" totalsRowDxfId="4"/>
    <tableColumn id="4" name="4" dataDxfId="216" totalsRowDxfId="3"/>
    <tableColumn id="5" name="5" dataDxfId="215" totalsRowDxfId="2" dataCellStyle="2.Number Style"/>
    <tableColumn id="6" name="6" dataDxfId="214" totalsRowDxfId="1" dataCellStyle="2.Number Style"/>
    <tableColumn id="7" name="7" totalsRowFunction="custom" dataDxfId="213" totalsRowDxfId="0"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7"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8" totalsRowCount="1" headerRowDxfId="193" dataDxfId="191" totalsRowDxfId="189" headerRowBorderDxfId="192" tableBorderDxfId="190" headerRowCellStyle="1.Style Font">
  <tableColumns count="7">
    <tableColumn id="1" name="1" totalsRowLabel="Total TVA Cota 0" dataDxfId="188" totalsRowDxfId="187"/>
    <tableColumn id="2" name="2" dataDxfId="186" totalsRowDxfId="185"/>
    <tableColumn id="3" name="3" dataDxfId="184" totalsRowDxfId="183"/>
    <tableColumn id="4" name="4" dataDxfId="182" totalsRowDxfId="181"/>
    <tableColumn id="5" name="5" dataDxfId="180" totalsRowDxfId="179" dataCellStyle="2.Number Style"/>
    <tableColumn id="6" name="6" dataDxfId="178" totalsRowDxfId="177" dataCellStyle="2.Number Style"/>
    <tableColumn id="7" name="7" totalsRowFunction="custom" dataDxfId="176" totalsRowDxfId="175"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174" dataDxfId="172" totalsRowDxfId="170" headerRowBorderDxfId="173" tableBorderDxfId="171" headerRowCellStyle="1.Style Font">
  <tableColumns count="7">
    <tableColumn id="1" name="1" totalsRowLabel="Total TVA Cota 0" dataDxfId="169" totalsRowDxfId="168"/>
    <tableColumn id="2" name="2" dataDxfId="167" totalsRowDxfId="166"/>
    <tableColumn id="3" name="3" dataDxfId="165" totalsRowDxfId="164"/>
    <tableColumn id="4" name="4" dataDxfId="163" totalsRowDxfId="162"/>
    <tableColumn id="5" name="5" dataDxfId="161" totalsRowDxfId="160" dataCellStyle="2.Number Style"/>
    <tableColumn id="6" name="6" dataDxfId="159" totalsRowDxfId="158" dataCellStyle="2.Number Style"/>
    <tableColumn id="7" name="7" totalsRowFunction="custom" dataDxfId="157" totalsRowDxfId="156"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7" totalsRowCount="1" headerRowDxfId="155" dataDxfId="153" totalsRowDxfId="151" headerRowBorderDxfId="154" tableBorderDxfId="152" headerRowCellStyle="1.Style Font">
  <tableColumns count="7">
    <tableColumn id="1" name="1" totalsRowLabel="Total TVA Cota 0" dataDxfId="150" totalsRowDxfId="149"/>
    <tableColumn id="2" name="2" dataDxfId="148" totalsRowDxfId="147"/>
    <tableColumn id="3" name="3" dataDxfId="146" totalsRowDxfId="145"/>
    <tableColumn id="4" name="4" dataDxfId="144" totalsRowDxfId="143"/>
    <tableColumn id="5" name="5" dataDxfId="142" totalsRowDxfId="141" dataCellStyle="2.Number Style"/>
    <tableColumn id="6" name="6" dataDxfId="140" totalsRowDxfId="139" dataCellStyle="2.Number Style"/>
    <tableColumn id="7" name="7" totalsRowFunction="custom" dataDxfId="138" totalsRowDxfId="137"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136" dataDxfId="134" totalsRowDxfId="132" headerRowBorderDxfId="135" tableBorderDxfId="133" headerRowCellStyle="1.Style Font">
  <tableColumns count="7">
    <tableColumn id="1" name="1" totalsRowLabel="Total TVA Cota 0" dataDxfId="131" totalsRowDxfId="130"/>
    <tableColumn id="2" name="2" dataDxfId="129" totalsRowDxfId="128"/>
    <tableColumn id="3" name="3" dataDxfId="127" totalsRowDxfId="126"/>
    <tableColumn id="4" name="4" dataDxfId="125" totalsRowDxfId="124"/>
    <tableColumn id="5" name="5" dataDxfId="123" totalsRowDxfId="122" dataCellStyle="2.Number Style"/>
    <tableColumn id="6" name="6" dataDxfId="121" totalsRowDxfId="120" dataCellStyle="2.Number Style"/>
    <tableColumn id="7" name="7" totalsRowFunction="custom" dataDxfId="119" totalsRowDxfId="11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B8" sqref="B8:D8"/>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53</v>
      </c>
      <c r="B1" s="59" t="s">
        <v>54</v>
      </c>
      <c r="C1" s="58"/>
      <c r="D1" s="60"/>
      <c r="E1" s="60"/>
    </row>
    <row r="2" spans="1:7" ht="30" customHeight="1" x14ac:dyDescent="0.25">
      <c r="A2" s="61" t="s">
        <v>6</v>
      </c>
      <c r="B2" s="62" t="s">
        <v>55</v>
      </c>
      <c r="C2" s="104" t="s">
        <v>786</v>
      </c>
      <c r="D2" s="105"/>
      <c r="E2" s="106"/>
      <c r="F2" s="4"/>
      <c r="G2" s="4"/>
    </row>
    <row r="3" spans="1:7" ht="75" customHeight="1" x14ac:dyDescent="0.25">
      <c r="A3" s="61" t="s">
        <v>7</v>
      </c>
      <c r="B3" s="62" t="s">
        <v>56</v>
      </c>
      <c r="C3" s="107"/>
      <c r="D3" s="108"/>
      <c r="E3" s="109"/>
      <c r="F3" s="5"/>
      <c r="G3" s="5"/>
    </row>
    <row r="4" spans="1:7" ht="45" customHeight="1" x14ac:dyDescent="0.25">
      <c r="A4" s="117" t="s">
        <v>10</v>
      </c>
      <c r="B4" s="117"/>
      <c r="C4" s="117"/>
      <c r="D4" s="117"/>
      <c r="E4" s="63" t="s">
        <v>17</v>
      </c>
    </row>
    <row r="5" spans="1:7" ht="16.5" customHeight="1" x14ac:dyDescent="0.25">
      <c r="A5" s="116" t="s">
        <v>18</v>
      </c>
      <c r="B5" s="116"/>
      <c r="C5" s="116"/>
      <c r="D5" s="116"/>
      <c r="E5" s="64"/>
    </row>
    <row r="6" spans="1:7" ht="15.75" x14ac:dyDescent="0.25">
      <c r="A6" s="65">
        <v>1</v>
      </c>
      <c r="B6" s="118" t="s">
        <v>9</v>
      </c>
      <c r="C6" s="118"/>
      <c r="D6" s="118"/>
      <c r="E6" s="66">
        <f>LOOKUP(2,1/(1-ISBLANK(TA!G:G)),TA!G:G)</f>
        <v>0</v>
      </c>
    </row>
    <row r="7" spans="1:7" ht="15.75" x14ac:dyDescent="0.25">
      <c r="A7" s="65">
        <v>2</v>
      </c>
      <c r="B7" s="118" t="s">
        <v>39</v>
      </c>
      <c r="C7" s="118"/>
      <c r="D7" s="118"/>
      <c r="E7" s="66">
        <f>LOOKUP(2,1/(1-ISBLANK(TM!G:G)),TM!G:G)</f>
        <v>0</v>
      </c>
    </row>
    <row r="8" spans="1:7" ht="15.75" x14ac:dyDescent="0.25">
      <c r="A8" s="65">
        <v>3</v>
      </c>
      <c r="B8" s="118" t="s">
        <v>75</v>
      </c>
      <c r="C8" s="118"/>
      <c r="D8" s="118"/>
      <c r="E8" s="66">
        <f>LOOKUP(2,1/(1-ISBLANK(TMS!G:G)),TMS!G:G)</f>
        <v>0</v>
      </c>
    </row>
    <row r="9" spans="1:7" ht="15.75" x14ac:dyDescent="0.25">
      <c r="A9" s="65">
        <v>4</v>
      </c>
      <c r="B9" s="118" t="s">
        <v>0</v>
      </c>
      <c r="C9" s="118"/>
      <c r="D9" s="118"/>
      <c r="E9" s="66">
        <f>LOOKUP(2,1/(1-ISBLANK(HV!G:G)),HV!G:G)</f>
        <v>0</v>
      </c>
    </row>
    <row r="10" spans="1:7" ht="15.75" x14ac:dyDescent="0.25">
      <c r="A10" s="65">
        <v>5</v>
      </c>
      <c r="B10" s="118" t="s">
        <v>40</v>
      </c>
      <c r="C10" s="118"/>
      <c r="D10" s="118"/>
      <c r="E10" s="66">
        <f>LOOKUP(2,1/(1-ISBLANK(GCW!G:G)),GCW!G:G)</f>
        <v>0</v>
      </c>
    </row>
    <row r="11" spans="1:7" ht="15.75" x14ac:dyDescent="0.25">
      <c r="A11" s="65">
        <v>6</v>
      </c>
      <c r="B11" s="118" t="s">
        <v>41</v>
      </c>
      <c r="C11" s="118"/>
      <c r="D11" s="118"/>
      <c r="E11" s="66">
        <f>LOOKUP(2,1/(1-ISBLANK(EEF!G:G)),EEF!G:G)</f>
        <v>0</v>
      </c>
    </row>
    <row r="12" spans="1:7" ht="15.75" x14ac:dyDescent="0.25">
      <c r="A12" s="65">
        <v>7</v>
      </c>
      <c r="B12" s="118" t="s">
        <v>44</v>
      </c>
      <c r="C12" s="118"/>
      <c r="D12" s="118"/>
      <c r="E12" s="66">
        <f>LOOKUP(2,1/(1-ISBLANK(ATM!G:G)),ATM!G:G)</f>
        <v>0</v>
      </c>
    </row>
    <row r="13" spans="1:7" ht="15.75" x14ac:dyDescent="0.25">
      <c r="A13" s="65">
        <v>8</v>
      </c>
      <c r="B13" s="118" t="s">
        <v>42</v>
      </c>
      <c r="C13" s="118"/>
      <c r="D13" s="118"/>
      <c r="E13" s="66">
        <f>LOOKUP(2,1/(1-ISBLANK(BK!G:G)),BK!G:G)</f>
        <v>0</v>
      </c>
    </row>
    <row r="14" spans="1:7" ht="15.75" x14ac:dyDescent="0.25">
      <c r="A14" s="65">
        <v>9</v>
      </c>
      <c r="B14" s="118" t="s">
        <v>43</v>
      </c>
      <c r="C14" s="118"/>
      <c r="D14" s="118"/>
      <c r="E14" s="66">
        <f>LOOKUP(2,1/(1-ISBLANK(SIP!G:G)),SIP!G:G)</f>
        <v>0</v>
      </c>
    </row>
    <row r="15" spans="1:7" ht="15.75" x14ac:dyDescent="0.25">
      <c r="A15" s="65">
        <v>10</v>
      </c>
      <c r="B15" s="119" t="s">
        <v>88</v>
      </c>
      <c r="C15" s="120"/>
      <c r="D15" s="121"/>
      <c r="E15" s="66">
        <f>LOOKUP(2,1/(1-ISBLANK(FSS!G:G)),FSS!G:G)</f>
        <v>0</v>
      </c>
    </row>
    <row r="16" spans="1:7" ht="15.75" x14ac:dyDescent="0.25">
      <c r="A16" s="65">
        <v>11</v>
      </c>
      <c r="B16" s="118" t="s">
        <v>38</v>
      </c>
      <c r="C16" s="118"/>
      <c r="D16" s="118"/>
      <c r="E16" s="66">
        <f>Commiss!G11</f>
        <v>0</v>
      </c>
    </row>
    <row r="17" spans="1:5" ht="15.75" x14ac:dyDescent="0.25">
      <c r="A17" s="65">
        <v>12</v>
      </c>
      <c r="B17" s="118" t="s">
        <v>104</v>
      </c>
      <c r="C17" s="118"/>
      <c r="D17" s="118"/>
      <c r="E17" s="66">
        <f>Maintenance!G11</f>
        <v>0</v>
      </c>
    </row>
    <row r="18" spans="1:5" ht="31.5" customHeight="1" x14ac:dyDescent="0.25">
      <c r="A18" s="67"/>
      <c r="B18" s="123" t="s">
        <v>19</v>
      </c>
      <c r="C18" s="123"/>
      <c r="D18" s="123"/>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14" t="s">
        <v>12</v>
      </c>
      <c r="C21" s="115"/>
      <c r="D21" s="69" t="s">
        <v>13</v>
      </c>
      <c r="E21" s="69" t="s">
        <v>14</v>
      </c>
    </row>
    <row r="22" spans="1:5" x14ac:dyDescent="0.25">
      <c r="A22" s="70">
        <v>1</v>
      </c>
      <c r="B22" s="110" t="s">
        <v>22</v>
      </c>
      <c r="C22" s="111"/>
      <c r="D22" s="70" t="s">
        <v>15</v>
      </c>
      <c r="E22" s="21">
        <v>279.64</v>
      </c>
    </row>
    <row r="23" spans="1:5" x14ac:dyDescent="0.25">
      <c r="A23" s="70">
        <v>2</v>
      </c>
      <c r="B23" s="110" t="s">
        <v>20</v>
      </c>
      <c r="C23" s="111"/>
      <c r="D23" s="70" t="s">
        <v>27</v>
      </c>
      <c r="E23" s="77">
        <f>Boiler!D11</f>
        <v>0</v>
      </c>
    </row>
    <row r="24" spans="1:5" x14ac:dyDescent="0.25">
      <c r="A24" s="70">
        <v>3</v>
      </c>
      <c r="B24" s="110" t="s">
        <v>23</v>
      </c>
      <c r="C24" s="111"/>
      <c r="D24" s="70" t="s">
        <v>15</v>
      </c>
      <c r="E24" s="78" t="str">
        <f>IFERROR(E22/E23,"")</f>
        <v/>
      </c>
    </row>
    <row r="25" spans="1:5" x14ac:dyDescent="0.25">
      <c r="A25" s="70">
        <v>4</v>
      </c>
      <c r="B25" s="110" t="s">
        <v>775</v>
      </c>
      <c r="C25" s="111"/>
      <c r="D25" s="70" t="s">
        <v>26</v>
      </c>
      <c r="E25" s="79">
        <v>15000</v>
      </c>
    </row>
    <row r="26" spans="1:5" x14ac:dyDescent="0.25">
      <c r="A26" s="70">
        <v>5</v>
      </c>
      <c r="B26" s="110" t="s">
        <v>775</v>
      </c>
      <c r="C26" s="111"/>
      <c r="D26" s="70" t="s">
        <v>25</v>
      </c>
      <c r="E26" s="80">
        <f>E25*0.277778/1000</f>
        <v>4.1666699999999999</v>
      </c>
    </row>
    <row r="27" spans="1:5" x14ac:dyDescent="0.25">
      <c r="A27" s="70">
        <v>6</v>
      </c>
      <c r="B27" s="110" t="s">
        <v>21</v>
      </c>
      <c r="C27" s="111"/>
      <c r="D27" s="70" t="s">
        <v>24</v>
      </c>
      <c r="E27" s="80" t="str">
        <f>IFERROR(E24/E26,"")</f>
        <v/>
      </c>
    </row>
    <row r="28" spans="1:5" x14ac:dyDescent="0.25">
      <c r="A28" s="70">
        <v>7</v>
      </c>
      <c r="B28" s="110" t="s">
        <v>29</v>
      </c>
      <c r="C28" s="111"/>
      <c r="D28" s="70" t="s">
        <v>28</v>
      </c>
      <c r="E28" s="78">
        <v>110</v>
      </c>
    </row>
    <row r="29" spans="1:5" x14ac:dyDescent="0.25">
      <c r="A29" s="71">
        <v>8</v>
      </c>
      <c r="B29" s="112" t="s">
        <v>36</v>
      </c>
      <c r="C29" s="113"/>
      <c r="D29" s="71" t="s">
        <v>16</v>
      </c>
      <c r="E29" s="81" t="str">
        <f>IFERROR(E28*E27,"")</f>
        <v/>
      </c>
    </row>
    <row r="30" spans="1:5" x14ac:dyDescent="0.25">
      <c r="A30" s="70">
        <v>9</v>
      </c>
      <c r="B30" s="110" t="s">
        <v>37</v>
      </c>
      <c r="C30" s="111"/>
      <c r="D30" s="70" t="s">
        <v>27</v>
      </c>
      <c r="E30" s="82">
        <v>0.1</v>
      </c>
    </row>
    <row r="31" spans="1:5" x14ac:dyDescent="0.25">
      <c r="A31" s="70">
        <v>10</v>
      </c>
      <c r="B31" s="110" t="s">
        <v>30</v>
      </c>
      <c r="C31" s="111"/>
      <c r="D31" s="70" t="s">
        <v>31</v>
      </c>
      <c r="E31" s="83">
        <v>10</v>
      </c>
    </row>
    <row r="32" spans="1:5" x14ac:dyDescent="0.25">
      <c r="A32" s="71">
        <v>11</v>
      </c>
      <c r="B32" s="124" t="s">
        <v>33</v>
      </c>
      <c r="C32" s="125"/>
      <c r="D32" s="72" t="s">
        <v>16</v>
      </c>
      <c r="E32" s="84" t="str">
        <f>IFERROR(PV(E30,E31,E29)*(-1),"")</f>
        <v/>
      </c>
    </row>
    <row r="33" spans="1:5" ht="15.75" x14ac:dyDescent="0.25">
      <c r="A33" s="126" t="s">
        <v>32</v>
      </c>
      <c r="B33" s="127"/>
      <c r="C33" s="128"/>
      <c r="D33" s="73" t="s">
        <v>16</v>
      </c>
      <c r="E33" s="85" t="str">
        <f>IFERROR(E18+E32,"")</f>
        <v/>
      </c>
    </row>
    <row r="34" spans="1:5" x14ac:dyDescent="0.25">
      <c r="A34" s="60"/>
      <c r="B34" s="60"/>
      <c r="C34" s="60"/>
      <c r="D34" s="60"/>
      <c r="E34" s="60"/>
    </row>
    <row r="35" spans="1:5" ht="30" customHeight="1" x14ac:dyDescent="0.25">
      <c r="A35" s="103" t="s">
        <v>57</v>
      </c>
      <c r="B35" s="103"/>
      <c r="C35" s="74"/>
      <c r="D35" s="75" t="s">
        <v>58</v>
      </c>
      <c r="E35" s="76"/>
    </row>
    <row r="36" spans="1:5" x14ac:dyDescent="0.25">
      <c r="A36" s="60"/>
      <c r="B36" s="60"/>
      <c r="C36" s="60"/>
      <c r="D36" s="60"/>
      <c r="E36" s="60"/>
    </row>
    <row r="37" spans="1:5" x14ac:dyDescent="0.25">
      <c r="A37" s="122" t="s">
        <v>52</v>
      </c>
      <c r="B37" s="122"/>
      <c r="C37" s="122"/>
      <c r="D37" s="122"/>
      <c r="E37" s="122"/>
    </row>
    <row r="38" spans="1:5" x14ac:dyDescent="0.25">
      <c r="A38" s="122"/>
      <c r="B38" s="122"/>
      <c r="C38" s="122"/>
      <c r="D38" s="122"/>
      <c r="E38" s="122"/>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6" type="noConversion"/>
  <conditionalFormatting sqref="A1:E14 A16:E1048576 A15:B15 E15">
    <cfRule type="expression" dxfId="98" priority="4">
      <formula>CELL("PROTECT",A1)=0</formula>
    </cfRule>
  </conditionalFormatting>
  <conditionalFormatting sqref="C35">
    <cfRule type="containsBlanks" dxfId="97" priority="10">
      <formula>LEN(TRIM(C35))=0</formula>
    </cfRule>
  </conditionalFormatting>
  <conditionalFormatting sqref="A1:E33">
    <cfRule type="expression" dxfId="9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C16" sqref="C1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168</v>
      </c>
      <c r="D7" s="38"/>
      <c r="E7" s="44"/>
      <c r="F7" s="43"/>
      <c r="G7" s="87">
        <f>Table119[5]*Table119[6]</f>
        <v>0</v>
      </c>
    </row>
    <row r="8" spans="1:7" ht="30" x14ac:dyDescent="0.25">
      <c r="A8" s="38">
        <v>1</v>
      </c>
      <c r="B8" s="38" t="s">
        <v>724</v>
      </c>
      <c r="C8" s="39" t="s">
        <v>725</v>
      </c>
      <c r="D8" s="38" t="s">
        <v>170</v>
      </c>
      <c r="E8" s="44">
        <v>4</v>
      </c>
      <c r="F8" s="43"/>
      <c r="G8" s="89">
        <f>Table119[5]*Table119[6]</f>
        <v>0</v>
      </c>
    </row>
    <row r="9" spans="1:7" ht="30" x14ac:dyDescent="0.25">
      <c r="A9" s="96">
        <v>2</v>
      </c>
      <c r="B9" s="96" t="s">
        <v>726</v>
      </c>
      <c r="C9" s="97" t="s">
        <v>727</v>
      </c>
      <c r="D9" s="96" t="s">
        <v>170</v>
      </c>
      <c r="E9" s="98">
        <v>1</v>
      </c>
      <c r="F9" s="99"/>
      <c r="G9" s="100">
        <f>Table119[5]*Table119[6]</f>
        <v>0</v>
      </c>
    </row>
    <row r="10" spans="1:7" ht="30" x14ac:dyDescent="0.25">
      <c r="A10" s="96">
        <v>3</v>
      </c>
      <c r="B10" s="96" t="s">
        <v>728</v>
      </c>
      <c r="C10" s="97" t="s">
        <v>729</v>
      </c>
      <c r="D10" s="96" t="s">
        <v>170</v>
      </c>
      <c r="E10" s="98">
        <v>1</v>
      </c>
      <c r="F10" s="99"/>
      <c r="G10" s="101">
        <f>Table119[5]*Table119[6]</f>
        <v>0</v>
      </c>
    </row>
    <row r="11" spans="1:7" x14ac:dyDescent="0.25">
      <c r="A11" s="96">
        <v>4</v>
      </c>
      <c r="B11" s="96" t="s">
        <v>730</v>
      </c>
      <c r="C11" s="97" t="s">
        <v>731</v>
      </c>
      <c r="D11" s="96" t="s">
        <v>170</v>
      </c>
      <c r="E11" s="98">
        <v>1</v>
      </c>
      <c r="F11" s="99"/>
      <c r="G11" s="101">
        <f>Table119[5]*Table119[6]</f>
        <v>0</v>
      </c>
    </row>
    <row r="12" spans="1:7" x14ac:dyDescent="0.25">
      <c r="A12" s="96">
        <v>5</v>
      </c>
      <c r="B12" s="96" t="s">
        <v>590</v>
      </c>
      <c r="C12" s="97" t="s">
        <v>732</v>
      </c>
      <c r="D12" s="96" t="s">
        <v>170</v>
      </c>
      <c r="E12" s="98">
        <v>1</v>
      </c>
      <c r="F12" s="99"/>
      <c r="G12" s="101">
        <f>Table119[5]*Table119[6]</f>
        <v>0</v>
      </c>
    </row>
    <row r="13" spans="1:7" ht="30" x14ac:dyDescent="0.25">
      <c r="A13" s="96">
        <v>6</v>
      </c>
      <c r="B13" s="96" t="s">
        <v>321</v>
      </c>
      <c r="C13" s="97" t="s">
        <v>733</v>
      </c>
      <c r="D13" s="96" t="s">
        <v>304</v>
      </c>
      <c r="E13" s="98">
        <v>0.3</v>
      </c>
      <c r="F13" s="99"/>
      <c r="G13" s="101">
        <f>Table119[5]*Table119[6]</f>
        <v>0</v>
      </c>
    </row>
    <row r="14" spans="1:7" ht="30" x14ac:dyDescent="0.25">
      <c r="A14" s="96">
        <v>7</v>
      </c>
      <c r="B14" s="96" t="s">
        <v>321</v>
      </c>
      <c r="C14" s="97" t="s">
        <v>734</v>
      </c>
      <c r="D14" s="96" t="s">
        <v>304</v>
      </c>
      <c r="E14" s="98">
        <v>0.06</v>
      </c>
      <c r="F14" s="99"/>
      <c r="G14" s="101">
        <f>Table119[5]*Table119[6]</f>
        <v>0</v>
      </c>
    </row>
    <row r="15" spans="1:7" x14ac:dyDescent="0.25">
      <c r="A15" s="96">
        <v>8</v>
      </c>
      <c r="B15" s="96" t="s">
        <v>735</v>
      </c>
      <c r="C15" s="97" t="s">
        <v>736</v>
      </c>
      <c r="D15" s="96" t="s">
        <v>170</v>
      </c>
      <c r="E15" s="98">
        <v>1</v>
      </c>
      <c r="F15" s="99"/>
      <c r="G15" s="101">
        <f>Table119[5]*Table119[6]</f>
        <v>0</v>
      </c>
    </row>
    <row r="16" spans="1:7" ht="30" x14ac:dyDescent="0.25">
      <c r="A16" s="96">
        <v>9</v>
      </c>
      <c r="B16" s="96" t="s">
        <v>730</v>
      </c>
      <c r="C16" s="97" t="s">
        <v>737</v>
      </c>
      <c r="D16" s="96" t="s">
        <v>170</v>
      </c>
      <c r="E16" s="98">
        <v>2</v>
      </c>
      <c r="F16" s="99"/>
      <c r="G16" s="101">
        <f>Table119[5]*Table119[6]</f>
        <v>0</v>
      </c>
    </row>
    <row r="17" spans="1:7" ht="30" x14ac:dyDescent="0.25">
      <c r="A17" s="96">
        <v>10</v>
      </c>
      <c r="B17" s="96" t="s">
        <v>561</v>
      </c>
      <c r="C17" s="97" t="s">
        <v>738</v>
      </c>
      <c r="D17" s="96" t="s">
        <v>119</v>
      </c>
      <c r="E17" s="98">
        <v>36</v>
      </c>
      <c r="F17" s="99"/>
      <c r="G17" s="101">
        <f>Table119[5]*Table119[6]</f>
        <v>0</v>
      </c>
    </row>
    <row r="18" spans="1:7" x14ac:dyDescent="0.25">
      <c r="A18" s="96"/>
      <c r="B18" s="96"/>
      <c r="C18" s="97" t="s">
        <v>154</v>
      </c>
      <c r="D18" s="96"/>
      <c r="E18" s="98"/>
      <c r="F18" s="99"/>
      <c r="G18" s="101">
        <f>Table119[5]*Table119[6]</f>
        <v>0</v>
      </c>
    </row>
    <row r="19" spans="1:7" x14ac:dyDescent="0.25">
      <c r="A19" s="96">
        <v>11</v>
      </c>
      <c r="B19" s="96"/>
      <c r="C19" s="97" t="s">
        <v>739</v>
      </c>
      <c r="D19" s="96" t="s">
        <v>170</v>
      </c>
      <c r="E19" s="98">
        <v>4</v>
      </c>
      <c r="F19" s="99"/>
      <c r="G19" s="101">
        <f>Table119[5]*Table119[6]</f>
        <v>0</v>
      </c>
    </row>
    <row r="20" spans="1:7" x14ac:dyDescent="0.25">
      <c r="A20" s="96">
        <v>12</v>
      </c>
      <c r="B20" s="96"/>
      <c r="C20" s="97" t="s">
        <v>740</v>
      </c>
      <c r="D20" s="96" t="s">
        <v>170</v>
      </c>
      <c r="E20" s="98">
        <v>1</v>
      </c>
      <c r="F20" s="99"/>
      <c r="G20" s="101">
        <f>Table119[5]*Table119[6]</f>
        <v>0</v>
      </c>
    </row>
    <row r="21" spans="1:7" x14ac:dyDescent="0.25">
      <c r="A21" s="96">
        <v>13</v>
      </c>
      <c r="B21" s="96"/>
      <c r="C21" s="97" t="s">
        <v>741</v>
      </c>
      <c r="D21" s="96" t="s">
        <v>170</v>
      </c>
      <c r="E21" s="98">
        <v>1</v>
      </c>
      <c r="F21" s="99"/>
      <c r="G21" s="101">
        <f>Table119[5]*Table119[6]</f>
        <v>0</v>
      </c>
    </row>
    <row r="22" spans="1:7" x14ac:dyDescent="0.25">
      <c r="A22" s="96">
        <v>14</v>
      </c>
      <c r="B22" s="96"/>
      <c r="C22" s="97" t="s">
        <v>742</v>
      </c>
      <c r="D22" s="96" t="s">
        <v>170</v>
      </c>
      <c r="E22" s="98">
        <v>1</v>
      </c>
      <c r="F22" s="99"/>
      <c r="G22" s="101">
        <f>Table119[5]*Table119[6]</f>
        <v>0</v>
      </c>
    </row>
    <row r="23" spans="1:7" x14ac:dyDescent="0.25">
      <c r="A23" s="96">
        <v>15</v>
      </c>
      <c r="B23" s="96"/>
      <c r="C23" s="97" t="s">
        <v>743</v>
      </c>
      <c r="D23" s="96" t="s">
        <v>170</v>
      </c>
      <c r="E23" s="98">
        <v>1</v>
      </c>
      <c r="F23" s="99"/>
      <c r="G23" s="101">
        <f>Table119[5]*Table119[6]</f>
        <v>0</v>
      </c>
    </row>
    <row r="24" spans="1:7" x14ac:dyDescent="0.25">
      <c r="A24" s="96">
        <v>16</v>
      </c>
      <c r="B24" s="96"/>
      <c r="C24" s="97" t="s">
        <v>744</v>
      </c>
      <c r="D24" s="96" t="s">
        <v>170</v>
      </c>
      <c r="E24" s="98">
        <v>1</v>
      </c>
      <c r="F24" s="99"/>
      <c r="G24" s="101">
        <f>Table119[5]*Table119[6]</f>
        <v>0</v>
      </c>
    </row>
    <row r="25" spans="1:7" ht="45" x14ac:dyDescent="0.25">
      <c r="A25" s="96">
        <v>17</v>
      </c>
      <c r="B25" s="96"/>
      <c r="C25" s="97" t="s">
        <v>745</v>
      </c>
      <c r="D25" s="96" t="s">
        <v>170</v>
      </c>
      <c r="E25" s="98">
        <v>1</v>
      </c>
      <c r="F25" s="99"/>
      <c r="G25" s="101">
        <f>Table119[5]*Table119[6]</f>
        <v>0</v>
      </c>
    </row>
    <row r="26" spans="1:7" x14ac:dyDescent="0.25">
      <c r="A26" s="96">
        <v>18</v>
      </c>
      <c r="B26" s="96"/>
      <c r="C26" s="97" t="s">
        <v>746</v>
      </c>
      <c r="D26" s="96" t="s">
        <v>170</v>
      </c>
      <c r="E26" s="98">
        <v>2</v>
      </c>
      <c r="F26" s="99"/>
      <c r="G26" s="101">
        <f>Table119[5]*Table119[6]</f>
        <v>0</v>
      </c>
    </row>
    <row r="27" spans="1:7" x14ac:dyDescent="0.25">
      <c r="A27" s="93" t="s">
        <v>83</v>
      </c>
      <c r="B27" s="94"/>
      <c r="C27" s="94"/>
      <c r="D27" s="94"/>
      <c r="E27" s="95"/>
      <c r="F27" s="95"/>
      <c r="G27" s="95">
        <f>SUBTOTAL(9,Table119[7])</f>
        <v>0</v>
      </c>
    </row>
  </sheetData>
  <mergeCells count="2">
    <mergeCell ref="C2:G3"/>
    <mergeCell ref="A4:B4"/>
  </mergeCells>
  <phoneticPr fontId="16" type="noConversion"/>
  <conditionalFormatting sqref="A7:G27">
    <cfRule type="expression" dxfId="39" priority="3">
      <formula>CELL("PROTECT",A7)=0</formula>
    </cfRule>
    <cfRule type="expression" dxfId="38" priority="4">
      <formula>$C7="Subtotal"</formula>
    </cfRule>
    <cfRule type="expression" priority="5" stopIfTrue="1">
      <formula>OR($C7="Subtotal",$A7="Total TVA Cota 0")</formula>
    </cfRule>
    <cfRule type="expression" dxfId="37" priority="7">
      <formula>$E7=""</formula>
    </cfRule>
  </conditionalFormatting>
  <conditionalFormatting sqref="G7:G27">
    <cfRule type="expression" dxfId="36" priority="1">
      <formula>AND($C7="Subtotal",$G7="")</formula>
    </cfRule>
    <cfRule type="expression" dxfId="35" priority="2">
      <formula>AND($C7="Subtotal",_xlfn.FORMULATEXT($G7)="=[5]*[6]")</formula>
    </cfRule>
    <cfRule type="expression" dxfId="34" priority="6">
      <formula>AND($C7&lt;&gt;"Subtotal",_xlfn.FORMULATEXT($G7)&lt;&gt;"=[5]*[6]")</formula>
    </cfRule>
  </conditionalFormatting>
  <conditionalFormatting sqref="E7:G27">
    <cfRule type="notContainsBlanks" priority="8" stopIfTrue="1">
      <formula>LEN(TRIM(E7))&gt;0</formula>
    </cfRule>
    <cfRule type="expression" dxfId="33"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83</v>
      </c>
      <c r="B9" s="41"/>
      <c r="C9" s="41"/>
      <c r="D9" s="41"/>
      <c r="E9" s="42"/>
      <c r="F9" s="42"/>
      <c r="G9" s="87">
        <f>SUBTOTAL(9,Table1193[7])</f>
        <v>0</v>
      </c>
    </row>
  </sheetData>
  <mergeCells count="2">
    <mergeCell ref="C2:G3"/>
    <mergeCell ref="A4:B4"/>
  </mergeCells>
  <conditionalFormatting sqref="G7:G9">
    <cfRule type="expression" dxfId="32" priority="1">
      <formula>AND($C7="Subtotal",$G7="")</formula>
    </cfRule>
    <cfRule type="expression" dxfId="31" priority="2">
      <formula>AND($C7="Subtotal",_xlfn.FORMULATEXT($G7)="=[5]*[6]")</formula>
    </cfRule>
    <cfRule type="expression" dxfId="30" priority="6">
      <formula>AND($C7&lt;&gt;"Subtotal",_xlfn.FORMULATEXT($G7)&lt;&gt;"=[5]*[6]")</formula>
    </cfRule>
  </conditionalFormatting>
  <conditionalFormatting sqref="A7:G9">
    <cfRule type="expression" dxfId="29" priority="3">
      <formula>CELL("PROTECT",A7)=0</formula>
    </cfRule>
    <cfRule type="expression" dxfId="28" priority="4">
      <formula>$C7="Subtotal"</formula>
    </cfRule>
    <cfRule type="expression" priority="5" stopIfTrue="1">
      <formula>OR($C7="Subtotal",$A7="Total TVA Cota 0")</formula>
    </cfRule>
    <cfRule type="expression" dxfId="27" priority="7">
      <formula>$E7=""</formula>
    </cfRule>
  </conditionalFormatting>
  <conditionalFormatting sqref="E7:G9">
    <cfRule type="notContainsBlanks" priority="8" stopIfTrue="1">
      <formula>LEN(TRIM(E7))&gt;0</formula>
    </cfRule>
    <cfRule type="expression" dxfId="2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ht="18.75" x14ac:dyDescent="0.3">
      <c r="A3" s="26" t="str">
        <f>SITE!A3</f>
        <v>Site:</v>
      </c>
      <c r="B3" s="27" t="str">
        <f>IF(SITE!B3=0,"",SITE!B3)</f>
        <v>y</v>
      </c>
      <c r="C3" s="129"/>
      <c r="D3" s="129"/>
      <c r="E3" s="129"/>
      <c r="F3" s="129"/>
      <c r="G3" s="129"/>
    </row>
    <row r="4" spans="1:7" ht="18.75" x14ac:dyDescent="0.25">
      <c r="A4" s="136" t="str">
        <f>SITE!B16</f>
        <v>Darea in Exloatare</v>
      </c>
      <c r="B4" s="136"/>
      <c r="C4" s="136"/>
      <c r="D4" s="136"/>
      <c r="E4" s="136"/>
      <c r="F4" s="136"/>
      <c r="G4" s="136"/>
    </row>
    <row r="5" spans="1:7" ht="47.25" x14ac:dyDescent="0.25">
      <c r="A5" s="6" t="s">
        <v>1</v>
      </c>
      <c r="B5" s="6" t="s">
        <v>35</v>
      </c>
      <c r="C5" s="6" t="s">
        <v>3</v>
      </c>
      <c r="D5" s="6" t="s">
        <v>4</v>
      </c>
      <c r="E5" s="6" t="s">
        <v>5</v>
      </c>
      <c r="F5" s="9" t="s">
        <v>84</v>
      </c>
      <c r="G5" s="9" t="s">
        <v>86</v>
      </c>
    </row>
    <row r="6" spans="1:7" ht="15.75" x14ac:dyDescent="0.25">
      <c r="A6" s="6">
        <v>1</v>
      </c>
      <c r="B6" s="6">
        <v>2</v>
      </c>
      <c r="C6" s="6">
        <v>3</v>
      </c>
      <c r="D6" s="6">
        <v>4</v>
      </c>
      <c r="E6" s="6">
        <v>5</v>
      </c>
      <c r="F6" s="6">
        <v>6</v>
      </c>
      <c r="G6" s="6">
        <v>7</v>
      </c>
    </row>
    <row r="7" spans="1:7" ht="15.75" x14ac:dyDescent="0.25">
      <c r="A7" s="51">
        <v>1</v>
      </c>
      <c r="B7" s="52"/>
      <c r="C7" s="53" t="s">
        <v>89</v>
      </c>
      <c r="D7" s="54" t="s">
        <v>90</v>
      </c>
      <c r="E7" s="55">
        <v>1</v>
      </c>
      <c r="F7" s="24"/>
      <c r="G7" s="18">
        <f t="shared" ref="G7:G10" si="0">$E7*F7</f>
        <v>0</v>
      </c>
    </row>
    <row r="8" spans="1:7" ht="15.75" x14ac:dyDescent="0.25">
      <c r="A8" s="48">
        <v>2</v>
      </c>
      <c r="B8" s="48"/>
      <c r="C8" s="56" t="s">
        <v>91</v>
      </c>
      <c r="D8" s="57" t="s">
        <v>93</v>
      </c>
      <c r="E8" s="55">
        <v>1</v>
      </c>
      <c r="F8" s="24"/>
      <c r="G8" s="18">
        <f t="shared" si="0"/>
        <v>0</v>
      </c>
    </row>
    <row r="9" spans="1:7" ht="15.75" x14ac:dyDescent="0.25">
      <c r="A9" s="48">
        <v>3</v>
      </c>
      <c r="B9" s="48"/>
      <c r="C9" s="56" t="s">
        <v>92</v>
      </c>
      <c r="D9" s="57" t="s">
        <v>93</v>
      </c>
      <c r="E9" s="55">
        <v>1</v>
      </c>
      <c r="F9" s="24"/>
      <c r="G9" s="18">
        <f t="shared" si="0"/>
        <v>0</v>
      </c>
    </row>
    <row r="10" spans="1:7" ht="16.5" thickBot="1" x14ac:dyDescent="0.3">
      <c r="A10" s="48">
        <v>4</v>
      </c>
      <c r="B10" s="48"/>
      <c r="C10" s="56" t="s">
        <v>94</v>
      </c>
      <c r="D10" s="57" t="s">
        <v>95</v>
      </c>
      <c r="E10" s="55">
        <v>1</v>
      </c>
      <c r="F10" s="24"/>
      <c r="G10" s="18">
        <f t="shared" si="0"/>
        <v>0</v>
      </c>
    </row>
    <row r="11" spans="1:7" ht="20.25" thickTop="1" thickBot="1" x14ac:dyDescent="0.3">
      <c r="A11" s="14" t="s">
        <v>48</v>
      </c>
      <c r="B11" s="14"/>
      <c r="C11" s="14"/>
      <c r="D11" s="14"/>
      <c r="E11" s="14"/>
      <c r="F11" s="14"/>
      <c r="G11" s="1">
        <f>SUM(G7:G10)</f>
        <v>0</v>
      </c>
    </row>
    <row r="13" spans="1:7" x14ac:dyDescent="0.25">
      <c r="A13" s="13" t="s">
        <v>51</v>
      </c>
    </row>
  </sheetData>
  <mergeCells count="2">
    <mergeCell ref="C2:G3"/>
    <mergeCell ref="A4:G4"/>
  </mergeCells>
  <phoneticPr fontId="16" type="noConversion"/>
  <conditionalFormatting sqref="F7:F10">
    <cfRule type="containsBlanks" dxfId="25" priority="9">
      <formula>LEN(TRIM(F7))=0</formula>
    </cfRule>
  </conditionalFormatting>
  <conditionalFormatting sqref="A4:G6 C1:G3 F7:G10 A11:G13">
    <cfRule type="expression" dxfId="24" priority="8">
      <formula>CELL("PROTECT",A1)=0</formula>
    </cfRule>
  </conditionalFormatting>
  <conditionalFormatting sqref="C7:E10">
    <cfRule type="containsBlanks" dxfId="23" priority="2">
      <formula>LEN(TRIM(C7))=0</formula>
    </cfRule>
  </conditionalFormatting>
  <conditionalFormatting sqref="A7:E10">
    <cfRule type="expression" dxfId="22"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ht="18.75" x14ac:dyDescent="0.3">
      <c r="A3" s="26" t="str">
        <f>SITE!A3</f>
        <v>Site:</v>
      </c>
      <c r="B3" s="27" t="str">
        <f>IF(SITE!B3=0,"",SITE!B3)</f>
        <v>y</v>
      </c>
      <c r="C3" s="133"/>
      <c r="D3" s="133"/>
      <c r="E3" s="133"/>
      <c r="F3" s="133"/>
      <c r="G3" s="133"/>
    </row>
    <row r="4" spans="1:7" ht="18.75" x14ac:dyDescent="0.25">
      <c r="A4" s="10" t="str">
        <f>SITE!B17</f>
        <v>Deservirea si mentenanta pentru 3 ani de operare</v>
      </c>
      <c r="B4" s="11"/>
      <c r="C4" s="11"/>
      <c r="D4" s="11"/>
      <c r="E4" s="11"/>
      <c r="F4" s="11"/>
      <c r="G4" s="12"/>
    </row>
    <row r="5" spans="1:7" ht="47.25" x14ac:dyDescent="0.25">
      <c r="A5" s="9" t="s">
        <v>1</v>
      </c>
      <c r="B5" s="9" t="s">
        <v>35</v>
      </c>
      <c r="C5" s="9" t="s">
        <v>46</v>
      </c>
      <c r="D5" s="9" t="s">
        <v>103</v>
      </c>
      <c r="E5" s="9" t="s">
        <v>47</v>
      </c>
      <c r="F5" s="9" t="s">
        <v>84</v>
      </c>
      <c r="G5" s="9" t="s">
        <v>87</v>
      </c>
    </row>
    <row r="6" spans="1:7" ht="15.75" x14ac:dyDescent="0.25">
      <c r="A6" s="6">
        <v>1</v>
      </c>
      <c r="B6" s="6">
        <v>2</v>
      </c>
      <c r="C6" s="6">
        <v>3</v>
      </c>
      <c r="D6" s="6">
        <v>4</v>
      </c>
      <c r="E6" s="6">
        <v>5</v>
      </c>
      <c r="F6" s="6">
        <v>6</v>
      </c>
      <c r="G6" s="6">
        <v>7</v>
      </c>
    </row>
    <row r="7" spans="1:7" ht="31.5" x14ac:dyDescent="0.25">
      <c r="A7" s="7">
        <v>1</v>
      </c>
      <c r="B7" s="7"/>
      <c r="C7" s="7" t="s">
        <v>96</v>
      </c>
      <c r="D7" s="49" t="s">
        <v>97</v>
      </c>
      <c r="E7" s="50">
        <v>3</v>
      </c>
      <c r="F7" s="20"/>
      <c r="G7" s="19">
        <f>$E7*F7</f>
        <v>0</v>
      </c>
    </row>
    <row r="8" spans="1:7" ht="15.75" x14ac:dyDescent="0.25">
      <c r="A8" s="7">
        <v>2</v>
      </c>
      <c r="B8" s="7"/>
      <c r="C8" s="7" t="s">
        <v>98</v>
      </c>
      <c r="D8" s="49" t="s">
        <v>97</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101</v>
      </c>
      <c r="D10" s="49" t="s">
        <v>102</v>
      </c>
      <c r="E10" s="50">
        <v>1</v>
      </c>
      <c r="F10" s="20"/>
      <c r="G10" s="19">
        <f t="shared" si="0"/>
        <v>0</v>
      </c>
    </row>
    <row r="11" spans="1:7" ht="20.25" thickTop="1" thickBot="1" x14ac:dyDescent="0.3">
      <c r="A11" s="14" t="s">
        <v>49</v>
      </c>
      <c r="B11" s="14"/>
      <c r="C11" s="14"/>
      <c r="D11" s="14"/>
      <c r="E11" s="1"/>
      <c r="F11" s="1"/>
      <c r="G11" s="1">
        <f>SUM(G7:G10)</f>
        <v>0</v>
      </c>
    </row>
    <row r="13" spans="1:7" ht="15" customHeight="1" x14ac:dyDescent="0.25">
      <c r="A13" s="137" t="s">
        <v>45</v>
      </c>
      <c r="B13" s="137"/>
      <c r="C13" s="137"/>
      <c r="D13" s="137"/>
      <c r="E13" s="137"/>
      <c r="F13" s="137"/>
      <c r="G13" s="137"/>
    </row>
    <row r="14" spans="1:7" x14ac:dyDescent="0.25">
      <c r="A14" s="137"/>
      <c r="B14" s="137"/>
      <c r="C14" s="137"/>
      <c r="D14" s="137"/>
      <c r="E14" s="137"/>
      <c r="F14" s="137"/>
      <c r="G14" s="137"/>
    </row>
  </sheetData>
  <mergeCells count="2">
    <mergeCell ref="C2:G3"/>
    <mergeCell ref="A13:G14"/>
  </mergeCells>
  <phoneticPr fontId="16" type="noConversion"/>
  <conditionalFormatting sqref="F7:F10">
    <cfRule type="containsBlanks" dxfId="21" priority="9">
      <formula>LEN(TRIM(F7))=0</formula>
    </cfRule>
  </conditionalFormatting>
  <conditionalFormatting sqref="A4:G6 C1:G3 F7:G10 A11:G14">
    <cfRule type="expression" dxfId="20" priority="8">
      <formula>CELL("PROTECT",A1)=0</formula>
    </cfRule>
  </conditionalFormatting>
  <conditionalFormatting sqref="C7:E10">
    <cfRule type="containsBlanks" dxfId="19" priority="2">
      <formula>LEN(TRIM(C7))=0</formula>
    </cfRule>
  </conditionalFormatting>
  <conditionalFormatting sqref="A7:E10">
    <cfRule type="expression" dxfId="1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zoomScaleNormal="100" zoomScaleSheetLayoutView="100" workbookViewId="0">
      <selection activeCell="C18" sqref="C18"/>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8" t="str">
        <f>SITE!C2</f>
        <v>Centrala termica cu arderea biocombustibilului solid si instalatie de colectoare solare pentru pregatirea apei calde menajere la Gradinita de copii  din s.Tanatari, 
r-l Causeni</v>
      </c>
      <c r="D2" s="138"/>
      <c r="E2" s="138"/>
      <c r="F2" s="138"/>
      <c r="G2" s="138"/>
    </row>
    <row r="3" spans="1:7" ht="18.75" x14ac:dyDescent="0.3">
      <c r="A3" s="26" t="str">
        <f>SITE!A3</f>
        <v>Site:</v>
      </c>
      <c r="B3" s="27" t="str">
        <f>IF(SITE!B3=0,"",SITE!B3)</f>
        <v>y</v>
      </c>
      <c r="C3" s="138"/>
      <c r="D3" s="138"/>
      <c r="E3" s="138"/>
      <c r="F3" s="138"/>
      <c r="G3" s="138"/>
    </row>
    <row r="4" spans="1:7" ht="18.75" x14ac:dyDescent="0.25">
      <c r="A4" s="139" t="s">
        <v>59</v>
      </c>
      <c r="B4" s="139"/>
      <c r="C4" s="139"/>
      <c r="D4" s="139"/>
      <c r="E4" s="139"/>
      <c r="F4" s="139"/>
      <c r="G4" s="139"/>
    </row>
    <row r="5" spans="1:7" ht="31.5" x14ac:dyDescent="0.25">
      <c r="A5" s="8" t="s">
        <v>1</v>
      </c>
      <c r="B5" s="8" t="s">
        <v>35</v>
      </c>
      <c r="C5" s="8" t="s">
        <v>60</v>
      </c>
      <c r="D5" s="8" t="s">
        <v>61</v>
      </c>
      <c r="E5" s="8" t="s">
        <v>62</v>
      </c>
      <c r="F5" s="8" t="s">
        <v>85</v>
      </c>
      <c r="G5" s="8" t="s">
        <v>87</v>
      </c>
    </row>
    <row r="6" spans="1:7" ht="15.75" x14ac:dyDescent="0.25">
      <c r="A6" s="8">
        <v>1</v>
      </c>
      <c r="B6" s="8">
        <v>2</v>
      </c>
      <c r="C6" s="8">
        <v>3</v>
      </c>
      <c r="D6" s="8">
        <v>4</v>
      </c>
      <c r="E6" s="8">
        <v>5</v>
      </c>
      <c r="F6" s="8">
        <v>6</v>
      </c>
      <c r="G6" s="8">
        <v>7</v>
      </c>
    </row>
    <row r="7" spans="1:7" ht="15.75" x14ac:dyDescent="0.25">
      <c r="A7" s="142">
        <v>1</v>
      </c>
      <c r="B7" s="143" t="s">
        <v>34</v>
      </c>
      <c r="C7" s="36" t="s">
        <v>63</v>
      </c>
      <c r="D7" s="15"/>
      <c r="E7" s="140">
        <v>2</v>
      </c>
      <c r="F7" s="141">
        <v>1</v>
      </c>
      <c r="G7" s="140">
        <f>E7*F7</f>
        <v>2</v>
      </c>
    </row>
    <row r="8" spans="1:7" ht="30" x14ac:dyDescent="0.25">
      <c r="A8" s="142"/>
      <c r="B8" s="143"/>
      <c r="C8" s="86" t="s">
        <v>781</v>
      </c>
      <c r="D8" s="15"/>
      <c r="E8" s="140"/>
      <c r="F8" s="141"/>
      <c r="G8" s="140"/>
    </row>
    <row r="9" spans="1:7" ht="15.75" x14ac:dyDescent="0.25">
      <c r="A9" s="142"/>
      <c r="B9" s="143"/>
      <c r="C9" s="36" t="s">
        <v>67</v>
      </c>
      <c r="D9" s="15"/>
      <c r="E9" s="140"/>
      <c r="F9" s="141"/>
      <c r="G9" s="140"/>
    </row>
    <row r="10" spans="1:7" ht="15.75" x14ac:dyDescent="0.25">
      <c r="A10" s="142"/>
      <c r="B10" s="143"/>
      <c r="C10" s="37" t="s">
        <v>747</v>
      </c>
      <c r="D10" s="15"/>
      <c r="E10" s="140"/>
      <c r="F10" s="141"/>
      <c r="G10" s="140"/>
    </row>
    <row r="11" spans="1:7" ht="15.75" x14ac:dyDescent="0.25">
      <c r="A11" s="142"/>
      <c r="B11" s="143"/>
      <c r="C11" s="16" t="s">
        <v>68</v>
      </c>
      <c r="D11" s="17"/>
      <c r="E11" s="140"/>
      <c r="F11" s="141"/>
      <c r="G11" s="140"/>
    </row>
    <row r="12" spans="1:7" ht="15.75" x14ac:dyDescent="0.25">
      <c r="A12" s="142"/>
      <c r="B12" s="143"/>
      <c r="C12" s="16" t="s">
        <v>73</v>
      </c>
      <c r="D12" s="15"/>
      <c r="E12" s="140"/>
      <c r="F12" s="141"/>
      <c r="G12" s="140"/>
    </row>
    <row r="13" spans="1:7" ht="31.5" x14ac:dyDescent="0.25">
      <c r="A13" s="142"/>
      <c r="B13" s="143"/>
      <c r="C13" s="16" t="s">
        <v>74</v>
      </c>
      <c r="D13" s="15"/>
      <c r="E13" s="140"/>
      <c r="F13" s="141"/>
      <c r="G13" s="140"/>
    </row>
    <row r="14" spans="1:7" ht="31.5" x14ac:dyDescent="0.25">
      <c r="A14" s="142"/>
      <c r="B14" s="143"/>
      <c r="C14" s="37" t="s">
        <v>69</v>
      </c>
      <c r="D14" s="15"/>
      <c r="E14" s="140"/>
      <c r="F14" s="141"/>
      <c r="G14" s="140"/>
    </row>
    <row r="15" spans="1:7" ht="31.5" x14ac:dyDescent="0.25">
      <c r="A15" s="142"/>
      <c r="B15" s="143"/>
      <c r="C15" s="16" t="s">
        <v>70</v>
      </c>
      <c r="D15" s="15"/>
      <c r="E15" s="140"/>
      <c r="F15" s="141"/>
      <c r="G15" s="140"/>
    </row>
    <row r="16" spans="1:7" ht="31.5" x14ac:dyDescent="0.25">
      <c r="A16" s="142"/>
      <c r="B16" s="143"/>
      <c r="C16" s="16" t="s">
        <v>71</v>
      </c>
      <c r="D16" s="15"/>
      <c r="E16" s="140"/>
      <c r="F16" s="141"/>
      <c r="G16" s="140"/>
    </row>
    <row r="17" spans="1:7" ht="47.25" x14ac:dyDescent="0.25">
      <c r="A17" s="142"/>
      <c r="B17" s="143"/>
      <c r="C17" s="16" t="s">
        <v>72</v>
      </c>
      <c r="D17" s="15"/>
      <c r="E17" s="140"/>
      <c r="F17" s="141"/>
      <c r="G17" s="140"/>
    </row>
    <row r="18" spans="1:7" ht="15.75" x14ac:dyDescent="0.25">
      <c r="A18" s="142"/>
      <c r="B18" s="143"/>
      <c r="C18" s="16" t="s">
        <v>788</v>
      </c>
      <c r="D18" s="15"/>
      <c r="E18" s="140"/>
      <c r="F18" s="141"/>
      <c r="G18" s="140"/>
    </row>
    <row r="19" spans="1:7" ht="15.75" x14ac:dyDescent="0.25">
      <c r="A19" s="142"/>
      <c r="B19" s="143"/>
      <c r="C19" s="37" t="s">
        <v>108</v>
      </c>
      <c r="D19" s="15"/>
      <c r="E19" s="140"/>
      <c r="F19" s="141"/>
      <c r="G19" s="140"/>
    </row>
    <row r="20" spans="1:7" ht="48" thickBot="1" x14ac:dyDescent="0.3">
      <c r="A20" s="142"/>
      <c r="B20" s="143"/>
      <c r="C20" s="37" t="s">
        <v>106</v>
      </c>
      <c r="D20" s="15"/>
      <c r="E20" s="140"/>
      <c r="F20" s="141"/>
      <c r="G20" s="140"/>
    </row>
    <row r="21" spans="1:7" ht="19.5" customHeight="1" thickTop="1" thickBot="1" x14ac:dyDescent="0.3">
      <c r="A21" s="14" t="s">
        <v>49</v>
      </c>
      <c r="B21" s="14"/>
      <c r="C21" s="14"/>
      <c r="D21" s="14"/>
      <c r="E21" s="1"/>
      <c r="F21" s="1"/>
      <c r="G21" s="1">
        <f>SUM(G7:G20)</f>
        <v>2</v>
      </c>
    </row>
    <row r="22" spans="1:7" ht="16.5" thickTop="1" x14ac:dyDescent="0.25">
      <c r="A22" s="3"/>
      <c r="B22" s="3"/>
      <c r="C22" s="3"/>
      <c r="D22" s="3"/>
      <c r="E22" s="3"/>
      <c r="F22" s="3"/>
      <c r="G22" s="3"/>
    </row>
    <row r="23" spans="1:7" x14ac:dyDescent="0.25">
      <c r="A23" s="144" t="s">
        <v>64</v>
      </c>
      <c r="B23" s="144"/>
      <c r="C23" s="144"/>
      <c r="D23" s="144"/>
      <c r="E23" s="144"/>
      <c r="F23" s="144"/>
      <c r="G23" s="144"/>
    </row>
    <row r="24" spans="1:7" x14ac:dyDescent="0.25">
      <c r="A24" s="144" t="s">
        <v>105</v>
      </c>
      <c r="B24" s="144"/>
      <c r="C24" s="144"/>
      <c r="D24" s="144"/>
      <c r="E24" s="144"/>
      <c r="F24" s="144"/>
      <c r="G24" s="144"/>
    </row>
    <row r="25" spans="1:7" ht="31.5" customHeight="1" x14ac:dyDescent="0.25">
      <c r="A25" s="145" t="s">
        <v>65</v>
      </c>
      <c r="B25" s="145"/>
      <c r="C25" s="145"/>
      <c r="D25" s="145"/>
      <c r="E25" s="145"/>
      <c r="F25" s="145"/>
      <c r="G25" s="145"/>
    </row>
    <row r="26" spans="1:7" x14ac:dyDescent="0.25">
      <c r="A26" s="144" t="s">
        <v>66</v>
      </c>
      <c r="B26" s="144"/>
      <c r="C26" s="144"/>
      <c r="D26" s="144"/>
      <c r="E26" s="144"/>
      <c r="F26" s="144"/>
      <c r="G26" s="144"/>
    </row>
    <row r="27" spans="1:7" x14ac:dyDescent="0.25">
      <c r="A27" s="144" t="s">
        <v>107</v>
      </c>
      <c r="B27" s="144"/>
      <c r="C27" s="144"/>
      <c r="D27" s="144"/>
      <c r="E27" s="144"/>
      <c r="F27" s="144"/>
      <c r="G27" s="144"/>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6" type="noConversion"/>
  <conditionalFormatting sqref="D7:D20 F7">
    <cfRule type="containsBlanks" dxfId="17" priority="15">
      <formula>LEN(TRIM(D7))=0</formula>
    </cfRule>
  </conditionalFormatting>
  <conditionalFormatting sqref="A4:G26 C1:G3">
    <cfRule type="expression" dxfId="16" priority="8">
      <formula>CELL("PROTECT",A1)=0</formula>
    </cfRule>
  </conditionalFormatting>
  <conditionalFormatting sqref="E7:E20">
    <cfRule type="containsBlanks" dxfId="15" priority="2">
      <formula>LEN(TRIM(E7))=0</formula>
    </cfRule>
  </conditionalFormatting>
  <conditionalFormatting sqref="A27:G27">
    <cfRule type="expression" dxfId="14"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19" zoomScaleNormal="90" zoomScaleSheetLayoutView="100" workbookViewId="0">
      <selection activeCell="D14" sqref="D14"/>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0" t="s">
        <v>8</v>
      </c>
      <c r="B4" s="131"/>
      <c r="C4" s="29" t="str">
        <f>SITE!B6</f>
        <v>Amenajarea Teritoriului</v>
      </c>
      <c r="D4" s="30"/>
      <c r="E4" s="30"/>
      <c r="F4" s="30"/>
      <c r="G4" s="31"/>
    </row>
    <row r="5" spans="1:7" s="22" customFormat="1" ht="47.25" x14ac:dyDescent="0.25">
      <c r="A5" s="8" t="s">
        <v>1</v>
      </c>
      <c r="B5" s="8" t="s">
        <v>2</v>
      </c>
      <c r="C5" s="8" t="s">
        <v>3</v>
      </c>
      <c r="D5" s="8" t="s">
        <v>4</v>
      </c>
      <c r="E5" s="8" t="s">
        <v>5</v>
      </c>
      <c r="F5" s="8" t="s">
        <v>84</v>
      </c>
      <c r="G5" s="8" t="s">
        <v>50</v>
      </c>
    </row>
    <row r="6" spans="1:7" s="22" customFormat="1" ht="15.75" x14ac:dyDescent="0.25">
      <c r="A6" s="9" t="s">
        <v>76</v>
      </c>
      <c r="B6" s="9" t="s">
        <v>77</v>
      </c>
      <c r="C6" s="9" t="s">
        <v>78</v>
      </c>
      <c r="D6" s="9" t="s">
        <v>79</v>
      </c>
      <c r="E6" s="9" t="s">
        <v>80</v>
      </c>
      <c r="F6" s="9" t="s">
        <v>81</v>
      </c>
      <c r="G6" s="9" t="s">
        <v>82</v>
      </c>
    </row>
    <row r="7" spans="1:7" s="45" customFormat="1" x14ac:dyDescent="0.25">
      <c r="A7" s="38"/>
      <c r="B7" s="38"/>
      <c r="C7" s="39" t="s">
        <v>109</v>
      </c>
      <c r="D7" s="38"/>
      <c r="E7" s="44"/>
      <c r="F7" s="43"/>
      <c r="G7" s="87">
        <f>Table1[5]*Table1[6]</f>
        <v>0</v>
      </c>
    </row>
    <row r="8" spans="1:7" s="45" customFormat="1" x14ac:dyDescent="0.25">
      <c r="A8" s="38"/>
      <c r="B8" s="38"/>
      <c r="C8" s="102" t="s">
        <v>748</v>
      </c>
      <c r="D8" s="38"/>
      <c r="E8" s="44"/>
      <c r="F8" s="43"/>
      <c r="G8" s="87">
        <f>Table1[5]*Table1[6]</f>
        <v>0</v>
      </c>
    </row>
    <row r="9" spans="1:7" ht="30" x14ac:dyDescent="0.25">
      <c r="A9" s="46">
        <v>1</v>
      </c>
      <c r="B9" s="47" t="s">
        <v>110</v>
      </c>
      <c r="C9" s="47" t="s">
        <v>111</v>
      </c>
      <c r="D9" s="47" t="s">
        <v>112</v>
      </c>
      <c r="E9" s="90">
        <v>4.4000000000000004</v>
      </c>
      <c r="F9" s="90"/>
      <c r="G9" s="92">
        <f>Table1[5]*Table1[6]</f>
        <v>0</v>
      </c>
    </row>
    <row r="10" spans="1:7" ht="45" x14ac:dyDescent="0.25">
      <c r="A10" s="40">
        <v>2</v>
      </c>
      <c r="B10" s="41" t="s">
        <v>113</v>
      </c>
      <c r="C10" s="41" t="s">
        <v>114</v>
      </c>
      <c r="D10" s="41" t="s">
        <v>112</v>
      </c>
      <c r="E10" s="91">
        <v>4.4000000000000004</v>
      </c>
      <c r="F10" s="91"/>
      <c r="G10" s="87">
        <f>Table1[5]*Table1[6]</f>
        <v>0</v>
      </c>
    </row>
    <row r="11" spans="1:7" ht="45" x14ac:dyDescent="0.25">
      <c r="A11" s="40">
        <v>3</v>
      </c>
      <c r="B11" s="41" t="s">
        <v>115</v>
      </c>
      <c r="C11" s="41" t="s">
        <v>116</v>
      </c>
      <c r="D11" s="41" t="s">
        <v>117</v>
      </c>
      <c r="E11" s="91">
        <v>44</v>
      </c>
      <c r="F11" s="91"/>
      <c r="G11" s="87">
        <f>Table1[5]*Table1[6]</f>
        <v>0</v>
      </c>
    </row>
    <row r="12" spans="1:7" ht="45" x14ac:dyDescent="0.25">
      <c r="A12" s="40">
        <v>4</v>
      </c>
      <c r="B12" s="41" t="s">
        <v>118</v>
      </c>
      <c r="C12" s="41" t="s">
        <v>749</v>
      </c>
      <c r="D12" s="41" t="s">
        <v>119</v>
      </c>
      <c r="E12" s="91">
        <v>17</v>
      </c>
      <c r="F12" s="91"/>
      <c r="G12" s="87">
        <f>Table1[5]*Table1[6]</f>
        <v>0</v>
      </c>
    </row>
    <row r="13" spans="1:7" x14ac:dyDescent="0.25">
      <c r="A13" s="40"/>
      <c r="B13" s="41"/>
      <c r="C13" s="41" t="s">
        <v>120</v>
      </c>
      <c r="D13" s="41"/>
      <c r="E13" s="91"/>
      <c r="F13" s="91"/>
      <c r="G13" s="87">
        <f>Table1[5]*Table1[6]</f>
        <v>0</v>
      </c>
    </row>
    <row r="14" spans="1:7" ht="45" x14ac:dyDescent="0.25">
      <c r="A14" s="40">
        <v>5</v>
      </c>
      <c r="B14" s="41" t="s">
        <v>121</v>
      </c>
      <c r="C14" s="41" t="s">
        <v>122</v>
      </c>
      <c r="D14" s="41" t="s">
        <v>119</v>
      </c>
      <c r="E14" s="91">
        <v>16.5</v>
      </c>
      <c r="F14" s="91"/>
      <c r="G14" s="87">
        <f>Table1[5]*Table1[6]</f>
        <v>0</v>
      </c>
    </row>
    <row r="15" spans="1:7" ht="45" x14ac:dyDescent="0.25">
      <c r="A15" s="40">
        <v>6</v>
      </c>
      <c r="B15" s="41" t="s">
        <v>123</v>
      </c>
      <c r="C15" s="41" t="s">
        <v>124</v>
      </c>
      <c r="D15" s="41" t="s">
        <v>112</v>
      </c>
      <c r="E15" s="91">
        <v>0.27</v>
      </c>
      <c r="F15" s="91"/>
      <c r="G15" s="87">
        <f>Table1[5]*Table1[6]</f>
        <v>0</v>
      </c>
    </row>
    <row r="16" spans="1:7" x14ac:dyDescent="0.25">
      <c r="A16" s="40"/>
      <c r="B16" s="41"/>
      <c r="C16" s="41" t="s">
        <v>125</v>
      </c>
      <c r="D16" s="41"/>
      <c r="E16" s="91"/>
      <c r="F16" s="91"/>
      <c r="G16" s="87">
        <f>Table1[5]*Table1[6]</f>
        <v>0</v>
      </c>
    </row>
    <row r="17" spans="1:7" ht="45" x14ac:dyDescent="0.25">
      <c r="A17" s="40">
        <v>7</v>
      </c>
      <c r="B17" s="41" t="s">
        <v>126</v>
      </c>
      <c r="C17" s="41" t="s">
        <v>127</v>
      </c>
      <c r="D17" s="41" t="s">
        <v>117</v>
      </c>
      <c r="E17" s="91">
        <v>1.8</v>
      </c>
      <c r="F17" s="91"/>
      <c r="G17" s="87">
        <f>Table1[5]*Table1[6]</f>
        <v>0</v>
      </c>
    </row>
    <row r="18" spans="1:7" x14ac:dyDescent="0.25">
      <c r="A18" s="40"/>
      <c r="B18" s="41"/>
      <c r="C18" s="41" t="s">
        <v>128</v>
      </c>
      <c r="D18" s="41"/>
      <c r="E18" s="91"/>
      <c r="F18" s="91"/>
      <c r="G18" s="87">
        <f>Table1[5]*Table1[6]</f>
        <v>0</v>
      </c>
    </row>
    <row r="19" spans="1:7" ht="60" x14ac:dyDescent="0.25">
      <c r="A19" s="40">
        <v>8</v>
      </c>
      <c r="B19" s="41" t="s">
        <v>129</v>
      </c>
      <c r="C19" s="41" t="s">
        <v>130</v>
      </c>
      <c r="D19" s="41" t="s">
        <v>112</v>
      </c>
      <c r="E19" s="91">
        <v>2.27</v>
      </c>
      <c r="F19" s="91"/>
      <c r="G19" s="87">
        <f>Table1[5]*Table1[6]</f>
        <v>0</v>
      </c>
    </row>
    <row r="20" spans="1:7" ht="45" x14ac:dyDescent="0.25">
      <c r="A20" s="40">
        <v>9</v>
      </c>
      <c r="B20" s="41" t="s">
        <v>131</v>
      </c>
      <c r="C20" s="41" t="s">
        <v>132</v>
      </c>
      <c r="D20" s="41" t="s">
        <v>112</v>
      </c>
      <c r="E20" s="91">
        <v>1.27</v>
      </c>
      <c r="F20" s="91"/>
      <c r="G20" s="87">
        <f>Table1[5]*Table1[6]</f>
        <v>0</v>
      </c>
    </row>
    <row r="21" spans="1:7" ht="45" x14ac:dyDescent="0.25">
      <c r="A21" s="40">
        <v>10</v>
      </c>
      <c r="B21" s="41" t="s">
        <v>133</v>
      </c>
      <c r="C21" s="41" t="s">
        <v>134</v>
      </c>
      <c r="D21" s="41" t="s">
        <v>112</v>
      </c>
      <c r="E21" s="91">
        <v>1.27</v>
      </c>
      <c r="F21" s="91"/>
      <c r="G21" s="87">
        <f>Table1[5]*Table1[6]</f>
        <v>0</v>
      </c>
    </row>
    <row r="22" spans="1:7" ht="30" x14ac:dyDescent="0.25">
      <c r="A22" s="40">
        <v>11</v>
      </c>
      <c r="B22" s="41" t="s">
        <v>135</v>
      </c>
      <c r="C22" s="41" t="s">
        <v>136</v>
      </c>
      <c r="D22" s="41" t="s">
        <v>137</v>
      </c>
      <c r="E22" s="91">
        <v>506.05</v>
      </c>
      <c r="F22" s="91"/>
      <c r="G22" s="87">
        <f>Table1[5]*Table1[6]</f>
        <v>0</v>
      </c>
    </row>
    <row r="23" spans="1:7" ht="45" x14ac:dyDescent="0.25">
      <c r="A23" s="40">
        <v>14</v>
      </c>
      <c r="B23" s="41" t="s">
        <v>123</v>
      </c>
      <c r="C23" s="41" t="s">
        <v>124</v>
      </c>
      <c r="D23" s="41" t="s">
        <v>112</v>
      </c>
      <c r="E23" s="91">
        <v>0.91</v>
      </c>
      <c r="F23" s="91"/>
      <c r="G23" s="87">
        <f>Table1[5]*Table1[6]</f>
        <v>0</v>
      </c>
    </row>
    <row r="24" spans="1:7" x14ac:dyDescent="0.25">
      <c r="A24" s="40">
        <v>15</v>
      </c>
      <c r="B24" s="41" t="s">
        <v>143</v>
      </c>
      <c r="C24" s="41" t="s">
        <v>144</v>
      </c>
      <c r="D24" s="41" t="s">
        <v>112</v>
      </c>
      <c r="E24" s="91">
        <v>0.14000000000000001</v>
      </c>
      <c r="F24" s="91"/>
      <c r="G24" s="87">
        <f>Table1[5]*Table1[6]</f>
        <v>0</v>
      </c>
    </row>
    <row r="25" spans="1:7" ht="45" x14ac:dyDescent="0.25">
      <c r="A25" s="40">
        <v>16</v>
      </c>
      <c r="B25" s="41" t="s">
        <v>145</v>
      </c>
      <c r="C25" s="41" t="s">
        <v>146</v>
      </c>
      <c r="D25" s="41" t="s">
        <v>117</v>
      </c>
      <c r="E25" s="91">
        <v>8.9600000000000009</v>
      </c>
      <c r="F25" s="91"/>
      <c r="G25" s="87">
        <f>Table1[5]*Table1[6]</f>
        <v>0</v>
      </c>
    </row>
    <row r="26" spans="1:7" x14ac:dyDescent="0.25">
      <c r="A26" s="40"/>
      <c r="B26" s="41"/>
      <c r="C26" s="41" t="s">
        <v>147</v>
      </c>
      <c r="D26" s="41"/>
      <c r="E26" s="91"/>
      <c r="F26" s="91"/>
      <c r="G26" s="87">
        <f>Table1[5]*Table1[6]</f>
        <v>0</v>
      </c>
    </row>
    <row r="27" spans="1:7" ht="30" x14ac:dyDescent="0.25">
      <c r="A27" s="40">
        <v>17</v>
      </c>
      <c r="B27" s="41" t="s">
        <v>135</v>
      </c>
      <c r="C27" s="41" t="s">
        <v>136</v>
      </c>
      <c r="D27" s="41" t="s">
        <v>137</v>
      </c>
      <c r="E27" s="91">
        <v>27.95</v>
      </c>
      <c r="F27" s="91"/>
      <c r="G27" s="87">
        <f>Table1[5]*Table1[6]</f>
        <v>0</v>
      </c>
    </row>
    <row r="28" spans="1:7" ht="30" x14ac:dyDescent="0.25">
      <c r="A28" s="40">
        <v>18</v>
      </c>
      <c r="B28" s="41" t="s">
        <v>138</v>
      </c>
      <c r="C28" s="41" t="s">
        <v>139</v>
      </c>
      <c r="D28" s="41" t="s">
        <v>140</v>
      </c>
      <c r="E28" s="91">
        <v>0.03</v>
      </c>
      <c r="F28" s="91"/>
      <c r="G28" s="87">
        <f>Table1[5]*Table1[6]</f>
        <v>0</v>
      </c>
    </row>
    <row r="29" spans="1:7" ht="45" x14ac:dyDescent="0.25">
      <c r="A29" s="40">
        <v>19</v>
      </c>
      <c r="B29" s="41" t="s">
        <v>141</v>
      </c>
      <c r="C29" s="41" t="s">
        <v>142</v>
      </c>
      <c r="D29" s="41" t="s">
        <v>140</v>
      </c>
      <c r="E29" s="91">
        <v>0.03</v>
      </c>
      <c r="F29" s="91"/>
      <c r="G29" s="87">
        <f>Table1[5]*Table1[6]</f>
        <v>0</v>
      </c>
    </row>
    <row r="30" spans="1:7" x14ac:dyDescent="0.25">
      <c r="A30" s="40"/>
      <c r="B30" s="41"/>
      <c r="C30" s="41" t="s">
        <v>148</v>
      </c>
      <c r="D30" s="41"/>
      <c r="E30" s="91"/>
      <c r="F30" s="91"/>
      <c r="G30" s="87">
        <f>Table1[5]*Table1[6]</f>
        <v>0</v>
      </c>
    </row>
    <row r="31" spans="1:7" ht="45" x14ac:dyDescent="0.25">
      <c r="A31" s="40">
        <v>20</v>
      </c>
      <c r="B31" s="41" t="s">
        <v>121</v>
      </c>
      <c r="C31" s="41" t="s">
        <v>122</v>
      </c>
      <c r="D31" s="41" t="s">
        <v>119</v>
      </c>
      <c r="E31" s="91">
        <v>10</v>
      </c>
      <c r="F31" s="91"/>
      <c r="G31" s="87">
        <f>Table1[5]*Table1[6]</f>
        <v>0</v>
      </c>
    </row>
    <row r="32" spans="1:7" ht="45" x14ac:dyDescent="0.25">
      <c r="A32" s="40">
        <v>21</v>
      </c>
      <c r="B32" s="41" t="s">
        <v>123</v>
      </c>
      <c r="C32" s="41" t="s">
        <v>124</v>
      </c>
      <c r="D32" s="41" t="s">
        <v>112</v>
      </c>
      <c r="E32" s="91">
        <v>0.54</v>
      </c>
      <c r="F32" s="91"/>
      <c r="G32" s="87">
        <f>Table1[5]*Table1[6]</f>
        <v>0</v>
      </c>
    </row>
    <row r="33" spans="1:7" ht="45" x14ac:dyDescent="0.25">
      <c r="A33" s="40">
        <v>22</v>
      </c>
      <c r="B33" s="41" t="s">
        <v>145</v>
      </c>
      <c r="C33" s="41" t="s">
        <v>146</v>
      </c>
      <c r="D33" s="41" t="s">
        <v>117</v>
      </c>
      <c r="E33" s="91">
        <v>6</v>
      </c>
      <c r="F33" s="91"/>
      <c r="G33" s="87">
        <f>Table1[5]*Table1[6]</f>
        <v>0</v>
      </c>
    </row>
    <row r="34" spans="1:7" x14ac:dyDescent="0.25">
      <c r="A34" s="40"/>
      <c r="B34" s="41"/>
      <c r="C34" s="41" t="s">
        <v>149</v>
      </c>
      <c r="D34" s="41"/>
      <c r="E34" s="91"/>
      <c r="F34" s="91"/>
      <c r="G34" s="87">
        <f>Table1[5]*Table1[6]</f>
        <v>0</v>
      </c>
    </row>
    <row r="35" spans="1:7" ht="30" x14ac:dyDescent="0.25">
      <c r="A35" s="40">
        <v>26</v>
      </c>
      <c r="B35" s="41" t="s">
        <v>150</v>
      </c>
      <c r="C35" s="41" t="s">
        <v>151</v>
      </c>
      <c r="D35" s="41" t="s">
        <v>137</v>
      </c>
      <c r="E35" s="91">
        <v>336</v>
      </c>
      <c r="F35" s="91"/>
      <c r="G35" s="87">
        <f>Table1[5]*Table1[6]</f>
        <v>0</v>
      </c>
    </row>
    <row r="36" spans="1:7" ht="30" x14ac:dyDescent="0.25">
      <c r="A36" s="40">
        <v>27</v>
      </c>
      <c r="B36" s="41" t="s">
        <v>138</v>
      </c>
      <c r="C36" s="41" t="s">
        <v>152</v>
      </c>
      <c r="D36" s="41" t="s">
        <v>140</v>
      </c>
      <c r="E36" s="91">
        <v>0.33600000000000002</v>
      </c>
      <c r="F36" s="91"/>
      <c r="G36" s="87">
        <f>Table1[5]*Table1[6]</f>
        <v>0</v>
      </c>
    </row>
    <row r="37" spans="1:7" ht="45" x14ac:dyDescent="0.25">
      <c r="A37" s="40">
        <v>28</v>
      </c>
      <c r="B37" s="41" t="s">
        <v>141</v>
      </c>
      <c r="C37" s="41" t="s">
        <v>153</v>
      </c>
      <c r="D37" s="41" t="s">
        <v>140</v>
      </c>
      <c r="E37" s="91">
        <v>0.33600000000000002</v>
      </c>
      <c r="F37" s="91"/>
      <c r="G37" s="87">
        <f>Table1[5]*Table1[6]</f>
        <v>0</v>
      </c>
    </row>
    <row r="38" spans="1:7" x14ac:dyDescent="0.25">
      <c r="A38" s="40"/>
      <c r="B38" s="41"/>
      <c r="C38" s="41" t="s">
        <v>154</v>
      </c>
      <c r="D38" s="41"/>
      <c r="E38" s="91"/>
      <c r="F38" s="91"/>
      <c r="G38" s="87">
        <f>Table1[5]*Table1[6]</f>
        <v>0</v>
      </c>
    </row>
    <row r="39" spans="1:7" x14ac:dyDescent="0.25">
      <c r="A39" s="40">
        <v>29</v>
      </c>
      <c r="B39" s="41"/>
      <c r="C39" s="41" t="s">
        <v>750</v>
      </c>
      <c r="D39" s="41" t="s">
        <v>155</v>
      </c>
      <c r="E39" s="91">
        <v>1</v>
      </c>
      <c r="F39" s="91"/>
      <c r="G39" s="87">
        <f>Table1[5]*Table1[6]</f>
        <v>0</v>
      </c>
    </row>
    <row r="40" spans="1:7" x14ac:dyDescent="0.25">
      <c r="A40" s="40"/>
      <c r="B40" s="41"/>
      <c r="C40" s="41" t="s">
        <v>156</v>
      </c>
      <c r="D40" s="41"/>
      <c r="E40" s="91"/>
      <c r="F40" s="91"/>
      <c r="G40" s="87">
        <f>Table1[5]*Table1[6]</f>
        <v>0</v>
      </c>
    </row>
    <row r="41" spans="1:7" ht="60" x14ac:dyDescent="0.25">
      <c r="A41" s="40">
        <v>30</v>
      </c>
      <c r="B41" s="41" t="s">
        <v>157</v>
      </c>
      <c r="C41" s="41" t="s">
        <v>158</v>
      </c>
      <c r="D41" s="41" t="s">
        <v>112</v>
      </c>
      <c r="E41" s="91">
        <v>12</v>
      </c>
      <c r="F41" s="91"/>
      <c r="G41" s="87">
        <f>Table1[5]*Table1[6]</f>
        <v>0</v>
      </c>
    </row>
    <row r="42" spans="1:7" ht="45" x14ac:dyDescent="0.25">
      <c r="A42" s="40">
        <v>31</v>
      </c>
      <c r="B42" s="41" t="s">
        <v>159</v>
      </c>
      <c r="C42" s="41" t="s">
        <v>160</v>
      </c>
      <c r="D42" s="41" t="s">
        <v>140</v>
      </c>
      <c r="E42" s="91">
        <v>11.2</v>
      </c>
      <c r="F42" s="91"/>
      <c r="G42" s="87">
        <f>Table1[5]*Table1[6]</f>
        <v>0</v>
      </c>
    </row>
    <row r="43" spans="1:7" ht="30" x14ac:dyDescent="0.25">
      <c r="A43" s="40">
        <v>32</v>
      </c>
      <c r="B43" s="41" t="s">
        <v>161</v>
      </c>
      <c r="C43" s="41" t="s">
        <v>162</v>
      </c>
      <c r="D43" s="41" t="s">
        <v>140</v>
      </c>
      <c r="E43" s="91">
        <v>8</v>
      </c>
      <c r="F43" s="91"/>
      <c r="G43" s="87">
        <f>Table1[5]*Table1[6]</f>
        <v>0</v>
      </c>
    </row>
    <row r="44" spans="1:7" x14ac:dyDescent="0.25">
      <c r="A44" s="40">
        <v>33</v>
      </c>
      <c r="B44" s="41" t="s">
        <v>163</v>
      </c>
      <c r="C44" s="41" t="s">
        <v>164</v>
      </c>
      <c r="D44" s="41" t="s">
        <v>140</v>
      </c>
      <c r="E44" s="91">
        <v>8</v>
      </c>
      <c r="F44" s="91"/>
      <c r="G44" s="87">
        <f>Table1[5]*Table1[6]</f>
        <v>0</v>
      </c>
    </row>
    <row r="45" spans="1:7" ht="45" x14ac:dyDescent="0.25">
      <c r="A45" s="40">
        <v>34</v>
      </c>
      <c r="B45" s="41" t="s">
        <v>165</v>
      </c>
      <c r="C45" s="41" t="s">
        <v>166</v>
      </c>
      <c r="D45" s="41" t="s">
        <v>167</v>
      </c>
      <c r="E45" s="91">
        <v>7.0000000000000007E-2</v>
      </c>
      <c r="F45" s="91"/>
      <c r="G45" s="87">
        <f>Table1[5]*Table1[6]</f>
        <v>0</v>
      </c>
    </row>
    <row r="46" spans="1:7" x14ac:dyDescent="0.25">
      <c r="A46" s="93" t="s">
        <v>83</v>
      </c>
      <c r="B46" s="94"/>
      <c r="C46" s="94"/>
      <c r="D46" s="94"/>
      <c r="E46" s="95"/>
      <c r="F46" s="95"/>
      <c r="G46" s="95">
        <f>SUBTOTAL(9,Table1[7])</f>
        <v>0</v>
      </c>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sheetData>
  <mergeCells count="2">
    <mergeCell ref="C2:G3"/>
    <mergeCell ref="A4:B4"/>
  </mergeCells>
  <phoneticPr fontId="16" type="noConversion"/>
  <conditionalFormatting sqref="E7:G46">
    <cfRule type="notContainsBlanks" priority="8" stopIfTrue="1">
      <formula>LEN(TRIM(E7))&gt;0</formula>
    </cfRule>
    <cfRule type="expression" dxfId="95" priority="9">
      <formula>$E7&lt;&gt;""</formula>
    </cfRule>
  </conditionalFormatting>
  <conditionalFormatting sqref="G7:G46">
    <cfRule type="expression" dxfId="94" priority="1">
      <formula>AND($C7="Subtotal",$G7="")</formula>
    </cfRule>
    <cfRule type="expression" dxfId="93" priority="2">
      <formula>AND($C7="Subtotal",_xlfn.FORMULATEXT($G7)="=[5]*[6]")</formula>
    </cfRule>
    <cfRule type="expression" dxfId="92" priority="6">
      <formula>AND($C7&lt;&gt;"Subtotal",_xlfn.FORMULATEXT($G7)&lt;&gt;"=[5]*[6]")</formula>
    </cfRule>
  </conditionalFormatting>
  <conditionalFormatting sqref="A7:G46">
    <cfRule type="expression" dxfId="91" priority="3">
      <formula>CELL("PROTECT",A7)=0</formula>
    </cfRule>
    <cfRule type="expression" dxfId="90" priority="4">
      <formula>$C7="Subtotal"</formula>
    </cfRule>
    <cfRule type="expression" priority="5" stopIfTrue="1">
      <formula>OR($C7="Subtotal",$A7="Total TVA Cota 0")</formula>
    </cfRule>
    <cfRule type="expression" dxfId="89" priority="7">
      <formula>$E7=""</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topLeftCell="A55" zoomScaleNormal="90" zoomScaleSheetLayoutView="100" workbookViewId="0">
      <selection activeCell="C66" sqref="C6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168</v>
      </c>
      <c r="D7" s="38"/>
      <c r="E7" s="44"/>
      <c r="F7" s="43"/>
      <c r="G7" s="87">
        <f>Table112[5]*Table112[6]</f>
        <v>0</v>
      </c>
    </row>
    <row r="8" spans="1:7" ht="30" x14ac:dyDescent="0.25">
      <c r="A8" s="38">
        <v>1</v>
      </c>
      <c r="B8" s="38" t="s">
        <v>169</v>
      </c>
      <c r="C8" s="102" t="s">
        <v>751</v>
      </c>
      <c r="D8" s="38" t="s">
        <v>170</v>
      </c>
      <c r="E8" s="44">
        <v>2</v>
      </c>
      <c r="F8" s="43"/>
      <c r="G8" s="88">
        <f>Table112[5]*Table112[6]</f>
        <v>0</v>
      </c>
    </row>
    <row r="9" spans="1:7" ht="30" x14ac:dyDescent="0.25">
      <c r="A9" s="96">
        <v>2</v>
      </c>
      <c r="B9" s="96" t="s">
        <v>171</v>
      </c>
      <c r="C9" s="97" t="s">
        <v>172</v>
      </c>
      <c r="D9" s="96" t="s">
        <v>170</v>
      </c>
      <c r="E9" s="98">
        <v>4</v>
      </c>
      <c r="F9" s="99"/>
      <c r="G9" s="100">
        <f>Table112[5]*Table112[6]</f>
        <v>0</v>
      </c>
    </row>
    <row r="10" spans="1:7" x14ac:dyDescent="0.25">
      <c r="A10" s="96">
        <v>3</v>
      </c>
      <c r="B10" s="96" t="s">
        <v>173</v>
      </c>
      <c r="C10" s="97" t="s">
        <v>174</v>
      </c>
      <c r="D10" s="96" t="s">
        <v>170</v>
      </c>
      <c r="E10" s="98">
        <v>1</v>
      </c>
      <c r="F10" s="99"/>
      <c r="G10" s="101">
        <f>Table112[5]*Table112[6]</f>
        <v>0</v>
      </c>
    </row>
    <row r="11" spans="1:7" ht="30" x14ac:dyDescent="0.25">
      <c r="A11" s="96">
        <v>4</v>
      </c>
      <c r="B11" s="96" t="s">
        <v>175</v>
      </c>
      <c r="C11" s="97" t="s">
        <v>176</v>
      </c>
      <c r="D11" s="96" t="s">
        <v>170</v>
      </c>
      <c r="E11" s="98">
        <v>1</v>
      </c>
      <c r="F11" s="99"/>
      <c r="G11" s="101">
        <f>Table112[5]*Table112[6]</f>
        <v>0</v>
      </c>
    </row>
    <row r="12" spans="1:7" ht="30" x14ac:dyDescent="0.25">
      <c r="A12" s="96">
        <v>5</v>
      </c>
      <c r="B12" s="96" t="s">
        <v>171</v>
      </c>
      <c r="C12" s="97" t="s">
        <v>172</v>
      </c>
      <c r="D12" s="96" t="s">
        <v>170</v>
      </c>
      <c r="E12" s="98">
        <v>2</v>
      </c>
      <c r="F12" s="99"/>
      <c r="G12" s="101">
        <f>Table112[5]*Table112[6]</f>
        <v>0</v>
      </c>
    </row>
    <row r="13" spans="1:7" x14ac:dyDescent="0.25">
      <c r="A13" s="96">
        <v>6</v>
      </c>
      <c r="B13" s="96" t="s">
        <v>177</v>
      </c>
      <c r="C13" s="97" t="s">
        <v>752</v>
      </c>
      <c r="D13" s="96" t="s">
        <v>170</v>
      </c>
      <c r="E13" s="98">
        <v>1</v>
      </c>
      <c r="F13" s="99"/>
      <c r="G13" s="101">
        <f>Table112[5]*Table112[6]</f>
        <v>0</v>
      </c>
    </row>
    <row r="14" spans="1:7" ht="30" x14ac:dyDescent="0.25">
      <c r="A14" s="96">
        <v>7</v>
      </c>
      <c r="B14" s="96" t="s">
        <v>171</v>
      </c>
      <c r="C14" s="97" t="s">
        <v>172</v>
      </c>
      <c r="D14" s="96" t="s">
        <v>170</v>
      </c>
      <c r="E14" s="98">
        <v>2</v>
      </c>
      <c r="F14" s="99"/>
      <c r="G14" s="101">
        <f>Table112[5]*Table112[6]</f>
        <v>0</v>
      </c>
    </row>
    <row r="15" spans="1:7" x14ac:dyDescent="0.25">
      <c r="A15" s="96">
        <v>8</v>
      </c>
      <c r="B15" s="96" t="s">
        <v>178</v>
      </c>
      <c r="C15" s="97" t="s">
        <v>776</v>
      </c>
      <c r="D15" s="96" t="s">
        <v>170</v>
      </c>
      <c r="E15" s="98">
        <v>1</v>
      </c>
      <c r="F15" s="99"/>
      <c r="G15" s="101">
        <f>Table112[5]*Table112[6]</f>
        <v>0</v>
      </c>
    </row>
    <row r="16" spans="1:7" ht="30" x14ac:dyDescent="0.25">
      <c r="A16" s="96">
        <v>9</v>
      </c>
      <c r="B16" s="96" t="s">
        <v>175</v>
      </c>
      <c r="C16" s="97" t="s">
        <v>179</v>
      </c>
      <c r="D16" s="96" t="s">
        <v>170</v>
      </c>
      <c r="E16" s="98">
        <v>2</v>
      </c>
      <c r="F16" s="99"/>
      <c r="G16" s="101">
        <f>Table112[5]*Table112[6]</f>
        <v>0</v>
      </c>
    </row>
    <row r="17" spans="1:7" x14ac:dyDescent="0.25">
      <c r="A17" s="96">
        <v>10</v>
      </c>
      <c r="B17" s="96" t="s">
        <v>180</v>
      </c>
      <c r="C17" s="97" t="s">
        <v>181</v>
      </c>
      <c r="D17" s="96" t="s">
        <v>170</v>
      </c>
      <c r="E17" s="98">
        <v>1</v>
      </c>
      <c r="F17" s="99"/>
      <c r="G17" s="101">
        <f>Table112[5]*Table112[6]</f>
        <v>0</v>
      </c>
    </row>
    <row r="18" spans="1:7" ht="30" x14ac:dyDescent="0.25">
      <c r="A18" s="96">
        <v>11</v>
      </c>
      <c r="B18" s="96" t="s">
        <v>182</v>
      </c>
      <c r="C18" s="97" t="s">
        <v>777</v>
      </c>
      <c r="D18" s="96" t="s">
        <v>170</v>
      </c>
      <c r="E18" s="98">
        <v>1</v>
      </c>
      <c r="F18" s="99"/>
      <c r="G18" s="101">
        <f>Table112[5]*Table112[6]</f>
        <v>0</v>
      </c>
    </row>
    <row r="19" spans="1:7" ht="45" x14ac:dyDescent="0.25">
      <c r="A19" s="96">
        <v>12</v>
      </c>
      <c r="B19" s="96" t="s">
        <v>183</v>
      </c>
      <c r="C19" s="97" t="s">
        <v>184</v>
      </c>
      <c r="D19" s="96" t="s">
        <v>170</v>
      </c>
      <c r="E19" s="98">
        <v>1</v>
      </c>
      <c r="F19" s="99"/>
      <c r="G19" s="101">
        <f>Table112[5]*Table112[6]</f>
        <v>0</v>
      </c>
    </row>
    <row r="20" spans="1:7" ht="30" x14ac:dyDescent="0.25">
      <c r="A20" s="96">
        <v>13</v>
      </c>
      <c r="B20" s="96" t="s">
        <v>185</v>
      </c>
      <c r="C20" s="97" t="s">
        <v>186</v>
      </c>
      <c r="D20" s="96" t="s">
        <v>170</v>
      </c>
      <c r="E20" s="98">
        <v>1</v>
      </c>
      <c r="F20" s="99"/>
      <c r="G20" s="101">
        <f>Table112[5]*Table112[6]</f>
        <v>0</v>
      </c>
    </row>
    <row r="21" spans="1:7" x14ac:dyDescent="0.25">
      <c r="A21" s="96"/>
      <c r="B21" s="96"/>
      <c r="C21" s="97" t="s">
        <v>187</v>
      </c>
      <c r="D21" s="96"/>
      <c r="E21" s="98"/>
      <c r="F21" s="99"/>
      <c r="G21" s="101">
        <f>Table112[5]*Table112[6]</f>
        <v>0</v>
      </c>
    </row>
    <row r="22" spans="1:7" ht="75" x14ac:dyDescent="0.25">
      <c r="A22" s="96">
        <v>14</v>
      </c>
      <c r="B22" s="96" t="s">
        <v>188</v>
      </c>
      <c r="C22" s="97" t="s">
        <v>189</v>
      </c>
      <c r="D22" s="96" t="s">
        <v>117</v>
      </c>
      <c r="E22" s="98">
        <v>8.5</v>
      </c>
      <c r="F22" s="99"/>
      <c r="G22" s="101">
        <f>Table112[5]*Table112[6]</f>
        <v>0</v>
      </c>
    </row>
    <row r="23" spans="1:7" ht="60" x14ac:dyDescent="0.25">
      <c r="A23" s="96">
        <v>15</v>
      </c>
      <c r="B23" s="96" t="s">
        <v>190</v>
      </c>
      <c r="C23" s="97" t="s">
        <v>191</v>
      </c>
      <c r="D23" s="96" t="s">
        <v>117</v>
      </c>
      <c r="E23" s="98">
        <v>9</v>
      </c>
      <c r="F23" s="99"/>
      <c r="G23" s="101">
        <f>Table112[5]*Table112[6]</f>
        <v>0</v>
      </c>
    </row>
    <row r="24" spans="1:7" ht="45" x14ac:dyDescent="0.25">
      <c r="A24" s="96">
        <v>16</v>
      </c>
      <c r="B24" s="96" t="s">
        <v>192</v>
      </c>
      <c r="C24" s="97" t="s">
        <v>193</v>
      </c>
      <c r="D24" s="96" t="s">
        <v>117</v>
      </c>
      <c r="E24" s="98">
        <v>9</v>
      </c>
      <c r="F24" s="99"/>
      <c r="G24" s="101">
        <f>Table112[5]*Table112[6]</f>
        <v>0</v>
      </c>
    </row>
    <row r="25" spans="1:7" ht="30" x14ac:dyDescent="0.25">
      <c r="A25" s="96">
        <v>17</v>
      </c>
      <c r="B25" s="96" t="s">
        <v>194</v>
      </c>
      <c r="C25" s="97" t="s">
        <v>195</v>
      </c>
      <c r="D25" s="96" t="s">
        <v>117</v>
      </c>
      <c r="E25" s="98">
        <v>28.3</v>
      </c>
      <c r="F25" s="99"/>
      <c r="G25" s="101">
        <f>Table112[5]*Table112[6]</f>
        <v>0</v>
      </c>
    </row>
    <row r="26" spans="1:7" ht="60" x14ac:dyDescent="0.25">
      <c r="A26" s="96">
        <v>18</v>
      </c>
      <c r="B26" s="96" t="s">
        <v>190</v>
      </c>
      <c r="C26" s="97" t="s">
        <v>191</v>
      </c>
      <c r="D26" s="96" t="s">
        <v>117</v>
      </c>
      <c r="E26" s="98">
        <v>28.3</v>
      </c>
      <c r="F26" s="99"/>
      <c r="G26" s="101">
        <f>Table112[5]*Table112[6]</f>
        <v>0</v>
      </c>
    </row>
    <row r="27" spans="1:7" ht="45" x14ac:dyDescent="0.25">
      <c r="A27" s="96">
        <v>19</v>
      </c>
      <c r="B27" s="96" t="s">
        <v>192</v>
      </c>
      <c r="C27" s="97" t="s">
        <v>193</v>
      </c>
      <c r="D27" s="96" t="s">
        <v>117</v>
      </c>
      <c r="E27" s="98">
        <v>28.3</v>
      </c>
      <c r="F27" s="99"/>
      <c r="G27" s="101">
        <f>Table112[5]*Table112[6]</f>
        <v>0</v>
      </c>
    </row>
    <row r="28" spans="1:7" ht="75" x14ac:dyDescent="0.25">
      <c r="A28" s="96">
        <v>20</v>
      </c>
      <c r="B28" s="96" t="s">
        <v>188</v>
      </c>
      <c r="C28" s="97" t="s">
        <v>196</v>
      </c>
      <c r="D28" s="96" t="s">
        <v>117</v>
      </c>
      <c r="E28" s="98">
        <v>17.100000000000001</v>
      </c>
      <c r="F28" s="99"/>
      <c r="G28" s="101">
        <f>Table112[5]*Table112[6]</f>
        <v>0</v>
      </c>
    </row>
    <row r="29" spans="1:7" ht="60" x14ac:dyDescent="0.25">
      <c r="A29" s="96">
        <v>21</v>
      </c>
      <c r="B29" s="96" t="s">
        <v>190</v>
      </c>
      <c r="C29" s="97" t="s">
        <v>191</v>
      </c>
      <c r="D29" s="96" t="s">
        <v>117</v>
      </c>
      <c r="E29" s="98">
        <v>17.239999999999998</v>
      </c>
      <c r="F29" s="99"/>
      <c r="G29" s="101">
        <f>Table112[5]*Table112[6]</f>
        <v>0</v>
      </c>
    </row>
    <row r="30" spans="1:7" ht="45" x14ac:dyDescent="0.25">
      <c r="A30" s="96">
        <v>22</v>
      </c>
      <c r="B30" s="96" t="s">
        <v>192</v>
      </c>
      <c r="C30" s="97" t="s">
        <v>193</v>
      </c>
      <c r="D30" s="96" t="s">
        <v>117</v>
      </c>
      <c r="E30" s="98">
        <v>17.239999999999998</v>
      </c>
      <c r="F30" s="99"/>
      <c r="G30" s="101">
        <f>Table112[5]*Table112[6]</f>
        <v>0</v>
      </c>
    </row>
    <row r="31" spans="1:7" ht="30" x14ac:dyDescent="0.25">
      <c r="A31" s="96">
        <v>23</v>
      </c>
      <c r="B31" s="96" t="s">
        <v>197</v>
      </c>
      <c r="C31" s="97" t="s">
        <v>198</v>
      </c>
      <c r="D31" s="96" t="s">
        <v>140</v>
      </c>
      <c r="E31" s="98">
        <v>0.23799999999999999</v>
      </c>
      <c r="F31" s="99"/>
      <c r="G31" s="101">
        <f>Table112[5]*Table112[6]</f>
        <v>0</v>
      </c>
    </row>
    <row r="32" spans="1:7" ht="30" x14ac:dyDescent="0.25">
      <c r="A32" s="96">
        <v>24</v>
      </c>
      <c r="B32" s="96" t="s">
        <v>199</v>
      </c>
      <c r="C32" s="97" t="s">
        <v>200</v>
      </c>
      <c r="D32" s="96" t="s">
        <v>170</v>
      </c>
      <c r="E32" s="98">
        <v>5</v>
      </c>
      <c r="F32" s="99"/>
      <c r="G32" s="101">
        <f>Table112[5]*Table112[6]</f>
        <v>0</v>
      </c>
    </row>
    <row r="33" spans="1:7" ht="30" x14ac:dyDescent="0.25">
      <c r="A33" s="96">
        <v>25</v>
      </c>
      <c r="B33" s="96" t="s">
        <v>199</v>
      </c>
      <c r="C33" s="97" t="s">
        <v>201</v>
      </c>
      <c r="D33" s="96" t="s">
        <v>170</v>
      </c>
      <c r="E33" s="98">
        <v>17</v>
      </c>
      <c r="F33" s="99"/>
      <c r="G33" s="101">
        <f>Table112[5]*Table112[6]</f>
        <v>0</v>
      </c>
    </row>
    <row r="34" spans="1:7" ht="30" x14ac:dyDescent="0.25">
      <c r="A34" s="96">
        <v>26</v>
      </c>
      <c r="B34" s="96" t="s">
        <v>199</v>
      </c>
      <c r="C34" s="97" t="s">
        <v>202</v>
      </c>
      <c r="D34" s="96" t="s">
        <v>170</v>
      </c>
      <c r="E34" s="98">
        <v>12</v>
      </c>
      <c r="F34" s="99"/>
      <c r="G34" s="101">
        <f>Table112[5]*Table112[6]</f>
        <v>0</v>
      </c>
    </row>
    <row r="35" spans="1:7" ht="30" x14ac:dyDescent="0.25">
      <c r="A35" s="96">
        <v>27</v>
      </c>
      <c r="B35" s="96" t="s">
        <v>199</v>
      </c>
      <c r="C35" s="97" t="s">
        <v>203</v>
      </c>
      <c r="D35" s="96" t="s">
        <v>170</v>
      </c>
      <c r="E35" s="98">
        <v>2</v>
      </c>
      <c r="F35" s="99"/>
      <c r="G35" s="101">
        <f>Table112[5]*Table112[6]</f>
        <v>0</v>
      </c>
    </row>
    <row r="36" spans="1:7" ht="30" x14ac:dyDescent="0.25">
      <c r="A36" s="96">
        <v>28</v>
      </c>
      <c r="B36" s="96" t="s">
        <v>199</v>
      </c>
      <c r="C36" s="97" t="s">
        <v>204</v>
      </c>
      <c r="D36" s="96" t="s">
        <v>170</v>
      </c>
      <c r="E36" s="98">
        <v>8</v>
      </c>
      <c r="F36" s="99"/>
      <c r="G36" s="101">
        <f>Table112[5]*Table112[6]</f>
        <v>0</v>
      </c>
    </row>
    <row r="37" spans="1:7" ht="45" x14ac:dyDescent="0.25">
      <c r="A37" s="96">
        <v>29</v>
      </c>
      <c r="B37" s="96" t="s">
        <v>205</v>
      </c>
      <c r="C37" s="97" t="s">
        <v>206</v>
      </c>
      <c r="D37" s="96" t="s">
        <v>170</v>
      </c>
      <c r="E37" s="98">
        <v>2</v>
      </c>
      <c r="F37" s="99"/>
      <c r="G37" s="101">
        <f>Table112[5]*Table112[6]</f>
        <v>0</v>
      </c>
    </row>
    <row r="38" spans="1:7" ht="45" x14ac:dyDescent="0.25">
      <c r="A38" s="96">
        <v>30</v>
      </c>
      <c r="B38" s="96" t="s">
        <v>205</v>
      </c>
      <c r="C38" s="97" t="s">
        <v>207</v>
      </c>
      <c r="D38" s="96" t="s">
        <v>170</v>
      </c>
      <c r="E38" s="98">
        <v>18</v>
      </c>
      <c r="F38" s="99"/>
      <c r="G38" s="101">
        <f>Table112[5]*Table112[6]</f>
        <v>0</v>
      </c>
    </row>
    <row r="39" spans="1:7" ht="45" x14ac:dyDescent="0.25">
      <c r="A39" s="96">
        <v>31</v>
      </c>
      <c r="B39" s="96" t="s">
        <v>208</v>
      </c>
      <c r="C39" s="97" t="s">
        <v>209</v>
      </c>
      <c r="D39" s="96" t="s">
        <v>170</v>
      </c>
      <c r="E39" s="98">
        <v>4</v>
      </c>
      <c r="F39" s="99"/>
      <c r="G39" s="101">
        <f>Table112[5]*Table112[6]</f>
        <v>0</v>
      </c>
    </row>
    <row r="40" spans="1:7" ht="45" x14ac:dyDescent="0.25">
      <c r="A40" s="96">
        <v>32</v>
      </c>
      <c r="B40" s="96" t="s">
        <v>210</v>
      </c>
      <c r="C40" s="97" t="s">
        <v>211</v>
      </c>
      <c r="D40" s="96" t="s">
        <v>170</v>
      </c>
      <c r="E40" s="98">
        <v>4</v>
      </c>
      <c r="F40" s="99"/>
      <c r="G40" s="101">
        <f>Table112[5]*Table112[6]</f>
        <v>0</v>
      </c>
    </row>
    <row r="41" spans="1:7" ht="45" x14ac:dyDescent="0.25">
      <c r="A41" s="96">
        <v>33</v>
      </c>
      <c r="B41" s="96" t="s">
        <v>210</v>
      </c>
      <c r="C41" s="97" t="s">
        <v>212</v>
      </c>
      <c r="D41" s="96" t="s">
        <v>170</v>
      </c>
      <c r="E41" s="98">
        <v>11</v>
      </c>
      <c r="F41" s="99"/>
      <c r="G41" s="101">
        <f>Table112[5]*Table112[6]</f>
        <v>0</v>
      </c>
    </row>
    <row r="42" spans="1:7" ht="45" x14ac:dyDescent="0.25">
      <c r="A42" s="96">
        <v>34</v>
      </c>
      <c r="B42" s="96" t="s">
        <v>205</v>
      </c>
      <c r="C42" s="97" t="s">
        <v>213</v>
      </c>
      <c r="D42" s="96" t="s">
        <v>170</v>
      </c>
      <c r="E42" s="98">
        <v>4</v>
      </c>
      <c r="F42" s="99"/>
      <c r="G42" s="101">
        <f>Table112[5]*Table112[6]</f>
        <v>0</v>
      </c>
    </row>
    <row r="43" spans="1:7" ht="45" x14ac:dyDescent="0.25">
      <c r="A43" s="96">
        <v>35</v>
      </c>
      <c r="B43" s="96" t="s">
        <v>208</v>
      </c>
      <c r="C43" s="97" t="s">
        <v>214</v>
      </c>
      <c r="D43" s="96" t="s">
        <v>170</v>
      </c>
      <c r="E43" s="98">
        <v>2</v>
      </c>
      <c r="F43" s="99"/>
      <c r="G43" s="101">
        <f>Table112[5]*Table112[6]</f>
        <v>0</v>
      </c>
    </row>
    <row r="44" spans="1:7" ht="45" x14ac:dyDescent="0.25">
      <c r="A44" s="96">
        <v>36</v>
      </c>
      <c r="B44" s="96" t="s">
        <v>210</v>
      </c>
      <c r="C44" s="97" t="s">
        <v>215</v>
      </c>
      <c r="D44" s="96" t="s">
        <v>170</v>
      </c>
      <c r="E44" s="98">
        <v>2</v>
      </c>
      <c r="F44" s="99"/>
      <c r="G44" s="101">
        <f>Table112[5]*Table112[6]</f>
        <v>0</v>
      </c>
    </row>
    <row r="45" spans="1:7" ht="45" x14ac:dyDescent="0.25">
      <c r="A45" s="96">
        <v>37</v>
      </c>
      <c r="B45" s="96" t="s">
        <v>208</v>
      </c>
      <c r="C45" s="97" t="s">
        <v>216</v>
      </c>
      <c r="D45" s="96" t="s">
        <v>170</v>
      </c>
      <c r="E45" s="98">
        <v>1</v>
      </c>
      <c r="F45" s="99"/>
      <c r="G45" s="101">
        <f>Table112[5]*Table112[6]</f>
        <v>0</v>
      </c>
    </row>
    <row r="46" spans="1:7" ht="45" x14ac:dyDescent="0.25">
      <c r="A46" s="96">
        <v>38</v>
      </c>
      <c r="B46" s="96" t="s">
        <v>210</v>
      </c>
      <c r="C46" s="97" t="s">
        <v>217</v>
      </c>
      <c r="D46" s="96" t="s">
        <v>170</v>
      </c>
      <c r="E46" s="98">
        <v>4</v>
      </c>
      <c r="F46" s="99"/>
      <c r="G46" s="101">
        <f>Table112[5]*Table112[6]</f>
        <v>0</v>
      </c>
    </row>
    <row r="47" spans="1:7" ht="45" x14ac:dyDescent="0.25">
      <c r="A47" s="96">
        <v>39</v>
      </c>
      <c r="B47" s="96" t="s">
        <v>210</v>
      </c>
      <c r="C47" s="97" t="s">
        <v>218</v>
      </c>
      <c r="D47" s="96" t="s">
        <v>170</v>
      </c>
      <c r="E47" s="98">
        <v>2</v>
      </c>
      <c r="F47" s="99"/>
      <c r="G47" s="101">
        <f>Table112[5]*Table112[6]</f>
        <v>0</v>
      </c>
    </row>
    <row r="48" spans="1:7" ht="60" x14ac:dyDescent="0.25">
      <c r="A48" s="96">
        <v>40</v>
      </c>
      <c r="B48" s="96" t="s">
        <v>219</v>
      </c>
      <c r="C48" s="97" t="s">
        <v>220</v>
      </c>
      <c r="D48" s="96" t="s">
        <v>170</v>
      </c>
      <c r="E48" s="98">
        <v>2</v>
      </c>
      <c r="F48" s="99"/>
      <c r="G48" s="101">
        <f>Table112[5]*Table112[6]</f>
        <v>0</v>
      </c>
    </row>
    <row r="49" spans="1:7" ht="45" x14ac:dyDescent="0.25">
      <c r="A49" s="96">
        <v>41</v>
      </c>
      <c r="B49" s="96" t="s">
        <v>219</v>
      </c>
      <c r="C49" s="97" t="s">
        <v>221</v>
      </c>
      <c r="D49" s="96" t="s">
        <v>170</v>
      </c>
      <c r="E49" s="98">
        <v>2</v>
      </c>
      <c r="F49" s="99"/>
      <c r="G49" s="101">
        <f>Table112[5]*Table112[6]</f>
        <v>0</v>
      </c>
    </row>
    <row r="50" spans="1:7" ht="60" x14ac:dyDescent="0.25">
      <c r="A50" s="96">
        <v>42</v>
      </c>
      <c r="B50" s="96" t="s">
        <v>222</v>
      </c>
      <c r="C50" s="97" t="s">
        <v>223</v>
      </c>
      <c r="D50" s="96" t="s">
        <v>119</v>
      </c>
      <c r="E50" s="98">
        <v>48</v>
      </c>
      <c r="F50" s="99"/>
      <c r="G50" s="101">
        <f>Table112[5]*Table112[6]</f>
        <v>0</v>
      </c>
    </row>
    <row r="51" spans="1:7" ht="60" x14ac:dyDescent="0.25">
      <c r="A51" s="96">
        <v>43</v>
      </c>
      <c r="B51" s="96" t="s">
        <v>224</v>
      </c>
      <c r="C51" s="97" t="s">
        <v>225</v>
      </c>
      <c r="D51" s="96" t="s">
        <v>119</v>
      </c>
      <c r="E51" s="98">
        <v>10</v>
      </c>
      <c r="F51" s="99"/>
      <c r="G51" s="101">
        <f>Table112[5]*Table112[6]</f>
        <v>0</v>
      </c>
    </row>
    <row r="52" spans="1:7" ht="45" x14ac:dyDescent="0.25">
      <c r="A52" s="96">
        <v>44</v>
      </c>
      <c r="B52" s="96" t="s">
        <v>226</v>
      </c>
      <c r="C52" s="97" t="s">
        <v>227</v>
      </c>
      <c r="D52" s="96" t="s">
        <v>119</v>
      </c>
      <c r="E52" s="98">
        <v>13</v>
      </c>
      <c r="F52" s="99"/>
      <c r="G52" s="101">
        <f>Table112[5]*Table112[6]</f>
        <v>0</v>
      </c>
    </row>
    <row r="53" spans="1:7" ht="45" x14ac:dyDescent="0.25">
      <c r="A53" s="96">
        <v>45</v>
      </c>
      <c r="B53" s="96" t="s">
        <v>228</v>
      </c>
      <c r="C53" s="97" t="s">
        <v>229</v>
      </c>
      <c r="D53" s="96" t="s">
        <v>119</v>
      </c>
      <c r="E53" s="98">
        <v>6</v>
      </c>
      <c r="F53" s="99"/>
      <c r="G53" s="101">
        <f>Table112[5]*Table112[6]</f>
        <v>0</v>
      </c>
    </row>
    <row r="54" spans="1:7" ht="45" x14ac:dyDescent="0.25">
      <c r="A54" s="96">
        <v>46</v>
      </c>
      <c r="B54" s="96" t="s">
        <v>228</v>
      </c>
      <c r="C54" s="97" t="s">
        <v>230</v>
      </c>
      <c r="D54" s="96" t="s">
        <v>119</v>
      </c>
      <c r="E54" s="98">
        <v>15</v>
      </c>
      <c r="F54" s="99"/>
      <c r="G54" s="101">
        <f>Table112[5]*Table112[6]</f>
        <v>0</v>
      </c>
    </row>
    <row r="55" spans="1:7" ht="45" x14ac:dyDescent="0.25">
      <c r="A55" s="96">
        <v>47</v>
      </c>
      <c r="B55" s="96" t="s">
        <v>231</v>
      </c>
      <c r="C55" s="97" t="s">
        <v>232</v>
      </c>
      <c r="D55" s="96" t="s">
        <v>119</v>
      </c>
      <c r="E55" s="98">
        <v>31</v>
      </c>
      <c r="F55" s="99"/>
      <c r="G55" s="101">
        <f>Table112[5]*Table112[6]</f>
        <v>0</v>
      </c>
    </row>
    <row r="56" spans="1:7" ht="45" x14ac:dyDescent="0.25">
      <c r="A56" s="96">
        <v>48</v>
      </c>
      <c r="B56" s="96" t="s">
        <v>233</v>
      </c>
      <c r="C56" s="97" t="s">
        <v>234</v>
      </c>
      <c r="D56" s="96" t="s">
        <v>119</v>
      </c>
      <c r="E56" s="98">
        <v>1</v>
      </c>
      <c r="F56" s="99"/>
      <c r="G56" s="101">
        <f>Table112[5]*Table112[6]</f>
        <v>0</v>
      </c>
    </row>
    <row r="57" spans="1:7" ht="45" x14ac:dyDescent="0.25">
      <c r="A57" s="96" t="s">
        <v>778</v>
      </c>
      <c r="B57" s="96" t="s">
        <v>779</v>
      </c>
      <c r="C57" s="97" t="s">
        <v>780</v>
      </c>
      <c r="D57" s="96" t="s">
        <v>95</v>
      </c>
      <c r="E57" s="98">
        <v>1</v>
      </c>
      <c r="F57" s="99"/>
      <c r="G57" s="101">
        <f>Table112[5]*Table112[6]</f>
        <v>0</v>
      </c>
    </row>
    <row r="58" spans="1:7" ht="45" x14ac:dyDescent="0.25">
      <c r="A58" s="96">
        <v>49</v>
      </c>
      <c r="B58" s="96" t="s">
        <v>235</v>
      </c>
      <c r="C58" s="97" t="s">
        <v>236</v>
      </c>
      <c r="D58" s="96" t="s">
        <v>119</v>
      </c>
      <c r="E58" s="98">
        <v>58</v>
      </c>
      <c r="F58" s="99"/>
      <c r="G58" s="101">
        <f>Table112[5]*Table112[6]</f>
        <v>0</v>
      </c>
    </row>
    <row r="59" spans="1:7" ht="45" x14ac:dyDescent="0.25">
      <c r="A59" s="96">
        <v>50</v>
      </c>
      <c r="B59" s="96" t="s">
        <v>237</v>
      </c>
      <c r="C59" s="97" t="s">
        <v>238</v>
      </c>
      <c r="D59" s="96" t="s">
        <v>119</v>
      </c>
      <c r="E59" s="98">
        <v>34</v>
      </c>
      <c r="F59" s="99"/>
      <c r="G59" s="101">
        <f>Table112[5]*Table112[6]</f>
        <v>0</v>
      </c>
    </row>
    <row r="60" spans="1:7" ht="45" x14ac:dyDescent="0.25">
      <c r="A60" s="96">
        <v>51</v>
      </c>
      <c r="B60" s="96" t="s">
        <v>239</v>
      </c>
      <c r="C60" s="97" t="s">
        <v>240</v>
      </c>
      <c r="D60" s="96" t="s">
        <v>119</v>
      </c>
      <c r="E60" s="98">
        <v>32</v>
      </c>
      <c r="F60" s="99"/>
      <c r="G60" s="101">
        <f>Table112[5]*Table112[6]</f>
        <v>0</v>
      </c>
    </row>
    <row r="61" spans="1:7" ht="45" x14ac:dyDescent="0.25">
      <c r="A61" s="96">
        <v>52</v>
      </c>
      <c r="B61" s="96" t="s">
        <v>241</v>
      </c>
      <c r="C61" s="97" t="s">
        <v>242</v>
      </c>
      <c r="D61" s="96" t="s">
        <v>119</v>
      </c>
      <c r="E61" s="98">
        <v>58</v>
      </c>
      <c r="F61" s="99"/>
      <c r="G61" s="101">
        <f>Table112[5]*Table112[6]</f>
        <v>0</v>
      </c>
    </row>
    <row r="62" spans="1:7" ht="45" x14ac:dyDescent="0.25">
      <c r="A62" s="96">
        <v>53</v>
      </c>
      <c r="B62" s="96" t="s">
        <v>243</v>
      </c>
      <c r="C62" s="97" t="s">
        <v>244</v>
      </c>
      <c r="D62" s="96" t="s">
        <v>119</v>
      </c>
      <c r="E62" s="98">
        <v>34</v>
      </c>
      <c r="F62" s="99"/>
      <c r="G62" s="101">
        <f>Table112[5]*Table112[6]</f>
        <v>0</v>
      </c>
    </row>
    <row r="63" spans="1:7" ht="45" x14ac:dyDescent="0.25">
      <c r="A63" s="96">
        <v>54</v>
      </c>
      <c r="B63" s="96" t="s">
        <v>245</v>
      </c>
      <c r="C63" s="97" t="s">
        <v>246</v>
      </c>
      <c r="D63" s="96" t="s">
        <v>119</v>
      </c>
      <c r="E63" s="98">
        <v>32</v>
      </c>
      <c r="F63" s="99"/>
      <c r="G63" s="101">
        <f>Table112[5]*Table112[6]</f>
        <v>0</v>
      </c>
    </row>
    <row r="64" spans="1:7" ht="30" x14ac:dyDescent="0.25">
      <c r="A64" s="96">
        <v>55</v>
      </c>
      <c r="B64" s="96" t="s">
        <v>247</v>
      </c>
      <c r="C64" s="97" t="s">
        <v>248</v>
      </c>
      <c r="D64" s="96" t="s">
        <v>137</v>
      </c>
      <c r="E64" s="98">
        <v>183.76</v>
      </c>
      <c r="F64" s="99"/>
      <c r="G64" s="101">
        <f>Table112[5]*Table112[6]</f>
        <v>0</v>
      </c>
    </row>
    <row r="65" spans="1:7" ht="30" x14ac:dyDescent="0.25">
      <c r="A65" s="96">
        <v>56</v>
      </c>
      <c r="B65" s="96" t="s">
        <v>249</v>
      </c>
      <c r="C65" s="97" t="s">
        <v>250</v>
      </c>
      <c r="D65" s="96" t="s">
        <v>119</v>
      </c>
      <c r="E65" s="98">
        <v>9</v>
      </c>
      <c r="F65" s="99"/>
      <c r="G65" s="101">
        <f>Table112[5]*Table112[6]</f>
        <v>0</v>
      </c>
    </row>
    <row r="66" spans="1:7" ht="30" x14ac:dyDescent="0.25">
      <c r="A66" s="96">
        <v>57</v>
      </c>
      <c r="B66" s="96"/>
      <c r="C66" s="97" t="s">
        <v>787</v>
      </c>
      <c r="D66" s="96"/>
      <c r="E66" s="98"/>
      <c r="F66" s="99"/>
      <c r="G66" s="101">
        <f>Table112[5]*Table112[6]</f>
        <v>0</v>
      </c>
    </row>
    <row r="67" spans="1:7" x14ac:dyDescent="0.25">
      <c r="A67" s="96">
        <v>58</v>
      </c>
      <c r="B67" s="96"/>
      <c r="C67" s="97" t="s">
        <v>251</v>
      </c>
      <c r="D67" s="96" t="s">
        <v>170</v>
      </c>
      <c r="E67" s="98">
        <v>1</v>
      </c>
      <c r="F67" s="99"/>
      <c r="G67" s="101">
        <f>Table112[5]*Table112[6]</f>
        <v>0</v>
      </c>
    </row>
    <row r="68" spans="1:7" x14ac:dyDescent="0.25">
      <c r="A68" s="96">
        <v>59</v>
      </c>
      <c r="B68" s="96"/>
      <c r="C68" s="97" t="s">
        <v>252</v>
      </c>
      <c r="D68" s="96" t="s">
        <v>170</v>
      </c>
      <c r="E68" s="98">
        <v>4</v>
      </c>
      <c r="F68" s="99"/>
      <c r="G68" s="101">
        <f>Table112[5]*Table112[6]</f>
        <v>0</v>
      </c>
    </row>
    <row r="69" spans="1:7" x14ac:dyDescent="0.25">
      <c r="A69" s="96">
        <v>60</v>
      </c>
      <c r="B69" s="96"/>
      <c r="C69" s="97" t="s">
        <v>253</v>
      </c>
      <c r="D69" s="96" t="s">
        <v>170</v>
      </c>
      <c r="E69" s="98">
        <v>7</v>
      </c>
      <c r="F69" s="99"/>
      <c r="G69" s="101">
        <f>Table112[5]*Table112[6]</f>
        <v>0</v>
      </c>
    </row>
    <row r="70" spans="1:7" x14ac:dyDescent="0.25">
      <c r="A70" s="96">
        <v>61</v>
      </c>
      <c r="B70" s="96"/>
      <c r="C70" s="97" t="s">
        <v>254</v>
      </c>
      <c r="D70" s="96" t="s">
        <v>170</v>
      </c>
      <c r="E70" s="98">
        <v>1</v>
      </c>
      <c r="F70" s="99"/>
      <c r="G70" s="101">
        <f>Table112[5]*Table112[6]</f>
        <v>0</v>
      </c>
    </row>
    <row r="71" spans="1:7" x14ac:dyDescent="0.25">
      <c r="A71" s="96">
        <v>62</v>
      </c>
      <c r="B71" s="96"/>
      <c r="C71" s="97" t="s">
        <v>255</v>
      </c>
      <c r="D71" s="96" t="s">
        <v>170</v>
      </c>
      <c r="E71" s="98">
        <v>1</v>
      </c>
      <c r="F71" s="99"/>
      <c r="G71" s="101">
        <f>Table112[5]*Table112[6]</f>
        <v>0</v>
      </c>
    </row>
    <row r="72" spans="1:7" x14ac:dyDescent="0.25">
      <c r="A72" s="96">
        <v>63</v>
      </c>
      <c r="B72" s="96"/>
      <c r="C72" s="97" t="s">
        <v>256</v>
      </c>
      <c r="D72" s="96" t="s">
        <v>170</v>
      </c>
      <c r="E72" s="98">
        <v>1</v>
      </c>
      <c r="F72" s="99"/>
      <c r="G72" s="101">
        <f>Table112[5]*Table112[6]</f>
        <v>0</v>
      </c>
    </row>
    <row r="73" spans="1:7" x14ac:dyDescent="0.25">
      <c r="A73" s="96"/>
      <c r="B73" s="96"/>
      <c r="C73" s="97" t="s">
        <v>257</v>
      </c>
      <c r="D73" s="96"/>
      <c r="E73" s="98"/>
      <c r="F73" s="99"/>
      <c r="G73" s="101">
        <f>Table112[5]*Table112[6]</f>
        <v>0</v>
      </c>
    </row>
    <row r="74" spans="1:7" ht="60" x14ac:dyDescent="0.25">
      <c r="A74" s="96">
        <v>64</v>
      </c>
      <c r="B74" s="96"/>
      <c r="C74" s="97" t="s">
        <v>753</v>
      </c>
      <c r="D74" s="96" t="s">
        <v>170</v>
      </c>
      <c r="E74" s="98">
        <v>2</v>
      </c>
      <c r="F74" s="99"/>
      <c r="G74" s="101">
        <f>Table112[5]*Table112[6]</f>
        <v>0</v>
      </c>
    </row>
    <row r="75" spans="1:7" ht="45" x14ac:dyDescent="0.25">
      <c r="A75" s="96">
        <v>65</v>
      </c>
      <c r="B75" s="96"/>
      <c r="C75" s="97" t="s">
        <v>258</v>
      </c>
      <c r="D75" s="96" t="s">
        <v>170</v>
      </c>
      <c r="E75" s="98">
        <v>2</v>
      </c>
      <c r="F75" s="99"/>
      <c r="G75" s="101">
        <f>Table112[5]*Table112[6]</f>
        <v>0</v>
      </c>
    </row>
    <row r="76" spans="1:7" ht="45" x14ac:dyDescent="0.25">
      <c r="A76" s="96">
        <v>66</v>
      </c>
      <c r="B76" s="96"/>
      <c r="C76" s="97" t="s">
        <v>259</v>
      </c>
      <c r="D76" s="96" t="s">
        <v>170</v>
      </c>
      <c r="E76" s="98">
        <v>2</v>
      </c>
      <c r="F76" s="99"/>
      <c r="G76" s="101">
        <f>Table112[5]*Table112[6]</f>
        <v>0</v>
      </c>
    </row>
    <row r="77" spans="1:7" x14ac:dyDescent="0.25">
      <c r="A77" s="96">
        <v>67</v>
      </c>
      <c r="B77" s="96"/>
      <c r="C77" s="97" t="s">
        <v>260</v>
      </c>
      <c r="D77" s="96" t="s">
        <v>170</v>
      </c>
      <c r="E77" s="98">
        <v>1</v>
      </c>
      <c r="F77" s="99"/>
      <c r="G77" s="101">
        <f>Table112[5]*Table112[6]</f>
        <v>0</v>
      </c>
    </row>
    <row r="78" spans="1:7" ht="45" x14ac:dyDescent="0.25">
      <c r="A78" s="96">
        <v>68</v>
      </c>
      <c r="B78" s="96"/>
      <c r="C78" s="97" t="s">
        <v>261</v>
      </c>
      <c r="D78" s="96" t="s">
        <v>170</v>
      </c>
      <c r="E78" s="98">
        <v>1</v>
      </c>
      <c r="F78" s="99"/>
      <c r="G78" s="101">
        <f>Table112[5]*Table112[6]</f>
        <v>0</v>
      </c>
    </row>
    <row r="79" spans="1:7" ht="45" x14ac:dyDescent="0.25">
      <c r="A79" s="96">
        <v>69</v>
      </c>
      <c r="B79" s="96"/>
      <c r="C79" s="97" t="s">
        <v>262</v>
      </c>
      <c r="D79" s="96" t="s">
        <v>170</v>
      </c>
      <c r="E79" s="98">
        <v>2</v>
      </c>
      <c r="F79" s="99"/>
      <c r="G79" s="101">
        <f>Table112[5]*Table112[6]</f>
        <v>0</v>
      </c>
    </row>
    <row r="80" spans="1:7" ht="30" x14ac:dyDescent="0.25">
      <c r="A80" s="96">
        <v>70</v>
      </c>
      <c r="B80" s="96"/>
      <c r="C80" s="97" t="s">
        <v>263</v>
      </c>
      <c r="D80" s="96" t="s">
        <v>170</v>
      </c>
      <c r="E80" s="98">
        <v>1</v>
      </c>
      <c r="F80" s="99"/>
      <c r="G80" s="101">
        <f>Table112[5]*Table112[6]</f>
        <v>0</v>
      </c>
    </row>
    <row r="81" spans="1:7" ht="45" x14ac:dyDescent="0.25">
      <c r="A81" s="96">
        <v>71</v>
      </c>
      <c r="B81" s="96"/>
      <c r="C81" s="97" t="s">
        <v>264</v>
      </c>
      <c r="D81" s="96" t="s">
        <v>170</v>
      </c>
      <c r="E81" s="98">
        <v>2</v>
      </c>
      <c r="F81" s="99"/>
      <c r="G81" s="101">
        <f>Table112[5]*Table112[6]</f>
        <v>0</v>
      </c>
    </row>
    <row r="82" spans="1:7" x14ac:dyDescent="0.25">
      <c r="A82" s="96">
        <v>72</v>
      </c>
      <c r="B82" s="96"/>
      <c r="C82" s="97" t="s">
        <v>265</v>
      </c>
      <c r="D82" s="96" t="s">
        <v>170</v>
      </c>
      <c r="E82" s="98">
        <v>1</v>
      </c>
      <c r="F82" s="99"/>
      <c r="G82" s="101">
        <f>Table112[5]*Table112[6]</f>
        <v>0</v>
      </c>
    </row>
    <row r="83" spans="1:7" ht="45" x14ac:dyDescent="0.25">
      <c r="A83" s="96">
        <v>73</v>
      </c>
      <c r="B83" s="96"/>
      <c r="C83" s="97" t="s">
        <v>266</v>
      </c>
      <c r="D83" s="96" t="s">
        <v>170</v>
      </c>
      <c r="E83" s="98">
        <v>2</v>
      </c>
      <c r="F83" s="99"/>
      <c r="G83" s="101">
        <f>Table112[5]*Table112[6]</f>
        <v>0</v>
      </c>
    </row>
    <row r="84" spans="1:7" x14ac:dyDescent="0.25">
      <c r="A84" s="96">
        <v>74</v>
      </c>
      <c r="B84" s="96"/>
      <c r="C84" s="97" t="s">
        <v>267</v>
      </c>
      <c r="D84" s="96" t="s">
        <v>170</v>
      </c>
      <c r="E84" s="98">
        <v>1</v>
      </c>
      <c r="F84" s="99"/>
      <c r="G84" s="101">
        <f>Table112[5]*Table112[6]</f>
        <v>0</v>
      </c>
    </row>
    <row r="85" spans="1:7" ht="30" x14ac:dyDescent="0.25">
      <c r="A85" s="96">
        <v>75</v>
      </c>
      <c r="B85" s="96"/>
      <c r="C85" s="97" t="s">
        <v>268</v>
      </c>
      <c r="D85" s="96" t="s">
        <v>170</v>
      </c>
      <c r="E85" s="98">
        <v>1</v>
      </c>
      <c r="F85" s="99"/>
      <c r="G85" s="101">
        <f>Table112[5]*Table112[6]</f>
        <v>0</v>
      </c>
    </row>
    <row r="86" spans="1:7" ht="30" x14ac:dyDescent="0.25">
      <c r="A86" s="96">
        <v>77</v>
      </c>
      <c r="B86" s="96"/>
      <c r="C86" s="97" t="s">
        <v>269</v>
      </c>
      <c r="D86" s="96" t="s">
        <v>170</v>
      </c>
      <c r="E86" s="98">
        <v>1</v>
      </c>
      <c r="F86" s="99"/>
      <c r="G86" s="101">
        <f>Table112[5]*Table112[6]</f>
        <v>0</v>
      </c>
    </row>
    <row r="87" spans="1:7" x14ac:dyDescent="0.25">
      <c r="A87" s="96">
        <v>78</v>
      </c>
      <c r="B87" s="96"/>
      <c r="C87" s="97" t="s">
        <v>270</v>
      </c>
      <c r="D87" s="96" t="s">
        <v>170</v>
      </c>
      <c r="E87" s="98">
        <v>1</v>
      </c>
      <c r="F87" s="99"/>
      <c r="G87" s="101">
        <f>Table112[5]*Table112[6]</f>
        <v>0</v>
      </c>
    </row>
    <row r="88" spans="1:7" x14ac:dyDescent="0.25">
      <c r="A88" s="93" t="s">
        <v>83</v>
      </c>
      <c r="B88" s="94"/>
      <c r="C88" s="94"/>
      <c r="D88" s="94"/>
      <c r="E88" s="95"/>
      <c r="F88" s="95"/>
      <c r="G88" s="95">
        <f>SUBTOTAL(9,Table112[7])</f>
        <v>0</v>
      </c>
    </row>
  </sheetData>
  <mergeCells count="2">
    <mergeCell ref="C2:G3"/>
    <mergeCell ref="A4:B4"/>
  </mergeCells>
  <phoneticPr fontId="16" type="noConversion"/>
  <conditionalFormatting sqref="G7:G88">
    <cfRule type="expression" dxfId="88" priority="1">
      <formula>AND($C7="Subtotal",$G7="")</formula>
    </cfRule>
    <cfRule type="expression" dxfId="87" priority="2">
      <formula>AND($C7="Subtotal",_xlfn.FORMULATEXT($G7)="=[5]*[6]")</formula>
    </cfRule>
    <cfRule type="expression" dxfId="86" priority="6">
      <formula>AND($C7&lt;&gt;"Subtotal",_xlfn.FORMULATEXT($G7)&lt;&gt;"=[5]*[6]")</formula>
    </cfRule>
  </conditionalFormatting>
  <conditionalFormatting sqref="E7:G88">
    <cfRule type="notContainsBlanks" priority="8" stopIfTrue="1">
      <formula>LEN(TRIM(E7))&gt;0</formula>
    </cfRule>
    <cfRule type="expression" dxfId="85" priority="9">
      <formula>$E7&lt;&gt;""</formula>
    </cfRule>
  </conditionalFormatting>
  <conditionalFormatting sqref="A7:G88">
    <cfRule type="expression" dxfId="84" priority="3">
      <formula>CELL("PROTECT",A7)=0</formula>
    </cfRule>
    <cfRule type="expression" dxfId="83" priority="4">
      <formula>$C7="Subtotal"</formula>
    </cfRule>
    <cfRule type="expression" priority="5" stopIfTrue="1">
      <formula>OR($C7="Subtotal",$A7="Total TVA Cota 0")</formula>
    </cfRule>
    <cfRule type="expression" dxfId="82" priority="7">
      <formula>$E7=""</formula>
    </cfRule>
  </conditionalFormatting>
  <dataValidations count="1">
    <dataValidation type="decimal" operator="greaterThan" allowBlank="1" showInputMessage="1" showErrorMessage="1" sqref="F7:F8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43" zoomScaleNormal="90" zoomScaleSheetLayoutView="100" workbookViewId="0">
      <selection activeCell="C15" sqref="C1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168</v>
      </c>
      <c r="D7" s="38"/>
      <c r="E7" s="44"/>
      <c r="F7" s="43"/>
      <c r="G7" s="87">
        <f>Table113[5]*Table113[6]</f>
        <v>0</v>
      </c>
    </row>
    <row r="8" spans="1:7" ht="30" x14ac:dyDescent="0.25">
      <c r="A8" s="38">
        <v>1</v>
      </c>
      <c r="B8" s="38" t="s">
        <v>271</v>
      </c>
      <c r="C8" s="102" t="s">
        <v>767</v>
      </c>
      <c r="D8" s="38" t="s">
        <v>170</v>
      </c>
      <c r="E8" s="44">
        <v>4</v>
      </c>
      <c r="F8" s="43"/>
      <c r="G8" s="88">
        <f>Table113[5]*Table113[6]</f>
        <v>0</v>
      </c>
    </row>
    <row r="9" spans="1:7" ht="30" x14ac:dyDescent="0.25">
      <c r="A9" s="96">
        <v>2</v>
      </c>
      <c r="B9" s="96" t="s">
        <v>272</v>
      </c>
      <c r="C9" s="97" t="s">
        <v>273</v>
      </c>
      <c r="D9" s="96" t="s">
        <v>170</v>
      </c>
      <c r="E9" s="98">
        <v>1</v>
      </c>
      <c r="F9" s="99"/>
      <c r="G9" s="100">
        <f>Table113[5]*Table113[6]</f>
        <v>0</v>
      </c>
    </row>
    <row r="10" spans="1:7" ht="45" x14ac:dyDescent="0.25">
      <c r="A10" s="96">
        <v>3</v>
      </c>
      <c r="B10" s="96" t="s">
        <v>171</v>
      </c>
      <c r="C10" s="97" t="s">
        <v>754</v>
      </c>
      <c r="D10" s="96" t="s">
        <v>170</v>
      </c>
      <c r="E10" s="98">
        <v>1</v>
      </c>
      <c r="F10" s="99"/>
      <c r="G10" s="101">
        <f>Table113[5]*Table113[6]</f>
        <v>0</v>
      </c>
    </row>
    <row r="11" spans="1:7" ht="30" x14ac:dyDescent="0.25">
      <c r="A11" s="96">
        <v>4</v>
      </c>
      <c r="B11" s="96" t="s">
        <v>173</v>
      </c>
      <c r="C11" s="97" t="s">
        <v>755</v>
      </c>
      <c r="D11" s="96" t="s">
        <v>170</v>
      </c>
      <c r="E11" s="98">
        <v>1</v>
      </c>
      <c r="F11" s="99"/>
      <c r="G11" s="101">
        <f>Table113[5]*Table113[6]</f>
        <v>0</v>
      </c>
    </row>
    <row r="12" spans="1:7" ht="30" x14ac:dyDescent="0.25">
      <c r="A12" s="96">
        <v>5</v>
      </c>
      <c r="B12" s="96" t="s">
        <v>274</v>
      </c>
      <c r="C12" s="97" t="s">
        <v>275</v>
      </c>
      <c r="D12" s="96" t="s">
        <v>170</v>
      </c>
      <c r="E12" s="98">
        <v>1</v>
      </c>
      <c r="F12" s="99"/>
      <c r="G12" s="101">
        <f>Table113[5]*Table113[6]</f>
        <v>0</v>
      </c>
    </row>
    <row r="13" spans="1:7" ht="30" x14ac:dyDescent="0.25">
      <c r="A13" s="96">
        <v>6</v>
      </c>
      <c r="B13" s="96" t="s">
        <v>182</v>
      </c>
      <c r="C13" s="97" t="s">
        <v>756</v>
      </c>
      <c r="D13" s="96" t="s">
        <v>170</v>
      </c>
      <c r="E13" s="98">
        <v>2</v>
      </c>
      <c r="F13" s="99"/>
      <c r="G13" s="101">
        <f>Table113[5]*Table113[6]</f>
        <v>0</v>
      </c>
    </row>
    <row r="14" spans="1:7" ht="45" x14ac:dyDescent="0.25">
      <c r="A14" s="96">
        <v>7</v>
      </c>
      <c r="B14" s="96" t="s">
        <v>210</v>
      </c>
      <c r="C14" s="97" t="s">
        <v>276</v>
      </c>
      <c r="D14" s="96" t="s">
        <v>170</v>
      </c>
      <c r="E14" s="98">
        <v>1</v>
      </c>
      <c r="F14" s="99"/>
      <c r="G14" s="101">
        <f>Table113[5]*Table113[6]</f>
        <v>0</v>
      </c>
    </row>
    <row r="15" spans="1:7" ht="45" x14ac:dyDescent="0.25">
      <c r="A15" s="96">
        <v>8</v>
      </c>
      <c r="B15" s="96" t="s">
        <v>171</v>
      </c>
      <c r="C15" s="97" t="s">
        <v>789</v>
      </c>
      <c r="D15" s="96" t="s">
        <v>170</v>
      </c>
      <c r="E15" s="98">
        <v>4</v>
      </c>
      <c r="F15" s="99"/>
      <c r="G15" s="101">
        <f>Table113[5]*Table113[6]</f>
        <v>0</v>
      </c>
    </row>
    <row r="16" spans="1:7" x14ac:dyDescent="0.25">
      <c r="A16" s="96"/>
      <c r="B16" s="96"/>
      <c r="C16" s="97" t="s">
        <v>187</v>
      </c>
      <c r="D16" s="96"/>
      <c r="E16" s="98"/>
      <c r="F16" s="99"/>
      <c r="G16" s="101">
        <f>Table113[5]*Table113[6]</f>
        <v>0</v>
      </c>
    </row>
    <row r="17" spans="1:7" ht="30" x14ac:dyDescent="0.25">
      <c r="A17" s="96">
        <v>9</v>
      </c>
      <c r="B17" s="96" t="s">
        <v>210</v>
      </c>
      <c r="C17" s="97" t="s">
        <v>757</v>
      </c>
      <c r="D17" s="96" t="s">
        <v>170</v>
      </c>
      <c r="E17" s="98">
        <v>7</v>
      </c>
      <c r="F17" s="99"/>
      <c r="G17" s="101">
        <f>Table113[5]*Table113[6]</f>
        <v>0</v>
      </c>
    </row>
    <row r="18" spans="1:7" ht="30" x14ac:dyDescent="0.25">
      <c r="A18" s="96">
        <v>10</v>
      </c>
      <c r="B18" s="96" t="s">
        <v>210</v>
      </c>
      <c r="C18" s="97" t="s">
        <v>758</v>
      </c>
      <c r="D18" s="96" t="s">
        <v>170</v>
      </c>
      <c r="E18" s="98">
        <v>15</v>
      </c>
      <c r="F18" s="99"/>
      <c r="G18" s="101">
        <f>Table113[5]*Table113[6]</f>
        <v>0</v>
      </c>
    </row>
    <row r="19" spans="1:7" ht="45" x14ac:dyDescent="0.25">
      <c r="A19" s="96">
        <v>11</v>
      </c>
      <c r="B19" s="96" t="s">
        <v>210</v>
      </c>
      <c r="C19" s="97" t="s">
        <v>277</v>
      </c>
      <c r="D19" s="96" t="s">
        <v>170</v>
      </c>
      <c r="E19" s="98">
        <v>1</v>
      </c>
      <c r="F19" s="99"/>
      <c r="G19" s="101">
        <f>Table113[5]*Table113[6]</f>
        <v>0</v>
      </c>
    </row>
    <row r="20" spans="1:7" ht="30" x14ac:dyDescent="0.25">
      <c r="A20" s="96">
        <v>12</v>
      </c>
      <c r="B20" s="96" t="s">
        <v>210</v>
      </c>
      <c r="C20" s="97" t="s">
        <v>278</v>
      </c>
      <c r="D20" s="96" t="s">
        <v>170</v>
      </c>
      <c r="E20" s="98">
        <v>1</v>
      </c>
      <c r="F20" s="99"/>
      <c r="G20" s="101">
        <f>Table113[5]*Table113[6]</f>
        <v>0</v>
      </c>
    </row>
    <row r="21" spans="1:7" ht="30" x14ac:dyDescent="0.25">
      <c r="A21" s="96">
        <v>13</v>
      </c>
      <c r="B21" s="96" t="s">
        <v>210</v>
      </c>
      <c r="C21" s="97" t="s">
        <v>279</v>
      </c>
      <c r="D21" s="96" t="s">
        <v>170</v>
      </c>
      <c r="E21" s="98">
        <v>1</v>
      </c>
      <c r="F21" s="99"/>
      <c r="G21" s="101">
        <f>Table113[5]*Table113[6]</f>
        <v>0</v>
      </c>
    </row>
    <row r="22" spans="1:7" ht="45" x14ac:dyDescent="0.25">
      <c r="A22" s="96">
        <v>14</v>
      </c>
      <c r="B22" s="96" t="s">
        <v>210</v>
      </c>
      <c r="C22" s="97" t="s">
        <v>280</v>
      </c>
      <c r="D22" s="96" t="s">
        <v>170</v>
      </c>
      <c r="E22" s="98">
        <v>5</v>
      </c>
      <c r="F22" s="99"/>
      <c r="G22" s="101">
        <f>Table113[5]*Table113[6]</f>
        <v>0</v>
      </c>
    </row>
    <row r="23" spans="1:7" ht="45" x14ac:dyDescent="0.25">
      <c r="A23" s="96">
        <v>15</v>
      </c>
      <c r="B23" s="96" t="s">
        <v>210</v>
      </c>
      <c r="C23" s="97" t="s">
        <v>281</v>
      </c>
      <c r="D23" s="96" t="s">
        <v>170</v>
      </c>
      <c r="E23" s="98">
        <v>2</v>
      </c>
      <c r="F23" s="99"/>
      <c r="G23" s="101">
        <f>Table113[5]*Table113[6]</f>
        <v>0</v>
      </c>
    </row>
    <row r="24" spans="1:7" ht="30" x14ac:dyDescent="0.25">
      <c r="A24" s="96">
        <v>16</v>
      </c>
      <c r="B24" s="96" t="s">
        <v>185</v>
      </c>
      <c r="C24" s="97" t="s">
        <v>282</v>
      </c>
      <c r="D24" s="96" t="s">
        <v>170</v>
      </c>
      <c r="E24" s="98">
        <v>1</v>
      </c>
      <c r="F24" s="99"/>
      <c r="G24" s="101">
        <f>Table113[5]*Table113[6]</f>
        <v>0</v>
      </c>
    </row>
    <row r="25" spans="1:7" ht="45" x14ac:dyDescent="0.25">
      <c r="A25" s="96">
        <v>17</v>
      </c>
      <c r="B25" s="96" t="s">
        <v>283</v>
      </c>
      <c r="C25" s="97" t="s">
        <v>284</v>
      </c>
      <c r="D25" s="96" t="s">
        <v>119</v>
      </c>
      <c r="E25" s="98">
        <v>19</v>
      </c>
      <c r="F25" s="99"/>
      <c r="G25" s="101">
        <f>Table113[5]*Table113[6]</f>
        <v>0</v>
      </c>
    </row>
    <row r="26" spans="1:7" ht="45" x14ac:dyDescent="0.25">
      <c r="A26" s="96">
        <v>18</v>
      </c>
      <c r="B26" s="96" t="s">
        <v>285</v>
      </c>
      <c r="C26" s="97" t="s">
        <v>286</v>
      </c>
      <c r="D26" s="96" t="s">
        <v>119</v>
      </c>
      <c r="E26" s="98">
        <v>2</v>
      </c>
      <c r="F26" s="99"/>
      <c r="G26" s="101">
        <f>Table113[5]*Table113[6]</f>
        <v>0</v>
      </c>
    </row>
    <row r="27" spans="1:7" ht="60" x14ac:dyDescent="0.25">
      <c r="A27" s="96">
        <v>19</v>
      </c>
      <c r="B27" s="96" t="s">
        <v>231</v>
      </c>
      <c r="C27" s="97" t="s">
        <v>287</v>
      </c>
      <c r="D27" s="96" t="s">
        <v>119</v>
      </c>
      <c r="E27" s="98">
        <v>20</v>
      </c>
      <c r="F27" s="99"/>
      <c r="G27" s="101">
        <f>Table113[5]*Table113[6]</f>
        <v>0</v>
      </c>
    </row>
    <row r="28" spans="1:7" ht="60" x14ac:dyDescent="0.25">
      <c r="A28" s="96">
        <v>20</v>
      </c>
      <c r="B28" s="96" t="s">
        <v>233</v>
      </c>
      <c r="C28" s="97" t="s">
        <v>288</v>
      </c>
      <c r="D28" s="96" t="s">
        <v>119</v>
      </c>
      <c r="E28" s="98">
        <v>10</v>
      </c>
      <c r="F28" s="99"/>
      <c r="G28" s="101">
        <f>Table113[5]*Table113[6]</f>
        <v>0</v>
      </c>
    </row>
    <row r="29" spans="1:7" ht="45" x14ac:dyDescent="0.25">
      <c r="A29" s="96">
        <v>21</v>
      </c>
      <c r="B29" s="96" t="s">
        <v>289</v>
      </c>
      <c r="C29" s="97" t="s">
        <v>290</v>
      </c>
      <c r="D29" s="96" t="s">
        <v>119</v>
      </c>
      <c r="E29" s="98">
        <v>19</v>
      </c>
      <c r="F29" s="99"/>
      <c r="G29" s="101">
        <f>Table113[5]*Table113[6]</f>
        <v>0</v>
      </c>
    </row>
    <row r="30" spans="1:7" ht="45" x14ac:dyDescent="0.25">
      <c r="A30" s="96">
        <v>22</v>
      </c>
      <c r="B30" s="96" t="s">
        <v>289</v>
      </c>
      <c r="C30" s="97" t="s">
        <v>291</v>
      </c>
      <c r="D30" s="96" t="s">
        <v>119</v>
      </c>
      <c r="E30" s="98">
        <v>2</v>
      </c>
      <c r="F30" s="99"/>
      <c r="G30" s="101">
        <f>Table113[5]*Table113[6]</f>
        <v>0</v>
      </c>
    </row>
    <row r="31" spans="1:7" ht="45" x14ac:dyDescent="0.25">
      <c r="A31" s="96">
        <v>23</v>
      </c>
      <c r="B31" s="96" t="s">
        <v>249</v>
      </c>
      <c r="C31" s="97" t="s">
        <v>292</v>
      </c>
      <c r="D31" s="96" t="s">
        <v>119</v>
      </c>
      <c r="E31" s="98">
        <v>4</v>
      </c>
      <c r="F31" s="99"/>
      <c r="G31" s="101">
        <f>Table113[5]*Table113[6]</f>
        <v>0</v>
      </c>
    </row>
    <row r="32" spans="1:7" ht="30" x14ac:dyDescent="0.25">
      <c r="A32" s="96">
        <v>24</v>
      </c>
      <c r="B32" s="96" t="s">
        <v>247</v>
      </c>
      <c r="C32" s="97" t="s">
        <v>248</v>
      </c>
      <c r="D32" s="96" t="s">
        <v>137</v>
      </c>
      <c r="E32" s="98">
        <v>9</v>
      </c>
      <c r="F32" s="99"/>
      <c r="G32" s="101">
        <f>Table113[5]*Table113[6]</f>
        <v>0</v>
      </c>
    </row>
    <row r="33" spans="1:7" ht="30" x14ac:dyDescent="0.25">
      <c r="A33" s="96">
        <v>25</v>
      </c>
      <c r="B33" s="96" t="s">
        <v>293</v>
      </c>
      <c r="C33" s="97" t="s">
        <v>294</v>
      </c>
      <c r="D33" s="96" t="s">
        <v>117</v>
      </c>
      <c r="E33" s="98">
        <v>1</v>
      </c>
      <c r="F33" s="99"/>
      <c r="G33" s="101">
        <f>Table113[5]*Table113[6]</f>
        <v>0</v>
      </c>
    </row>
    <row r="34" spans="1:7" x14ac:dyDescent="0.25">
      <c r="A34" s="96"/>
      <c r="B34" s="96"/>
      <c r="C34" s="97" t="s">
        <v>257</v>
      </c>
      <c r="D34" s="96"/>
      <c r="E34" s="98"/>
      <c r="F34" s="99"/>
      <c r="G34" s="101">
        <f>Table113[5]*Table113[6]</f>
        <v>0</v>
      </c>
    </row>
    <row r="35" spans="1:7" ht="30" x14ac:dyDescent="0.25">
      <c r="A35" s="96">
        <v>26</v>
      </c>
      <c r="B35" s="96"/>
      <c r="C35" s="97" t="s">
        <v>761</v>
      </c>
      <c r="D35" s="96" t="s">
        <v>155</v>
      </c>
      <c r="E35" s="98">
        <v>4</v>
      </c>
      <c r="F35" s="99"/>
      <c r="G35" s="101">
        <f>Table113[5]*Table113[6]</f>
        <v>0</v>
      </c>
    </row>
    <row r="36" spans="1:7" x14ac:dyDescent="0.25">
      <c r="A36" s="96">
        <v>27</v>
      </c>
      <c r="B36" s="96"/>
      <c r="C36" s="97" t="s">
        <v>295</v>
      </c>
      <c r="D36" s="96" t="s">
        <v>170</v>
      </c>
      <c r="E36" s="98">
        <v>4</v>
      </c>
      <c r="F36" s="99"/>
      <c r="G36" s="101">
        <f>Table113[5]*Table113[6]</f>
        <v>0</v>
      </c>
    </row>
    <row r="37" spans="1:7" ht="45" x14ac:dyDescent="0.25">
      <c r="A37" s="96">
        <v>28</v>
      </c>
      <c r="B37" s="96"/>
      <c r="C37" s="97" t="s">
        <v>762</v>
      </c>
      <c r="D37" s="96" t="s">
        <v>155</v>
      </c>
      <c r="E37" s="98">
        <v>1</v>
      </c>
      <c r="F37" s="99"/>
      <c r="G37" s="101">
        <f>Table113[5]*Table113[6]</f>
        <v>0</v>
      </c>
    </row>
    <row r="38" spans="1:7" ht="45" x14ac:dyDescent="0.25">
      <c r="A38" s="96">
        <v>29</v>
      </c>
      <c r="B38" s="96"/>
      <c r="C38" s="97" t="s">
        <v>763</v>
      </c>
      <c r="D38" s="96" t="s">
        <v>155</v>
      </c>
      <c r="E38" s="98">
        <v>1</v>
      </c>
      <c r="F38" s="99"/>
      <c r="G38" s="101">
        <f>Table113[5]*Table113[6]</f>
        <v>0</v>
      </c>
    </row>
    <row r="39" spans="1:7" ht="30" x14ac:dyDescent="0.25">
      <c r="A39" s="96">
        <v>30</v>
      </c>
      <c r="B39" s="96"/>
      <c r="C39" s="97" t="s">
        <v>759</v>
      </c>
      <c r="D39" s="96" t="s">
        <v>155</v>
      </c>
      <c r="E39" s="98">
        <v>1</v>
      </c>
      <c r="F39" s="99"/>
      <c r="G39" s="101">
        <f>Table113[5]*Table113[6]</f>
        <v>0</v>
      </c>
    </row>
    <row r="40" spans="1:7" ht="45" x14ac:dyDescent="0.25">
      <c r="A40" s="96">
        <v>31</v>
      </c>
      <c r="B40" s="96"/>
      <c r="C40" s="97" t="s">
        <v>764</v>
      </c>
      <c r="D40" s="96" t="s">
        <v>155</v>
      </c>
      <c r="E40" s="98">
        <v>1</v>
      </c>
      <c r="F40" s="99"/>
      <c r="G40" s="101">
        <f>Table113[5]*Table113[6]</f>
        <v>0</v>
      </c>
    </row>
    <row r="41" spans="1:7" ht="30" x14ac:dyDescent="0.25">
      <c r="A41" s="96">
        <v>32</v>
      </c>
      <c r="B41" s="96"/>
      <c r="C41" s="97" t="s">
        <v>760</v>
      </c>
      <c r="D41" s="96" t="s">
        <v>155</v>
      </c>
      <c r="E41" s="98">
        <v>2</v>
      </c>
      <c r="F41" s="99"/>
      <c r="G41" s="101">
        <f>Table113[5]*Table113[6]</f>
        <v>0</v>
      </c>
    </row>
    <row r="42" spans="1:7" x14ac:dyDescent="0.25">
      <c r="A42" s="96">
        <v>33</v>
      </c>
      <c r="B42" s="96"/>
      <c r="C42" s="97" t="s">
        <v>296</v>
      </c>
      <c r="D42" s="96" t="s">
        <v>155</v>
      </c>
      <c r="E42" s="98">
        <v>1</v>
      </c>
      <c r="F42" s="99"/>
      <c r="G42" s="101">
        <f>Table113[5]*Table113[6]</f>
        <v>0</v>
      </c>
    </row>
    <row r="43" spans="1:7" ht="45" x14ac:dyDescent="0.25">
      <c r="A43" s="96">
        <v>34</v>
      </c>
      <c r="B43" s="96"/>
      <c r="C43" s="97" t="s">
        <v>765</v>
      </c>
      <c r="D43" s="96" t="s">
        <v>170</v>
      </c>
      <c r="E43" s="98">
        <v>2</v>
      </c>
      <c r="F43" s="99"/>
      <c r="G43" s="101">
        <f>Table113[5]*Table113[6]</f>
        <v>0</v>
      </c>
    </row>
    <row r="44" spans="1:7" ht="45" x14ac:dyDescent="0.25">
      <c r="A44" s="96">
        <v>35</v>
      </c>
      <c r="B44" s="96"/>
      <c r="C44" s="97" t="s">
        <v>766</v>
      </c>
      <c r="D44" s="96" t="s">
        <v>170</v>
      </c>
      <c r="E44" s="98">
        <v>2</v>
      </c>
      <c r="F44" s="99"/>
      <c r="G44" s="101">
        <f>Table113[5]*Table113[6]</f>
        <v>0</v>
      </c>
    </row>
    <row r="45" spans="1:7" x14ac:dyDescent="0.25">
      <c r="A45" s="96"/>
      <c r="B45" s="96"/>
      <c r="C45" s="97" t="s">
        <v>297</v>
      </c>
      <c r="D45" s="96"/>
      <c r="E45" s="98"/>
      <c r="F45" s="99"/>
      <c r="G45" s="101">
        <f>Table113[5]*Table113[6]</f>
        <v>0</v>
      </c>
    </row>
    <row r="46" spans="1:7" x14ac:dyDescent="0.25">
      <c r="A46" s="96"/>
      <c r="B46" s="96"/>
      <c r="C46" s="97" t="s">
        <v>168</v>
      </c>
      <c r="D46" s="96"/>
      <c r="E46" s="98"/>
      <c r="F46" s="99"/>
      <c r="G46" s="101">
        <f>Table113[5]*Table113[6]</f>
        <v>0</v>
      </c>
    </row>
    <row r="47" spans="1:7" x14ac:dyDescent="0.25">
      <c r="A47" s="96">
        <v>36</v>
      </c>
      <c r="B47" s="96" t="s">
        <v>298</v>
      </c>
      <c r="C47" s="97" t="s">
        <v>299</v>
      </c>
      <c r="D47" s="96" t="s">
        <v>170</v>
      </c>
      <c r="E47" s="98">
        <v>6</v>
      </c>
      <c r="F47" s="99"/>
      <c r="G47" s="101">
        <f>Table113[5]*Table113[6]</f>
        <v>0</v>
      </c>
    </row>
    <row r="48" spans="1:7" ht="30" x14ac:dyDescent="0.25">
      <c r="A48" s="96">
        <v>37</v>
      </c>
      <c r="B48" s="96" t="s">
        <v>300</v>
      </c>
      <c r="C48" s="97" t="s">
        <v>301</v>
      </c>
      <c r="D48" s="96" t="s">
        <v>170</v>
      </c>
      <c r="E48" s="98">
        <v>5</v>
      </c>
      <c r="F48" s="99"/>
      <c r="G48" s="101">
        <f>Table113[5]*Table113[6]</f>
        <v>0</v>
      </c>
    </row>
    <row r="49" spans="1:7" ht="30" x14ac:dyDescent="0.25">
      <c r="A49" s="96">
        <v>38</v>
      </c>
      <c r="B49" s="96" t="s">
        <v>302</v>
      </c>
      <c r="C49" s="97" t="s">
        <v>303</v>
      </c>
      <c r="D49" s="96" t="s">
        <v>304</v>
      </c>
      <c r="E49" s="98">
        <v>0.75</v>
      </c>
      <c r="F49" s="99"/>
      <c r="G49" s="101">
        <f>Table113[5]*Table113[6]</f>
        <v>0</v>
      </c>
    </row>
    <row r="50" spans="1:7" ht="30" x14ac:dyDescent="0.25">
      <c r="A50" s="96">
        <v>39</v>
      </c>
      <c r="B50" s="96" t="s">
        <v>302</v>
      </c>
      <c r="C50" s="97" t="s">
        <v>305</v>
      </c>
      <c r="D50" s="96" t="s">
        <v>304</v>
      </c>
      <c r="E50" s="98">
        <v>0.13</v>
      </c>
      <c r="F50" s="99"/>
      <c r="G50" s="101">
        <f>Table113[5]*Table113[6]</f>
        <v>0</v>
      </c>
    </row>
    <row r="51" spans="1:7" x14ac:dyDescent="0.25">
      <c r="A51" s="96">
        <v>40</v>
      </c>
      <c r="B51" s="96"/>
      <c r="C51" s="97" t="s">
        <v>306</v>
      </c>
      <c r="D51" s="96" t="s">
        <v>119</v>
      </c>
      <c r="E51" s="98">
        <v>75</v>
      </c>
      <c r="F51" s="99"/>
      <c r="G51" s="101">
        <f>Table113[5]*Table113[6]</f>
        <v>0</v>
      </c>
    </row>
    <row r="52" spans="1:7" x14ac:dyDescent="0.25">
      <c r="A52" s="96">
        <v>41</v>
      </c>
      <c r="B52" s="96"/>
      <c r="C52" s="97" t="s">
        <v>307</v>
      </c>
      <c r="D52" s="96" t="s">
        <v>119</v>
      </c>
      <c r="E52" s="98">
        <v>13</v>
      </c>
      <c r="F52" s="99"/>
      <c r="G52" s="101">
        <f>Table113[5]*Table113[6]</f>
        <v>0</v>
      </c>
    </row>
    <row r="53" spans="1:7" x14ac:dyDescent="0.25">
      <c r="A53" s="96"/>
      <c r="B53" s="96"/>
      <c r="C53" s="97" t="s">
        <v>154</v>
      </c>
      <c r="D53" s="96"/>
      <c r="E53" s="98"/>
      <c r="F53" s="99"/>
      <c r="G53" s="101">
        <f>Table113[5]*Table113[6]</f>
        <v>0</v>
      </c>
    </row>
    <row r="54" spans="1:7" x14ac:dyDescent="0.25">
      <c r="A54" s="96">
        <v>42</v>
      </c>
      <c r="B54" s="96"/>
      <c r="C54" s="97" t="s">
        <v>308</v>
      </c>
      <c r="D54" s="96" t="s">
        <v>170</v>
      </c>
      <c r="E54" s="98">
        <v>1</v>
      </c>
      <c r="F54" s="99"/>
      <c r="G54" s="101">
        <f>Table113[5]*Table113[6]</f>
        <v>0</v>
      </c>
    </row>
    <row r="55" spans="1:7" x14ac:dyDescent="0.25">
      <c r="A55" s="96">
        <v>43</v>
      </c>
      <c r="B55" s="96"/>
      <c r="C55" s="97" t="s">
        <v>309</v>
      </c>
      <c r="D55" s="96" t="s">
        <v>170</v>
      </c>
      <c r="E55" s="98">
        <v>5</v>
      </c>
      <c r="F55" s="99"/>
      <c r="G55" s="101">
        <f>Table113[5]*Table113[6]</f>
        <v>0</v>
      </c>
    </row>
    <row r="56" spans="1:7" x14ac:dyDescent="0.25">
      <c r="A56" s="96">
        <v>44</v>
      </c>
      <c r="B56" s="96"/>
      <c r="C56" s="97" t="s">
        <v>310</v>
      </c>
      <c r="D56" s="96" t="s">
        <v>170</v>
      </c>
      <c r="E56" s="98">
        <v>5</v>
      </c>
      <c r="F56" s="99"/>
      <c r="G56" s="101">
        <f>Table113[5]*Table113[6]</f>
        <v>0</v>
      </c>
    </row>
    <row r="57" spans="1:7" x14ac:dyDescent="0.25">
      <c r="A57" s="96"/>
      <c r="B57" s="96"/>
      <c r="C57" s="97" t="s">
        <v>311</v>
      </c>
      <c r="D57" s="96"/>
      <c r="E57" s="98"/>
      <c r="F57" s="99"/>
      <c r="G57" s="101">
        <f>Table113[5]*Table113[6]</f>
        <v>0</v>
      </c>
    </row>
    <row r="58" spans="1:7" x14ac:dyDescent="0.25">
      <c r="A58" s="96"/>
      <c r="B58" s="96"/>
      <c r="C58" s="97" t="s">
        <v>168</v>
      </c>
      <c r="D58" s="96"/>
      <c r="E58" s="98"/>
      <c r="F58" s="99"/>
      <c r="G58" s="101">
        <f>Table113[5]*Table113[6]</f>
        <v>0</v>
      </c>
    </row>
    <row r="59" spans="1:7" ht="30" x14ac:dyDescent="0.25">
      <c r="A59" s="96">
        <v>45</v>
      </c>
      <c r="B59" s="96" t="s">
        <v>312</v>
      </c>
      <c r="C59" s="97" t="s">
        <v>313</v>
      </c>
      <c r="D59" s="96" t="s">
        <v>170</v>
      </c>
      <c r="E59" s="98">
        <v>8</v>
      </c>
      <c r="F59" s="99"/>
      <c r="G59" s="101">
        <f>Table113[5]*Table113[6]</f>
        <v>0</v>
      </c>
    </row>
    <row r="60" spans="1:7" x14ac:dyDescent="0.25">
      <c r="A60" s="96">
        <v>46</v>
      </c>
      <c r="B60" s="96" t="s">
        <v>314</v>
      </c>
      <c r="C60" s="97" t="s">
        <v>315</v>
      </c>
      <c r="D60" s="96" t="s">
        <v>170</v>
      </c>
      <c r="E60" s="98">
        <v>1</v>
      </c>
      <c r="F60" s="99"/>
      <c r="G60" s="101">
        <f>Table113[5]*Table113[6]</f>
        <v>0</v>
      </c>
    </row>
    <row r="61" spans="1:7" ht="30" x14ac:dyDescent="0.25">
      <c r="A61" s="96">
        <v>47</v>
      </c>
      <c r="B61" s="96"/>
      <c r="C61" s="97" t="s">
        <v>316</v>
      </c>
      <c r="D61" s="96"/>
      <c r="E61" s="98"/>
      <c r="F61" s="99"/>
      <c r="G61" s="101">
        <f>Table113[5]*Table113[6]</f>
        <v>0</v>
      </c>
    </row>
    <row r="62" spans="1:7" x14ac:dyDescent="0.25">
      <c r="A62" s="96">
        <v>48</v>
      </c>
      <c r="B62" s="96" t="s">
        <v>298</v>
      </c>
      <c r="C62" s="97" t="s">
        <v>317</v>
      </c>
      <c r="D62" s="96" t="s">
        <v>170</v>
      </c>
      <c r="E62" s="98">
        <v>4</v>
      </c>
      <c r="F62" s="99"/>
      <c r="G62" s="101">
        <f>Table113[5]*Table113[6]</f>
        <v>0</v>
      </c>
    </row>
    <row r="63" spans="1:7" x14ac:dyDescent="0.25">
      <c r="A63" s="96">
        <v>49</v>
      </c>
      <c r="B63" s="96" t="s">
        <v>318</v>
      </c>
      <c r="C63" s="97" t="s">
        <v>319</v>
      </c>
      <c r="D63" s="96" t="s">
        <v>320</v>
      </c>
      <c r="E63" s="98">
        <v>0.8</v>
      </c>
      <c r="F63" s="99"/>
      <c r="G63" s="101">
        <f>Table113[5]*Table113[6]</f>
        <v>0</v>
      </c>
    </row>
    <row r="64" spans="1:7" x14ac:dyDescent="0.25">
      <c r="A64" s="96">
        <v>50</v>
      </c>
      <c r="B64" s="96" t="s">
        <v>321</v>
      </c>
      <c r="C64" s="97" t="s">
        <v>322</v>
      </c>
      <c r="D64" s="96" t="s">
        <v>304</v>
      </c>
      <c r="E64" s="98">
        <v>0.82</v>
      </c>
      <c r="F64" s="99"/>
      <c r="G64" s="101">
        <f>Table113[5]*Table113[6]</f>
        <v>0</v>
      </c>
    </row>
    <row r="65" spans="1:7" x14ac:dyDescent="0.25">
      <c r="A65" s="96">
        <v>51</v>
      </c>
      <c r="B65" s="96"/>
      <c r="C65" s="97" t="s">
        <v>323</v>
      </c>
      <c r="D65" s="96"/>
      <c r="E65" s="98"/>
      <c r="F65" s="99"/>
      <c r="G65" s="101">
        <f>Table113[5]*Table113[6]</f>
        <v>0</v>
      </c>
    </row>
    <row r="66" spans="1:7" x14ac:dyDescent="0.25">
      <c r="A66" s="96">
        <v>52</v>
      </c>
      <c r="B66" s="96"/>
      <c r="C66" s="97" t="s">
        <v>324</v>
      </c>
      <c r="D66" s="96" t="s">
        <v>170</v>
      </c>
      <c r="E66" s="98">
        <v>4</v>
      </c>
      <c r="F66" s="99"/>
      <c r="G66" s="101">
        <f>Table113[5]*Table113[6]</f>
        <v>0</v>
      </c>
    </row>
    <row r="67" spans="1:7" x14ac:dyDescent="0.25">
      <c r="A67" s="96">
        <v>53</v>
      </c>
      <c r="B67" s="96"/>
      <c r="C67" s="97" t="s">
        <v>325</v>
      </c>
      <c r="D67" s="96" t="s">
        <v>170</v>
      </c>
      <c r="E67" s="98">
        <v>8</v>
      </c>
      <c r="F67" s="99"/>
      <c r="G67" s="101">
        <f>Table113[5]*Table113[6]</f>
        <v>0</v>
      </c>
    </row>
    <row r="68" spans="1:7" x14ac:dyDescent="0.25">
      <c r="A68" s="96">
        <v>54</v>
      </c>
      <c r="B68" s="96"/>
      <c r="C68" s="97" t="s">
        <v>326</v>
      </c>
      <c r="D68" s="96" t="s">
        <v>119</v>
      </c>
      <c r="E68" s="98">
        <v>10</v>
      </c>
      <c r="F68" s="99"/>
      <c r="G68" s="101">
        <f>Table113[5]*Table113[6]</f>
        <v>0</v>
      </c>
    </row>
    <row r="69" spans="1:7" x14ac:dyDescent="0.25">
      <c r="A69" s="96">
        <v>55</v>
      </c>
      <c r="B69" s="96"/>
      <c r="C69" s="97" t="s">
        <v>327</v>
      </c>
      <c r="D69" s="96" t="s">
        <v>119</v>
      </c>
      <c r="E69" s="98">
        <v>74</v>
      </c>
      <c r="F69" s="99"/>
      <c r="G69" s="101">
        <f>Table113[5]*Table113[6]</f>
        <v>0</v>
      </c>
    </row>
    <row r="70" spans="1:7" x14ac:dyDescent="0.25">
      <c r="A70" s="96">
        <v>56</v>
      </c>
      <c r="B70" s="96"/>
      <c r="C70" s="97" t="s">
        <v>328</v>
      </c>
      <c r="D70" s="96" t="s">
        <v>119</v>
      </c>
      <c r="E70" s="98">
        <v>8</v>
      </c>
      <c r="F70" s="99"/>
      <c r="G70" s="101">
        <f>Table113[5]*Table113[6]</f>
        <v>0</v>
      </c>
    </row>
    <row r="71" spans="1:7" x14ac:dyDescent="0.25">
      <c r="A71" s="96"/>
      <c r="B71" s="96"/>
      <c r="C71" s="97" t="s">
        <v>154</v>
      </c>
      <c r="D71" s="96"/>
      <c r="E71" s="98"/>
      <c r="F71" s="99"/>
      <c r="G71" s="101">
        <f>Table113[5]*Table113[6]</f>
        <v>0</v>
      </c>
    </row>
    <row r="72" spans="1:7" x14ac:dyDescent="0.25">
      <c r="A72" s="96">
        <v>57</v>
      </c>
      <c r="B72" s="96"/>
      <c r="C72" s="97" t="s">
        <v>329</v>
      </c>
      <c r="D72" s="96" t="s">
        <v>170</v>
      </c>
      <c r="E72" s="98">
        <v>2</v>
      </c>
      <c r="F72" s="99"/>
      <c r="G72" s="101">
        <f>Table113[5]*Table113[6]</f>
        <v>0</v>
      </c>
    </row>
    <row r="73" spans="1:7" x14ac:dyDescent="0.25">
      <c r="A73" s="96">
        <v>58</v>
      </c>
      <c r="B73" s="96"/>
      <c r="C73" s="97" t="s">
        <v>330</v>
      </c>
      <c r="D73" s="96" t="s">
        <v>170</v>
      </c>
      <c r="E73" s="98">
        <v>6</v>
      </c>
      <c r="F73" s="99"/>
      <c r="G73" s="101">
        <f>Table113[5]*Table113[6]</f>
        <v>0</v>
      </c>
    </row>
    <row r="74" spans="1:7" x14ac:dyDescent="0.25">
      <c r="A74" s="96">
        <v>59</v>
      </c>
      <c r="B74" s="96"/>
      <c r="C74" s="97" t="s">
        <v>331</v>
      </c>
      <c r="D74" s="96" t="s">
        <v>170</v>
      </c>
      <c r="E74" s="98">
        <v>3</v>
      </c>
      <c r="F74" s="99"/>
      <c r="G74" s="101">
        <f>Table113[5]*Table113[6]</f>
        <v>0</v>
      </c>
    </row>
    <row r="75" spans="1:7" x14ac:dyDescent="0.25">
      <c r="A75" s="96">
        <v>60</v>
      </c>
      <c r="B75" s="96"/>
      <c r="C75" s="97" t="s">
        <v>332</v>
      </c>
      <c r="D75" s="96" t="s">
        <v>170</v>
      </c>
      <c r="E75" s="98">
        <v>1</v>
      </c>
      <c r="F75" s="99"/>
      <c r="G75" s="101">
        <f>Table113[5]*Table113[6]</f>
        <v>0</v>
      </c>
    </row>
    <row r="76" spans="1:7" x14ac:dyDescent="0.25">
      <c r="A76" s="96">
        <v>61</v>
      </c>
      <c r="B76" s="96"/>
      <c r="C76" s="97" t="s">
        <v>333</v>
      </c>
      <c r="D76" s="96" t="s">
        <v>170</v>
      </c>
      <c r="E76" s="98">
        <v>1</v>
      </c>
      <c r="F76" s="99"/>
      <c r="G76" s="101">
        <f>Table113[5]*Table113[6]</f>
        <v>0</v>
      </c>
    </row>
    <row r="77" spans="1:7" x14ac:dyDescent="0.25">
      <c r="A77" s="93" t="s">
        <v>83</v>
      </c>
      <c r="B77" s="94"/>
      <c r="C77" s="94"/>
      <c r="D77" s="94"/>
      <c r="E77" s="95"/>
      <c r="F77" s="95"/>
      <c r="G77" s="95">
        <f>SUBTOTAL(9,Table113[7])</f>
        <v>0</v>
      </c>
    </row>
  </sheetData>
  <mergeCells count="2">
    <mergeCell ref="C2:G3"/>
    <mergeCell ref="A4:B4"/>
  </mergeCells>
  <conditionalFormatting sqref="G7:G77">
    <cfRule type="expression" dxfId="81" priority="1">
      <formula>AND($C7="Subtotal",$G7="")</formula>
    </cfRule>
    <cfRule type="expression" dxfId="80" priority="2">
      <formula>AND($C7="Subtotal",_xlfn.FORMULATEXT($G7)="=[5]*[6]")</formula>
    </cfRule>
    <cfRule type="expression" dxfId="79" priority="6">
      <formula>AND($C7&lt;&gt;"Subtotal",_xlfn.FORMULATEXT($G7)&lt;&gt;"=[5]*[6]")</formula>
    </cfRule>
  </conditionalFormatting>
  <conditionalFormatting sqref="A7:G77">
    <cfRule type="expression" dxfId="78" priority="3">
      <formula>CELL("PROTECT",A7)=0</formula>
    </cfRule>
    <cfRule type="expression" dxfId="77" priority="4">
      <formula>$C7="Subtotal"</formula>
    </cfRule>
    <cfRule type="expression" priority="5" stopIfTrue="1">
      <formula>OR($C7="Subtotal",$A7="Total TVA Cota 0")</formula>
    </cfRule>
    <cfRule type="expression" dxfId="76" priority="7">
      <formula>$E7=""</formula>
    </cfRule>
  </conditionalFormatting>
  <conditionalFormatting sqref="E7:G77">
    <cfRule type="notContainsBlanks" priority="8" stopIfTrue="1">
      <formula>LEN(TRIM(E7))&gt;0</formula>
    </cfRule>
    <cfRule type="expression" dxfId="75" priority="9">
      <formula>$E7&lt;&gt;""</formula>
    </cfRule>
  </conditionalFormatting>
  <dataValidations count="1">
    <dataValidation type="decimal" operator="greaterThan" allowBlank="1" showInputMessage="1" showErrorMessage="1" sqref="F7:F7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abSelected="1" view="pageBreakPreview" topLeftCell="A91" zoomScaleNormal="90" zoomScaleSheetLayoutView="100" workbookViewId="0">
      <selection activeCell="C104" sqref="C10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334</v>
      </c>
      <c r="D7" s="38"/>
      <c r="E7" s="44"/>
      <c r="F7" s="43"/>
      <c r="G7" s="87">
        <f>Table114[5]*Table114[6]</f>
        <v>0</v>
      </c>
    </row>
    <row r="8" spans="1:7" ht="30" x14ac:dyDescent="0.25">
      <c r="A8" s="38">
        <v>1</v>
      </c>
      <c r="B8" s="38" t="s">
        <v>335</v>
      </c>
      <c r="C8" s="102" t="s">
        <v>768</v>
      </c>
      <c r="D8" s="38" t="s">
        <v>170</v>
      </c>
      <c r="E8" s="44">
        <v>1</v>
      </c>
      <c r="F8" s="43"/>
      <c r="G8" s="88">
        <f>Table114[5]*Table114[6]</f>
        <v>0</v>
      </c>
    </row>
    <row r="9" spans="1:7" ht="30" x14ac:dyDescent="0.25">
      <c r="A9" s="96">
        <v>2</v>
      </c>
      <c r="B9" s="96" t="s">
        <v>219</v>
      </c>
      <c r="C9" s="97" t="s">
        <v>336</v>
      </c>
      <c r="D9" s="96" t="s">
        <v>170</v>
      </c>
      <c r="E9" s="98">
        <v>2</v>
      </c>
      <c r="F9" s="99"/>
      <c r="G9" s="100">
        <f>Table114[5]*Table114[6]</f>
        <v>0</v>
      </c>
    </row>
    <row r="10" spans="1:7" ht="45" x14ac:dyDescent="0.25">
      <c r="A10" s="96">
        <v>3</v>
      </c>
      <c r="B10" s="96" t="s">
        <v>219</v>
      </c>
      <c r="C10" s="97" t="s">
        <v>337</v>
      </c>
      <c r="D10" s="96" t="s">
        <v>170</v>
      </c>
      <c r="E10" s="98">
        <v>1</v>
      </c>
      <c r="F10" s="99"/>
      <c r="G10" s="101">
        <f>Table114[5]*Table114[6]</f>
        <v>0</v>
      </c>
    </row>
    <row r="11" spans="1:7" ht="45" x14ac:dyDescent="0.25">
      <c r="A11" s="96">
        <v>5</v>
      </c>
      <c r="B11" s="96" t="s">
        <v>219</v>
      </c>
      <c r="C11" s="97" t="s">
        <v>338</v>
      </c>
      <c r="D11" s="96" t="s">
        <v>170</v>
      </c>
      <c r="E11" s="98">
        <v>2</v>
      </c>
      <c r="F11" s="99"/>
      <c r="G11" s="101">
        <f>Table114[5]*Table114[6]</f>
        <v>0</v>
      </c>
    </row>
    <row r="12" spans="1:7" ht="45" x14ac:dyDescent="0.25">
      <c r="A12" s="96">
        <v>6</v>
      </c>
      <c r="B12" s="96" t="s">
        <v>210</v>
      </c>
      <c r="C12" s="97" t="s">
        <v>339</v>
      </c>
      <c r="D12" s="96" t="s">
        <v>170</v>
      </c>
      <c r="E12" s="98">
        <v>2</v>
      </c>
      <c r="F12" s="99"/>
      <c r="G12" s="101">
        <f>Table114[5]*Table114[6]</f>
        <v>0</v>
      </c>
    </row>
    <row r="13" spans="1:7" ht="45" x14ac:dyDescent="0.25">
      <c r="A13" s="96">
        <v>7</v>
      </c>
      <c r="B13" s="96" t="s">
        <v>340</v>
      </c>
      <c r="C13" s="97" t="s">
        <v>341</v>
      </c>
      <c r="D13" s="96" t="s">
        <v>119</v>
      </c>
      <c r="E13" s="98">
        <v>4.5</v>
      </c>
      <c r="F13" s="99"/>
      <c r="G13" s="101">
        <f>Table114[5]*Table114[6]</f>
        <v>0</v>
      </c>
    </row>
    <row r="14" spans="1:7" ht="45" x14ac:dyDescent="0.25">
      <c r="A14" s="96">
        <v>8</v>
      </c>
      <c r="B14" s="96" t="s">
        <v>239</v>
      </c>
      <c r="C14" s="97" t="s">
        <v>240</v>
      </c>
      <c r="D14" s="96" t="s">
        <v>119</v>
      </c>
      <c r="E14" s="98">
        <v>4.5</v>
      </c>
      <c r="F14" s="99"/>
      <c r="G14" s="101">
        <f>Table114[5]*Table114[6]</f>
        <v>0</v>
      </c>
    </row>
    <row r="15" spans="1:7" ht="45" x14ac:dyDescent="0.25">
      <c r="A15" s="96">
        <v>9</v>
      </c>
      <c r="B15" s="96" t="s">
        <v>245</v>
      </c>
      <c r="C15" s="97" t="s">
        <v>246</v>
      </c>
      <c r="D15" s="96" t="s">
        <v>119</v>
      </c>
      <c r="E15" s="98">
        <v>4.5</v>
      </c>
      <c r="F15" s="99"/>
      <c r="G15" s="101">
        <f>Table114[5]*Table114[6]</f>
        <v>0</v>
      </c>
    </row>
    <row r="16" spans="1:7" ht="30" x14ac:dyDescent="0.25">
      <c r="A16" s="96">
        <v>10</v>
      </c>
      <c r="B16" s="96" t="s">
        <v>293</v>
      </c>
      <c r="C16" s="97" t="s">
        <v>294</v>
      </c>
      <c r="D16" s="96" t="s">
        <v>117</v>
      </c>
      <c r="E16" s="98">
        <v>0.59</v>
      </c>
      <c r="F16" s="99"/>
      <c r="G16" s="101">
        <f>Table114[5]*Table114[6]</f>
        <v>0</v>
      </c>
    </row>
    <row r="17" spans="1:7" ht="30" x14ac:dyDescent="0.25">
      <c r="A17" s="96">
        <v>11</v>
      </c>
      <c r="B17" s="96" t="s">
        <v>342</v>
      </c>
      <c r="C17" s="97" t="s">
        <v>343</v>
      </c>
      <c r="D17" s="96" t="s">
        <v>344</v>
      </c>
      <c r="E17" s="98">
        <v>2</v>
      </c>
      <c r="F17" s="99"/>
      <c r="G17" s="101">
        <f>Table114[5]*Table114[6]</f>
        <v>0</v>
      </c>
    </row>
    <row r="18" spans="1:7" x14ac:dyDescent="0.25">
      <c r="A18" s="96"/>
      <c r="B18" s="96"/>
      <c r="C18" s="97" t="s">
        <v>345</v>
      </c>
      <c r="D18" s="96"/>
      <c r="E18" s="98"/>
      <c r="F18" s="99"/>
      <c r="G18" s="101">
        <f>Table114[5]*Table114[6]</f>
        <v>0</v>
      </c>
    </row>
    <row r="19" spans="1:7" ht="45" x14ac:dyDescent="0.25">
      <c r="A19" s="96">
        <v>12</v>
      </c>
      <c r="B19" s="96" t="s">
        <v>346</v>
      </c>
      <c r="C19" s="97" t="s">
        <v>347</v>
      </c>
      <c r="D19" s="96" t="s">
        <v>117</v>
      </c>
      <c r="E19" s="98">
        <v>3.14</v>
      </c>
      <c r="F19" s="99"/>
      <c r="G19" s="101">
        <f>Table114[5]*Table114[6]</f>
        <v>0</v>
      </c>
    </row>
    <row r="20" spans="1:7" ht="30" x14ac:dyDescent="0.25">
      <c r="A20" s="96">
        <v>13</v>
      </c>
      <c r="B20" s="96" t="s">
        <v>348</v>
      </c>
      <c r="C20" s="97" t="s">
        <v>349</v>
      </c>
      <c r="D20" s="96" t="s">
        <v>170</v>
      </c>
      <c r="E20" s="98">
        <v>1</v>
      </c>
      <c r="F20" s="99"/>
      <c r="G20" s="101">
        <f>Table114[5]*Table114[6]</f>
        <v>0</v>
      </c>
    </row>
    <row r="21" spans="1:7" ht="45" x14ac:dyDescent="0.25">
      <c r="A21" s="96">
        <v>14</v>
      </c>
      <c r="B21" s="96" t="s">
        <v>350</v>
      </c>
      <c r="C21" s="97" t="s">
        <v>351</v>
      </c>
      <c r="D21" s="96" t="s">
        <v>117</v>
      </c>
      <c r="E21" s="98">
        <v>0.1</v>
      </c>
      <c r="F21" s="99"/>
      <c r="G21" s="101">
        <f>Table114[5]*Table114[6]</f>
        <v>0</v>
      </c>
    </row>
    <row r="22" spans="1:7" ht="75" x14ac:dyDescent="0.25">
      <c r="A22" s="96">
        <v>15</v>
      </c>
      <c r="B22" s="96" t="s">
        <v>188</v>
      </c>
      <c r="C22" s="97" t="s">
        <v>352</v>
      </c>
      <c r="D22" s="96" t="s">
        <v>117</v>
      </c>
      <c r="E22" s="98">
        <v>5.5</v>
      </c>
      <c r="F22" s="99"/>
      <c r="G22" s="101">
        <f>Table114[5]*Table114[6]</f>
        <v>0</v>
      </c>
    </row>
    <row r="23" spans="1:7" x14ac:dyDescent="0.25">
      <c r="A23" s="96">
        <v>16</v>
      </c>
      <c r="B23" s="96"/>
      <c r="C23" s="97" t="s">
        <v>769</v>
      </c>
      <c r="D23" s="96" t="s">
        <v>119</v>
      </c>
      <c r="E23" s="98">
        <v>15</v>
      </c>
      <c r="F23" s="99"/>
      <c r="G23" s="101">
        <f>Table114[5]*Table114[6]</f>
        <v>0</v>
      </c>
    </row>
    <row r="24" spans="1:7" ht="45" x14ac:dyDescent="0.25">
      <c r="A24" s="96">
        <v>17</v>
      </c>
      <c r="B24" s="96" t="s">
        <v>353</v>
      </c>
      <c r="C24" s="97" t="s">
        <v>354</v>
      </c>
      <c r="D24" s="96" t="s">
        <v>170</v>
      </c>
      <c r="E24" s="98">
        <v>1</v>
      </c>
      <c r="F24" s="99"/>
      <c r="G24" s="101">
        <f>Table114[5]*Table114[6]</f>
        <v>0</v>
      </c>
    </row>
    <row r="25" spans="1:7" x14ac:dyDescent="0.25">
      <c r="A25" s="96"/>
      <c r="B25" s="96"/>
      <c r="C25" s="97" t="s">
        <v>790</v>
      </c>
      <c r="D25" s="96"/>
      <c r="E25" s="98"/>
      <c r="F25" s="99"/>
      <c r="G25" s="101">
        <f>Table114[5]*Table114[6]</f>
        <v>0</v>
      </c>
    </row>
    <row r="26" spans="1:7" ht="45" x14ac:dyDescent="0.25">
      <c r="A26" s="96">
        <v>18</v>
      </c>
      <c r="B26" s="96" t="s">
        <v>356</v>
      </c>
      <c r="C26" s="97" t="s">
        <v>357</v>
      </c>
      <c r="D26" s="96" t="s">
        <v>167</v>
      </c>
      <c r="E26" s="98">
        <v>0.63</v>
      </c>
      <c r="F26" s="99"/>
      <c r="G26" s="100">
        <f>Table114[5]*Table114[6]</f>
        <v>0</v>
      </c>
    </row>
    <row r="27" spans="1:7" ht="30" x14ac:dyDescent="0.25">
      <c r="A27" s="96">
        <v>19</v>
      </c>
      <c r="B27" s="96" t="s">
        <v>358</v>
      </c>
      <c r="C27" s="97" t="s">
        <v>359</v>
      </c>
      <c r="D27" s="96" t="s">
        <v>112</v>
      </c>
      <c r="E27" s="98">
        <v>2.1</v>
      </c>
      <c r="F27" s="99"/>
      <c r="G27" s="101">
        <f>Table114[5]*Table114[6]</f>
        <v>0</v>
      </c>
    </row>
    <row r="28" spans="1:7" ht="45" x14ac:dyDescent="0.25">
      <c r="A28" s="96">
        <v>20</v>
      </c>
      <c r="B28" s="96" t="s">
        <v>360</v>
      </c>
      <c r="C28" s="97" t="s">
        <v>361</v>
      </c>
      <c r="D28" s="96" t="s">
        <v>167</v>
      </c>
      <c r="E28" s="98">
        <v>0.23</v>
      </c>
      <c r="F28" s="99"/>
      <c r="G28" s="101">
        <f>Table114[5]*Table114[6]</f>
        <v>0</v>
      </c>
    </row>
    <row r="29" spans="1:7" ht="45" x14ac:dyDescent="0.25">
      <c r="A29" s="96">
        <v>21</v>
      </c>
      <c r="B29" s="96" t="s">
        <v>640</v>
      </c>
      <c r="C29" s="97" t="s">
        <v>641</v>
      </c>
      <c r="D29" s="96" t="s">
        <v>167</v>
      </c>
      <c r="E29" s="98">
        <v>0.23</v>
      </c>
      <c r="F29" s="99"/>
      <c r="G29" s="101">
        <f>Table114[5]*Table114[6]</f>
        <v>0</v>
      </c>
    </row>
    <row r="30" spans="1:7" ht="45" x14ac:dyDescent="0.25">
      <c r="A30" s="96">
        <v>22</v>
      </c>
      <c r="B30" s="96" t="s">
        <v>131</v>
      </c>
      <c r="C30" s="97" t="s">
        <v>132</v>
      </c>
      <c r="D30" s="96" t="s">
        <v>112</v>
      </c>
      <c r="E30" s="98">
        <v>5.36</v>
      </c>
      <c r="F30" s="99"/>
      <c r="G30" s="101">
        <f>Table114[5]*Table114[6]</f>
        <v>0</v>
      </c>
    </row>
    <row r="31" spans="1:7" ht="45" x14ac:dyDescent="0.25">
      <c r="A31" s="96">
        <v>23</v>
      </c>
      <c r="B31" s="96" t="s">
        <v>133</v>
      </c>
      <c r="C31" s="97" t="s">
        <v>134</v>
      </c>
      <c r="D31" s="96" t="s">
        <v>112</v>
      </c>
      <c r="E31" s="98">
        <v>5.36</v>
      </c>
      <c r="F31" s="99"/>
      <c r="G31" s="101">
        <f>Table114[5]*Table114[6]</f>
        <v>0</v>
      </c>
    </row>
    <row r="32" spans="1:7" x14ac:dyDescent="0.25">
      <c r="A32" s="96"/>
      <c r="B32" s="96"/>
      <c r="C32" s="97" t="s">
        <v>791</v>
      </c>
      <c r="D32" s="96"/>
      <c r="E32" s="98"/>
      <c r="F32" s="99"/>
      <c r="G32" s="101">
        <f>Table114[5]*Table114[6]</f>
        <v>0</v>
      </c>
    </row>
    <row r="33" spans="1:7" ht="60" x14ac:dyDescent="0.25">
      <c r="A33" s="96">
        <v>24</v>
      </c>
      <c r="B33" s="96" t="s">
        <v>792</v>
      </c>
      <c r="C33" s="97" t="s">
        <v>793</v>
      </c>
      <c r="D33" s="96" t="s">
        <v>119</v>
      </c>
      <c r="E33" s="98">
        <v>36</v>
      </c>
      <c r="F33" s="99"/>
      <c r="G33" s="101">
        <f>Table114[5]*Table114[6]</f>
        <v>0</v>
      </c>
    </row>
    <row r="34" spans="1:7" ht="60" x14ac:dyDescent="0.25">
      <c r="A34" s="96">
        <v>25</v>
      </c>
      <c r="B34" s="96" t="s">
        <v>794</v>
      </c>
      <c r="C34" s="97" t="s">
        <v>795</v>
      </c>
      <c r="D34" s="96" t="s">
        <v>119</v>
      </c>
      <c r="E34" s="98">
        <v>35</v>
      </c>
      <c r="F34" s="99"/>
      <c r="G34" s="101">
        <f>Table114[5]*Table114[6]</f>
        <v>0</v>
      </c>
    </row>
    <row r="35" spans="1:7" ht="60" x14ac:dyDescent="0.25">
      <c r="A35" s="96">
        <v>26</v>
      </c>
      <c r="B35" s="96" t="s">
        <v>794</v>
      </c>
      <c r="C35" s="97" t="s">
        <v>796</v>
      </c>
      <c r="D35" s="96" t="s">
        <v>119</v>
      </c>
      <c r="E35" s="98">
        <v>54</v>
      </c>
      <c r="F35" s="99"/>
      <c r="G35" s="101">
        <f>Table114[5]*Table114[6]</f>
        <v>0</v>
      </c>
    </row>
    <row r="36" spans="1:7" ht="60" x14ac:dyDescent="0.25">
      <c r="A36" s="96">
        <v>27</v>
      </c>
      <c r="B36" s="96" t="s">
        <v>797</v>
      </c>
      <c r="C36" s="97" t="s">
        <v>798</v>
      </c>
      <c r="D36" s="96" t="s">
        <v>170</v>
      </c>
      <c r="E36" s="98">
        <v>8</v>
      </c>
      <c r="F36" s="99"/>
      <c r="G36" s="101">
        <f>Table114[5]*Table114[6]</f>
        <v>0</v>
      </c>
    </row>
    <row r="37" spans="1:7" ht="45" x14ac:dyDescent="0.25">
      <c r="A37" s="96">
        <v>28</v>
      </c>
      <c r="B37" s="96" t="s">
        <v>799</v>
      </c>
      <c r="C37" s="97" t="s">
        <v>800</v>
      </c>
      <c r="D37" s="96" t="s">
        <v>170</v>
      </c>
      <c r="E37" s="98">
        <v>2</v>
      </c>
      <c r="F37" s="99"/>
      <c r="G37" s="101">
        <f>Table114[5]*Table114[6]</f>
        <v>0</v>
      </c>
    </row>
    <row r="38" spans="1:7" ht="45" x14ac:dyDescent="0.25">
      <c r="A38" s="96">
        <v>29</v>
      </c>
      <c r="B38" s="96" t="s">
        <v>801</v>
      </c>
      <c r="C38" s="97" t="s">
        <v>802</v>
      </c>
      <c r="D38" s="96" t="s">
        <v>170</v>
      </c>
      <c r="E38" s="98">
        <v>1</v>
      </c>
      <c r="F38" s="99"/>
      <c r="G38" s="101">
        <f>Table114[5]*Table114[6]</f>
        <v>0</v>
      </c>
    </row>
    <row r="39" spans="1:7" ht="45" x14ac:dyDescent="0.25">
      <c r="A39" s="96">
        <v>30</v>
      </c>
      <c r="B39" s="96" t="s">
        <v>801</v>
      </c>
      <c r="C39" s="97" t="s">
        <v>803</v>
      </c>
      <c r="D39" s="96" t="s">
        <v>170</v>
      </c>
      <c r="E39" s="98">
        <v>14</v>
      </c>
      <c r="F39" s="99"/>
      <c r="G39" s="101">
        <f>Table114[5]*Table114[6]</f>
        <v>0</v>
      </c>
    </row>
    <row r="40" spans="1:7" ht="30" x14ac:dyDescent="0.25">
      <c r="A40" s="96">
        <v>31</v>
      </c>
      <c r="B40" s="96" t="s">
        <v>150</v>
      </c>
      <c r="C40" s="97" t="s">
        <v>151</v>
      </c>
      <c r="D40" s="96" t="s">
        <v>137</v>
      </c>
      <c r="E40" s="98">
        <v>58.03</v>
      </c>
      <c r="F40" s="99"/>
      <c r="G40" s="101">
        <f>Table114[5]*Table114[6]</f>
        <v>0</v>
      </c>
    </row>
    <row r="41" spans="1:7" x14ac:dyDescent="0.25">
      <c r="A41" s="96"/>
      <c r="B41" s="96"/>
      <c r="C41" s="97" t="s">
        <v>804</v>
      </c>
      <c r="D41" s="96"/>
      <c r="E41" s="98"/>
      <c r="F41" s="99"/>
      <c r="G41" s="101">
        <f>Table114[5]*Table114[6]</f>
        <v>0</v>
      </c>
    </row>
    <row r="42" spans="1:7" x14ac:dyDescent="0.25">
      <c r="A42" s="96">
        <v>32</v>
      </c>
      <c r="B42" s="96" t="s">
        <v>805</v>
      </c>
      <c r="C42" s="97" t="s">
        <v>806</v>
      </c>
      <c r="D42" s="96" t="s">
        <v>112</v>
      </c>
      <c r="E42" s="98">
        <v>2.86</v>
      </c>
      <c r="F42" s="99"/>
      <c r="G42" s="101">
        <f>Table114[5]*Table114[6]</f>
        <v>0</v>
      </c>
    </row>
    <row r="43" spans="1:7" ht="30" x14ac:dyDescent="0.25">
      <c r="A43" s="96">
        <v>33</v>
      </c>
      <c r="B43" s="96" t="s">
        <v>807</v>
      </c>
      <c r="C43" s="97" t="s">
        <v>808</v>
      </c>
      <c r="D43" s="96" t="s">
        <v>170</v>
      </c>
      <c r="E43" s="98">
        <v>7</v>
      </c>
      <c r="F43" s="99"/>
      <c r="G43" s="101">
        <f>Table114[5]*Table114[6]</f>
        <v>0</v>
      </c>
    </row>
    <row r="44" spans="1:7" ht="30" x14ac:dyDescent="0.25">
      <c r="A44" s="96">
        <v>34</v>
      </c>
      <c r="B44" s="96" t="s">
        <v>809</v>
      </c>
      <c r="C44" s="97" t="s">
        <v>810</v>
      </c>
      <c r="D44" s="96" t="s">
        <v>170</v>
      </c>
      <c r="E44" s="98">
        <v>7</v>
      </c>
      <c r="F44" s="99"/>
      <c r="G44" s="101">
        <f>Table114[5]*Table114[6]</f>
        <v>0</v>
      </c>
    </row>
    <row r="45" spans="1:7" ht="60" x14ac:dyDescent="0.25">
      <c r="A45" s="96">
        <v>35</v>
      </c>
      <c r="B45" s="96" t="s">
        <v>811</v>
      </c>
      <c r="C45" s="97" t="s">
        <v>812</v>
      </c>
      <c r="D45" s="96" t="s">
        <v>170</v>
      </c>
      <c r="E45" s="98">
        <v>39</v>
      </c>
      <c r="F45" s="99"/>
      <c r="G45" s="101">
        <f>Table114[5]*Table114[6]</f>
        <v>0</v>
      </c>
    </row>
    <row r="46" spans="1:7" ht="60" x14ac:dyDescent="0.25">
      <c r="A46" s="96">
        <v>36</v>
      </c>
      <c r="B46" s="96" t="s">
        <v>813</v>
      </c>
      <c r="C46" s="97" t="s">
        <v>814</v>
      </c>
      <c r="D46" s="96" t="s">
        <v>119</v>
      </c>
      <c r="E46" s="98">
        <v>7</v>
      </c>
      <c r="F46" s="99"/>
      <c r="G46" s="101">
        <f>Table114[5]*Table114[6]</f>
        <v>0</v>
      </c>
    </row>
    <row r="47" spans="1:7" x14ac:dyDescent="0.25">
      <c r="A47" s="96"/>
      <c r="B47" s="96"/>
      <c r="C47" s="97" t="s">
        <v>815</v>
      </c>
      <c r="D47" s="96"/>
      <c r="E47" s="98"/>
      <c r="F47" s="99"/>
      <c r="G47" s="101">
        <f>Table114[5]*Table114[6]</f>
        <v>0</v>
      </c>
    </row>
    <row r="48" spans="1:7" x14ac:dyDescent="0.25">
      <c r="A48" s="96"/>
      <c r="B48" s="96"/>
      <c r="C48" s="97" t="s">
        <v>816</v>
      </c>
      <c r="D48" s="96"/>
      <c r="E48" s="98"/>
      <c r="F48" s="99"/>
      <c r="G48" s="101">
        <f>Table114[5]*Table114[6]</f>
        <v>0</v>
      </c>
    </row>
    <row r="49" spans="1:7" ht="45" x14ac:dyDescent="0.25">
      <c r="A49" s="96">
        <v>37</v>
      </c>
      <c r="B49" s="96" t="s">
        <v>817</v>
      </c>
      <c r="C49" s="97" t="s">
        <v>818</v>
      </c>
      <c r="D49" s="96" t="s">
        <v>170</v>
      </c>
      <c r="E49" s="98">
        <v>6</v>
      </c>
      <c r="F49" s="99"/>
      <c r="G49" s="101">
        <f>Table114[5]*Table114[6]</f>
        <v>0</v>
      </c>
    </row>
    <row r="50" spans="1:7" ht="45" x14ac:dyDescent="0.25">
      <c r="A50" s="96">
        <v>38</v>
      </c>
      <c r="B50" s="96" t="s">
        <v>817</v>
      </c>
      <c r="C50" s="97" t="s">
        <v>819</v>
      </c>
      <c r="D50" s="96" t="s">
        <v>170</v>
      </c>
      <c r="E50" s="98">
        <v>18</v>
      </c>
      <c r="F50" s="99"/>
      <c r="G50" s="101">
        <f>Table114[5]*Table114[6]</f>
        <v>0</v>
      </c>
    </row>
    <row r="51" spans="1:7" ht="45" x14ac:dyDescent="0.25">
      <c r="A51" s="96">
        <v>39</v>
      </c>
      <c r="B51" s="96" t="s">
        <v>809</v>
      </c>
      <c r="C51" s="97" t="s">
        <v>820</v>
      </c>
      <c r="D51" s="96" t="s">
        <v>170</v>
      </c>
      <c r="E51" s="98">
        <v>2</v>
      </c>
      <c r="F51" s="99"/>
      <c r="G51" s="101">
        <f>Table114[5]*Table114[6]</f>
        <v>0</v>
      </c>
    </row>
    <row r="52" spans="1:7" ht="45" x14ac:dyDescent="0.25">
      <c r="A52" s="96">
        <v>40</v>
      </c>
      <c r="B52" s="96" t="s">
        <v>123</v>
      </c>
      <c r="C52" s="97" t="s">
        <v>821</v>
      </c>
      <c r="D52" s="96" t="s">
        <v>112</v>
      </c>
      <c r="E52" s="98">
        <v>0.6</v>
      </c>
      <c r="F52" s="99"/>
      <c r="G52" s="101">
        <f>Table114[5]*Table114[6]</f>
        <v>0</v>
      </c>
    </row>
    <row r="53" spans="1:7" ht="45" x14ac:dyDescent="0.25">
      <c r="A53" s="96">
        <v>41</v>
      </c>
      <c r="B53" s="96" t="s">
        <v>822</v>
      </c>
      <c r="C53" s="97" t="s">
        <v>823</v>
      </c>
      <c r="D53" s="96" t="s">
        <v>170</v>
      </c>
      <c r="E53" s="98">
        <v>2</v>
      </c>
      <c r="F53" s="99"/>
      <c r="G53" s="101">
        <f>Table114[5]*Table114[6]</f>
        <v>0</v>
      </c>
    </row>
    <row r="54" spans="1:7" ht="30" x14ac:dyDescent="0.25">
      <c r="A54" s="96">
        <v>42</v>
      </c>
      <c r="B54" s="96" t="s">
        <v>809</v>
      </c>
      <c r="C54" s="97" t="s">
        <v>824</v>
      </c>
      <c r="D54" s="96" t="s">
        <v>170</v>
      </c>
      <c r="E54" s="98">
        <v>2</v>
      </c>
      <c r="F54" s="99"/>
      <c r="G54" s="101">
        <f>Table114[5]*Table114[6]</f>
        <v>0</v>
      </c>
    </row>
    <row r="55" spans="1:7" ht="75" x14ac:dyDescent="0.25">
      <c r="A55" s="96">
        <v>43</v>
      </c>
      <c r="B55" s="96" t="s">
        <v>501</v>
      </c>
      <c r="C55" s="97" t="s">
        <v>502</v>
      </c>
      <c r="D55" s="96" t="s">
        <v>140</v>
      </c>
      <c r="E55" s="98">
        <v>0.05</v>
      </c>
      <c r="F55" s="99"/>
      <c r="G55" s="101">
        <f>Table114[5]*Table114[6]</f>
        <v>0</v>
      </c>
    </row>
    <row r="56" spans="1:7" ht="30" x14ac:dyDescent="0.25">
      <c r="A56" s="96">
        <v>44</v>
      </c>
      <c r="B56" s="96" t="s">
        <v>138</v>
      </c>
      <c r="C56" s="97" t="s">
        <v>152</v>
      </c>
      <c r="D56" s="96" t="s">
        <v>140</v>
      </c>
      <c r="E56" s="98">
        <v>0.05</v>
      </c>
      <c r="F56" s="99"/>
      <c r="G56" s="101">
        <f>Table114[5]*Table114[6]</f>
        <v>0</v>
      </c>
    </row>
    <row r="57" spans="1:7" ht="45" x14ac:dyDescent="0.25">
      <c r="A57" s="96">
        <v>45</v>
      </c>
      <c r="B57" s="96" t="s">
        <v>141</v>
      </c>
      <c r="C57" s="97" t="s">
        <v>153</v>
      </c>
      <c r="D57" s="96" t="s">
        <v>140</v>
      </c>
      <c r="E57" s="98">
        <v>0.05</v>
      </c>
      <c r="F57" s="99"/>
      <c r="G57" s="101">
        <f>Table114[5]*Table114[6]</f>
        <v>0</v>
      </c>
    </row>
    <row r="58" spans="1:7" ht="60" x14ac:dyDescent="0.25">
      <c r="A58" s="96">
        <v>46</v>
      </c>
      <c r="B58" s="96" t="s">
        <v>493</v>
      </c>
      <c r="C58" s="97" t="s">
        <v>825</v>
      </c>
      <c r="D58" s="96" t="s">
        <v>112</v>
      </c>
      <c r="E58" s="98">
        <v>2.8</v>
      </c>
      <c r="F58" s="99"/>
      <c r="G58" s="101">
        <f>Table114[5]*Table114[6]</f>
        <v>0</v>
      </c>
    </row>
    <row r="59" spans="1:7" x14ac:dyDescent="0.25">
      <c r="A59" s="96"/>
      <c r="B59" s="96"/>
      <c r="C59" s="97" t="s">
        <v>826</v>
      </c>
      <c r="D59" s="96"/>
      <c r="E59" s="98"/>
      <c r="F59" s="99"/>
      <c r="G59" s="101">
        <f>Table114[5]*Table114[6]</f>
        <v>0</v>
      </c>
    </row>
    <row r="60" spans="1:7" ht="45" x14ac:dyDescent="0.25">
      <c r="A60" s="96">
        <v>47</v>
      </c>
      <c r="B60" s="96" t="s">
        <v>667</v>
      </c>
      <c r="C60" s="97" t="s">
        <v>668</v>
      </c>
      <c r="D60" s="96" t="s">
        <v>112</v>
      </c>
      <c r="E60" s="98">
        <v>1.06</v>
      </c>
      <c r="F60" s="99"/>
      <c r="G60" s="101">
        <f>Table114[5]*Table114[6]</f>
        <v>0</v>
      </c>
    </row>
    <row r="61" spans="1:7" ht="45" x14ac:dyDescent="0.25">
      <c r="A61" s="96">
        <v>48</v>
      </c>
      <c r="B61" s="96" t="s">
        <v>669</v>
      </c>
      <c r="C61" s="97" t="s">
        <v>670</v>
      </c>
      <c r="D61" s="96" t="s">
        <v>170</v>
      </c>
      <c r="E61" s="98">
        <v>1</v>
      </c>
      <c r="F61" s="99"/>
      <c r="G61" s="101">
        <f>Table114[5]*Table114[6]</f>
        <v>0</v>
      </c>
    </row>
    <row r="62" spans="1:7" ht="30" x14ac:dyDescent="0.25">
      <c r="A62" s="96">
        <v>49</v>
      </c>
      <c r="B62" s="96" t="s">
        <v>138</v>
      </c>
      <c r="C62" s="97" t="s">
        <v>152</v>
      </c>
      <c r="D62" s="96" t="s">
        <v>140</v>
      </c>
      <c r="E62" s="98">
        <v>0.03</v>
      </c>
      <c r="F62" s="99"/>
      <c r="G62" s="101">
        <f>Table114[5]*Table114[6]</f>
        <v>0</v>
      </c>
    </row>
    <row r="63" spans="1:7" ht="45" x14ac:dyDescent="0.25">
      <c r="A63" s="96">
        <v>50</v>
      </c>
      <c r="B63" s="96" t="s">
        <v>141</v>
      </c>
      <c r="C63" s="97" t="s">
        <v>153</v>
      </c>
      <c r="D63" s="96" t="s">
        <v>140</v>
      </c>
      <c r="E63" s="98">
        <v>0.03</v>
      </c>
      <c r="F63" s="99"/>
      <c r="G63" s="101">
        <f>Table114[5]*Table114[6]</f>
        <v>0</v>
      </c>
    </row>
    <row r="64" spans="1:7" ht="45" x14ac:dyDescent="0.25">
      <c r="A64" s="96">
        <v>51</v>
      </c>
      <c r="B64" s="96" t="s">
        <v>505</v>
      </c>
      <c r="C64" s="97" t="s">
        <v>827</v>
      </c>
      <c r="D64" s="96" t="s">
        <v>112</v>
      </c>
      <c r="E64" s="98">
        <v>0.45</v>
      </c>
      <c r="F64" s="99"/>
      <c r="G64" s="101">
        <f>Table114[5]*Table114[6]</f>
        <v>0</v>
      </c>
    </row>
    <row r="65" spans="1:7" ht="30" x14ac:dyDescent="0.25">
      <c r="A65" s="96">
        <v>52</v>
      </c>
      <c r="B65" s="96" t="s">
        <v>828</v>
      </c>
      <c r="C65" s="97" t="s">
        <v>829</v>
      </c>
      <c r="D65" s="96" t="s">
        <v>119</v>
      </c>
      <c r="E65" s="98">
        <v>1.5</v>
      </c>
      <c r="F65" s="99"/>
      <c r="G65" s="101">
        <f>Table114[5]*Table114[6]</f>
        <v>0</v>
      </c>
    </row>
    <row r="66" spans="1:7" ht="45" x14ac:dyDescent="0.25">
      <c r="A66" s="96">
        <v>53</v>
      </c>
      <c r="B66" s="96" t="s">
        <v>830</v>
      </c>
      <c r="C66" s="97" t="s">
        <v>831</v>
      </c>
      <c r="D66" s="96" t="s">
        <v>170</v>
      </c>
      <c r="E66" s="98">
        <v>1</v>
      </c>
      <c r="F66" s="99"/>
      <c r="G66" s="101">
        <f>Table114[5]*Table114[6]</f>
        <v>0</v>
      </c>
    </row>
    <row r="67" spans="1:7" x14ac:dyDescent="0.25">
      <c r="A67" s="96"/>
      <c r="B67" s="96"/>
      <c r="C67" s="97" t="s">
        <v>832</v>
      </c>
      <c r="D67" s="96"/>
      <c r="E67" s="98"/>
      <c r="F67" s="99"/>
      <c r="G67" s="101">
        <f>Table114[5]*Table114[6]</f>
        <v>0</v>
      </c>
    </row>
    <row r="68" spans="1:7" ht="45" x14ac:dyDescent="0.25">
      <c r="A68" s="96">
        <v>54</v>
      </c>
      <c r="B68" s="96" t="s">
        <v>123</v>
      </c>
      <c r="C68" s="97" t="s">
        <v>833</v>
      </c>
      <c r="D68" s="96" t="s">
        <v>112</v>
      </c>
      <c r="E68" s="98">
        <v>4.26</v>
      </c>
      <c r="F68" s="99"/>
      <c r="G68" s="101">
        <f>Table114[5]*Table114[6]</f>
        <v>0</v>
      </c>
    </row>
    <row r="69" spans="1:7" ht="45" x14ac:dyDescent="0.25">
      <c r="A69" s="96">
        <v>55</v>
      </c>
      <c r="B69" s="96" t="s">
        <v>123</v>
      </c>
      <c r="C69" s="97" t="s">
        <v>821</v>
      </c>
      <c r="D69" s="96" t="s">
        <v>112</v>
      </c>
      <c r="E69" s="98">
        <v>0.6</v>
      </c>
      <c r="F69" s="99"/>
      <c r="G69" s="101">
        <f>Table114[5]*Table114[6]</f>
        <v>0</v>
      </c>
    </row>
    <row r="70" spans="1:7" ht="30" x14ac:dyDescent="0.25">
      <c r="A70" s="96">
        <v>56</v>
      </c>
      <c r="B70" s="96" t="s">
        <v>150</v>
      </c>
      <c r="C70" s="97" t="s">
        <v>151</v>
      </c>
      <c r="D70" s="96" t="s">
        <v>137</v>
      </c>
      <c r="E70" s="98">
        <v>75.180000000000007</v>
      </c>
      <c r="F70" s="99"/>
      <c r="G70" s="101">
        <f>Table114[5]*Table114[6]</f>
        <v>0</v>
      </c>
    </row>
    <row r="71" spans="1:7" ht="30" x14ac:dyDescent="0.25">
      <c r="A71" s="96">
        <v>57</v>
      </c>
      <c r="B71" s="96" t="s">
        <v>150</v>
      </c>
      <c r="C71" s="97" t="s">
        <v>151</v>
      </c>
      <c r="D71" s="96" t="s">
        <v>137</v>
      </c>
      <c r="E71" s="98">
        <v>240</v>
      </c>
      <c r="F71" s="99"/>
      <c r="G71" s="101">
        <f>Table114[5]*Table114[6]</f>
        <v>0</v>
      </c>
    </row>
    <row r="72" spans="1:7" ht="30" x14ac:dyDescent="0.25">
      <c r="A72" s="96">
        <v>58</v>
      </c>
      <c r="B72" s="96" t="s">
        <v>648</v>
      </c>
      <c r="C72" s="97" t="s">
        <v>649</v>
      </c>
      <c r="D72" s="96" t="s">
        <v>117</v>
      </c>
      <c r="E72" s="98">
        <v>6.3</v>
      </c>
      <c r="F72" s="99"/>
      <c r="G72" s="101">
        <f>Table114[5]*Table114[6]</f>
        <v>0</v>
      </c>
    </row>
    <row r="73" spans="1:7" ht="75" x14ac:dyDescent="0.25">
      <c r="A73" s="96">
        <v>59</v>
      </c>
      <c r="B73" s="96" t="s">
        <v>834</v>
      </c>
      <c r="C73" s="97" t="s">
        <v>835</v>
      </c>
      <c r="D73" s="96" t="s">
        <v>117</v>
      </c>
      <c r="E73" s="98">
        <v>6.3</v>
      </c>
      <c r="F73" s="99"/>
      <c r="G73" s="101">
        <f>Table114[5]*Table114[6]</f>
        <v>0</v>
      </c>
    </row>
    <row r="74" spans="1:7" ht="45" x14ac:dyDescent="0.25">
      <c r="A74" s="96">
        <v>60</v>
      </c>
      <c r="B74" s="96" t="s">
        <v>836</v>
      </c>
      <c r="C74" s="97" t="s">
        <v>837</v>
      </c>
      <c r="D74" s="96" t="s">
        <v>137</v>
      </c>
      <c r="E74" s="98">
        <v>35.700000000000003</v>
      </c>
      <c r="F74" s="99"/>
      <c r="G74" s="101">
        <f>Table114[5]*Table114[6]</f>
        <v>0</v>
      </c>
    </row>
    <row r="75" spans="1:7" ht="45" x14ac:dyDescent="0.25">
      <c r="A75" s="96">
        <v>61</v>
      </c>
      <c r="B75" s="96" t="s">
        <v>838</v>
      </c>
      <c r="C75" s="97" t="s">
        <v>839</v>
      </c>
      <c r="D75" s="96" t="s">
        <v>137</v>
      </c>
      <c r="E75" s="98">
        <v>84.48</v>
      </c>
      <c r="F75" s="99"/>
      <c r="G75" s="101">
        <f>Table114[5]*Table114[6]</f>
        <v>0</v>
      </c>
    </row>
    <row r="76" spans="1:7" x14ac:dyDescent="0.25">
      <c r="A76" s="96"/>
      <c r="B76" s="96"/>
      <c r="C76" s="97" t="s">
        <v>840</v>
      </c>
      <c r="D76" s="96"/>
      <c r="E76" s="98"/>
      <c r="F76" s="99"/>
      <c r="G76" s="101">
        <f>Table114[5]*Table114[6]</f>
        <v>0</v>
      </c>
    </row>
    <row r="77" spans="1:7" ht="30" x14ac:dyDescent="0.25">
      <c r="A77" s="96">
        <v>62</v>
      </c>
      <c r="B77" s="96" t="s">
        <v>150</v>
      </c>
      <c r="C77" s="97" t="s">
        <v>151</v>
      </c>
      <c r="D77" s="96" t="s">
        <v>137</v>
      </c>
      <c r="E77" s="98">
        <v>14.4</v>
      </c>
      <c r="F77" s="99"/>
      <c r="G77" s="101">
        <f>Table114[5]*Table114[6]</f>
        <v>0</v>
      </c>
    </row>
    <row r="78" spans="1:7" ht="60" x14ac:dyDescent="0.25">
      <c r="A78" s="96">
        <v>63</v>
      </c>
      <c r="B78" s="96" t="s">
        <v>841</v>
      </c>
      <c r="C78" s="97" t="s">
        <v>842</v>
      </c>
      <c r="D78" s="96" t="s">
        <v>117</v>
      </c>
      <c r="E78" s="98">
        <v>4.2</v>
      </c>
      <c r="F78" s="99"/>
      <c r="G78" s="101">
        <f>Table114[5]*Table114[6]</f>
        <v>0</v>
      </c>
    </row>
    <row r="79" spans="1:7" ht="75" x14ac:dyDescent="0.25">
      <c r="A79" s="96">
        <v>64</v>
      </c>
      <c r="B79" s="96" t="s">
        <v>834</v>
      </c>
      <c r="C79" s="97" t="s">
        <v>835</v>
      </c>
      <c r="D79" s="96" t="s">
        <v>117</v>
      </c>
      <c r="E79" s="98">
        <v>1.08</v>
      </c>
      <c r="F79" s="99"/>
      <c r="G79" s="101">
        <f>Table114[5]*Table114[6]</f>
        <v>0</v>
      </c>
    </row>
    <row r="80" spans="1:7" ht="30" x14ac:dyDescent="0.25">
      <c r="A80" s="96">
        <v>65</v>
      </c>
      <c r="B80" s="96" t="s">
        <v>194</v>
      </c>
      <c r="C80" s="97" t="s">
        <v>195</v>
      </c>
      <c r="D80" s="96" t="s">
        <v>112</v>
      </c>
      <c r="E80" s="98">
        <v>0.55000000000000004</v>
      </c>
      <c r="F80" s="99"/>
      <c r="G80" s="101">
        <f>Table114[5]*Table114[6]</f>
        <v>0</v>
      </c>
    </row>
    <row r="81" spans="1:7" ht="75" x14ac:dyDescent="0.25">
      <c r="A81" s="96">
        <v>66</v>
      </c>
      <c r="B81" s="96" t="s">
        <v>188</v>
      </c>
      <c r="C81" s="97" t="s">
        <v>843</v>
      </c>
      <c r="D81" s="96" t="s">
        <v>117</v>
      </c>
      <c r="E81" s="98">
        <v>14.4</v>
      </c>
      <c r="F81" s="99"/>
      <c r="G81" s="101">
        <f>Table114[5]*Table114[6]</f>
        <v>0</v>
      </c>
    </row>
    <row r="82" spans="1:7" ht="45" x14ac:dyDescent="0.25">
      <c r="A82" s="96">
        <v>67</v>
      </c>
      <c r="B82" s="96" t="s">
        <v>844</v>
      </c>
      <c r="C82" s="97" t="s">
        <v>845</v>
      </c>
      <c r="D82" s="96" t="s">
        <v>117</v>
      </c>
      <c r="E82" s="98">
        <v>41.4</v>
      </c>
      <c r="F82" s="99"/>
      <c r="G82" s="101">
        <f>Table114[5]*Table114[6]</f>
        <v>0</v>
      </c>
    </row>
    <row r="83" spans="1:7" ht="75" x14ac:dyDescent="0.25">
      <c r="A83" s="96">
        <v>68</v>
      </c>
      <c r="B83" s="96" t="s">
        <v>846</v>
      </c>
      <c r="C83" s="97" t="s">
        <v>847</v>
      </c>
      <c r="D83" s="96" t="s">
        <v>117</v>
      </c>
      <c r="E83" s="98">
        <v>20.2</v>
      </c>
      <c r="F83" s="99"/>
      <c r="G83" s="101">
        <f>Table114[5]*Table114[6]</f>
        <v>0</v>
      </c>
    </row>
    <row r="84" spans="1:7" x14ac:dyDescent="0.25">
      <c r="A84" s="96"/>
      <c r="B84" s="96"/>
      <c r="C84" s="97" t="s">
        <v>848</v>
      </c>
      <c r="D84" s="96"/>
      <c r="E84" s="98"/>
      <c r="F84" s="99"/>
      <c r="G84" s="101">
        <f>Table114[5]*Table114[6]</f>
        <v>0</v>
      </c>
    </row>
    <row r="85" spans="1:7" ht="60" x14ac:dyDescent="0.25">
      <c r="A85" s="96">
        <v>69</v>
      </c>
      <c r="B85" s="96" t="s">
        <v>849</v>
      </c>
      <c r="C85" s="97" t="s">
        <v>850</v>
      </c>
      <c r="D85" s="96" t="s">
        <v>119</v>
      </c>
      <c r="E85" s="98">
        <v>10</v>
      </c>
      <c r="F85" s="99"/>
      <c r="G85" s="101">
        <f>Table114[5]*Table114[6]</f>
        <v>0</v>
      </c>
    </row>
    <row r="86" spans="1:7" ht="60" x14ac:dyDescent="0.25">
      <c r="A86" s="96">
        <v>70</v>
      </c>
      <c r="B86" s="96" t="s">
        <v>851</v>
      </c>
      <c r="C86" s="97" t="s">
        <v>852</v>
      </c>
      <c r="D86" s="96" t="s">
        <v>119</v>
      </c>
      <c r="E86" s="98">
        <v>10</v>
      </c>
      <c r="F86" s="99"/>
      <c r="G86" s="101">
        <f>Table114[5]*Table114[6]</f>
        <v>0</v>
      </c>
    </row>
    <row r="87" spans="1:7" ht="60" x14ac:dyDescent="0.25">
      <c r="A87" s="96">
        <v>71</v>
      </c>
      <c r="B87" s="96" t="s">
        <v>851</v>
      </c>
      <c r="C87" s="97" t="s">
        <v>853</v>
      </c>
      <c r="D87" s="96" t="s">
        <v>119</v>
      </c>
      <c r="E87" s="98">
        <v>6</v>
      </c>
      <c r="F87" s="99"/>
      <c r="G87" s="101">
        <f>Table114[5]*Table114[6]</f>
        <v>0</v>
      </c>
    </row>
    <row r="88" spans="1:7" ht="30" x14ac:dyDescent="0.25">
      <c r="A88" s="96">
        <v>72</v>
      </c>
      <c r="B88" s="96" t="s">
        <v>342</v>
      </c>
      <c r="C88" s="97" t="s">
        <v>854</v>
      </c>
      <c r="D88" s="96" t="s">
        <v>344</v>
      </c>
      <c r="E88" s="98">
        <v>3</v>
      </c>
      <c r="F88" s="99"/>
      <c r="G88" s="101">
        <f>Table114[5]*Table114[6]</f>
        <v>0</v>
      </c>
    </row>
    <row r="89" spans="1:7" ht="30" x14ac:dyDescent="0.25">
      <c r="A89" s="96">
        <v>73</v>
      </c>
      <c r="B89" s="96" t="s">
        <v>342</v>
      </c>
      <c r="C89" s="97" t="s">
        <v>855</v>
      </c>
      <c r="D89" s="96" t="s">
        <v>344</v>
      </c>
      <c r="E89" s="98">
        <v>1</v>
      </c>
      <c r="F89" s="99"/>
      <c r="G89" s="101">
        <f>Table114[5]*Table114[6]</f>
        <v>0</v>
      </c>
    </row>
    <row r="90" spans="1:7" ht="60" x14ac:dyDescent="0.25">
      <c r="A90" s="96">
        <v>74</v>
      </c>
      <c r="B90" s="96" t="s">
        <v>856</v>
      </c>
      <c r="C90" s="97" t="s">
        <v>857</v>
      </c>
      <c r="D90" s="96" t="s">
        <v>170</v>
      </c>
      <c r="E90" s="98">
        <v>4</v>
      </c>
      <c r="F90" s="99"/>
      <c r="G90" s="101">
        <f>Table114[5]*Table114[6]</f>
        <v>0</v>
      </c>
    </row>
    <row r="91" spans="1:7" ht="45" x14ac:dyDescent="0.25">
      <c r="A91" s="96">
        <v>75</v>
      </c>
      <c r="B91" s="96" t="s">
        <v>801</v>
      </c>
      <c r="C91" s="97" t="s">
        <v>858</v>
      </c>
      <c r="D91" s="96" t="s">
        <v>170</v>
      </c>
      <c r="E91" s="98">
        <v>8</v>
      </c>
      <c r="F91" s="99"/>
      <c r="G91" s="101">
        <f>Table114[5]*Table114[6]</f>
        <v>0</v>
      </c>
    </row>
    <row r="92" spans="1:7" ht="30" x14ac:dyDescent="0.25">
      <c r="A92" s="96">
        <v>76</v>
      </c>
      <c r="B92" s="96" t="s">
        <v>379</v>
      </c>
      <c r="C92" s="97" t="s">
        <v>859</v>
      </c>
      <c r="D92" s="96" t="s">
        <v>170</v>
      </c>
      <c r="E92" s="98">
        <v>4</v>
      </c>
      <c r="F92" s="99"/>
      <c r="G92" s="101">
        <f>Table114[5]*Table114[6]</f>
        <v>0</v>
      </c>
    </row>
    <row r="93" spans="1:7" ht="30" x14ac:dyDescent="0.25">
      <c r="A93" s="96">
        <v>77</v>
      </c>
      <c r="B93" s="96" t="s">
        <v>860</v>
      </c>
      <c r="C93" s="97" t="s">
        <v>861</v>
      </c>
      <c r="D93" s="96" t="s">
        <v>170</v>
      </c>
      <c r="E93" s="98">
        <v>6</v>
      </c>
      <c r="F93" s="99"/>
      <c r="G93" s="101">
        <f>Table114[5]*Table114[6]</f>
        <v>0</v>
      </c>
    </row>
    <row r="94" spans="1:7" ht="30" x14ac:dyDescent="0.25">
      <c r="A94" s="96">
        <v>78</v>
      </c>
      <c r="B94" s="96" t="s">
        <v>194</v>
      </c>
      <c r="C94" s="97" t="s">
        <v>195</v>
      </c>
      <c r="D94" s="96" t="s">
        <v>112</v>
      </c>
      <c r="E94" s="98">
        <v>0.16</v>
      </c>
      <c r="F94" s="99"/>
      <c r="G94" s="101">
        <f>Table114[5]*Table114[6]</f>
        <v>0</v>
      </c>
    </row>
    <row r="95" spans="1:7" ht="60" x14ac:dyDescent="0.25">
      <c r="A95" s="96">
        <v>79</v>
      </c>
      <c r="B95" s="96" t="s">
        <v>190</v>
      </c>
      <c r="C95" s="97" t="s">
        <v>191</v>
      </c>
      <c r="D95" s="96" t="s">
        <v>117</v>
      </c>
      <c r="E95" s="98">
        <v>11.7</v>
      </c>
      <c r="F95" s="99"/>
      <c r="G95" s="101">
        <f>Table114[5]*Table114[6]</f>
        <v>0</v>
      </c>
    </row>
    <row r="96" spans="1:7" ht="45" x14ac:dyDescent="0.25">
      <c r="A96" s="96">
        <v>80</v>
      </c>
      <c r="B96" s="96" t="s">
        <v>192</v>
      </c>
      <c r="C96" s="97" t="s">
        <v>193</v>
      </c>
      <c r="D96" s="96" t="s">
        <v>117</v>
      </c>
      <c r="E96" s="98">
        <v>11.7</v>
      </c>
      <c r="F96" s="99"/>
      <c r="G96" s="101">
        <f>Table114[5]*Table114[6]</f>
        <v>0</v>
      </c>
    </row>
    <row r="97" spans="1:7" ht="75" x14ac:dyDescent="0.25">
      <c r="A97" s="96">
        <v>81</v>
      </c>
      <c r="B97" s="96" t="s">
        <v>188</v>
      </c>
      <c r="C97" s="97" t="s">
        <v>843</v>
      </c>
      <c r="D97" s="96" t="s">
        <v>117</v>
      </c>
      <c r="E97" s="98">
        <v>4</v>
      </c>
      <c r="F97" s="99"/>
      <c r="G97" s="101">
        <f>Table114[5]*Table114[6]</f>
        <v>0</v>
      </c>
    </row>
    <row r="98" spans="1:7" ht="30" x14ac:dyDescent="0.25">
      <c r="A98" s="96">
        <v>82</v>
      </c>
      <c r="B98" s="96" t="s">
        <v>247</v>
      </c>
      <c r="C98" s="97" t="s">
        <v>248</v>
      </c>
      <c r="D98" s="96" t="s">
        <v>137</v>
      </c>
      <c r="E98" s="98">
        <v>10</v>
      </c>
      <c r="F98" s="99"/>
      <c r="G98" s="101">
        <f>Table114[5]*Table114[6]</f>
        <v>0</v>
      </c>
    </row>
    <row r="99" spans="1:7" x14ac:dyDescent="0.25">
      <c r="A99" s="96"/>
      <c r="B99" s="96"/>
      <c r="C99" s="97" t="s">
        <v>862</v>
      </c>
      <c r="D99" s="96"/>
      <c r="E99" s="98"/>
      <c r="F99" s="99"/>
      <c r="G99" s="101">
        <f>Table114[5]*Table114[6]</f>
        <v>0</v>
      </c>
    </row>
    <row r="100" spans="1:7" ht="30" x14ac:dyDescent="0.25">
      <c r="A100" s="96">
        <v>83</v>
      </c>
      <c r="B100" s="96" t="s">
        <v>863</v>
      </c>
      <c r="C100" s="97" t="s">
        <v>864</v>
      </c>
      <c r="D100" s="96" t="s">
        <v>117</v>
      </c>
      <c r="E100" s="98">
        <v>6</v>
      </c>
      <c r="F100" s="99"/>
      <c r="G100" s="101">
        <f>Table114[5]*Table114[6]</f>
        <v>0</v>
      </c>
    </row>
    <row r="101" spans="1:7" ht="30" x14ac:dyDescent="0.25">
      <c r="A101" s="96">
        <v>84</v>
      </c>
      <c r="B101" s="96" t="s">
        <v>865</v>
      </c>
      <c r="C101" s="97" t="s">
        <v>866</v>
      </c>
      <c r="D101" s="96" t="s">
        <v>117</v>
      </c>
      <c r="E101" s="98">
        <v>6</v>
      </c>
      <c r="F101" s="99"/>
      <c r="G101" s="101">
        <f>Table114[5]*Table114[6]</f>
        <v>0</v>
      </c>
    </row>
    <row r="102" spans="1:7" x14ac:dyDescent="0.25">
      <c r="A102" s="96">
        <v>85</v>
      </c>
      <c r="B102" s="96" t="s">
        <v>805</v>
      </c>
      <c r="C102" s="97" t="s">
        <v>806</v>
      </c>
      <c r="D102" s="96" t="s">
        <v>112</v>
      </c>
      <c r="E102" s="98">
        <v>0.9</v>
      </c>
      <c r="F102" s="99"/>
      <c r="G102" s="101">
        <f>Table114[5]*Table114[6]</f>
        <v>0</v>
      </c>
    </row>
    <row r="103" spans="1:7" x14ac:dyDescent="0.25">
      <c r="A103" s="96">
        <v>86</v>
      </c>
      <c r="B103" s="96" t="s">
        <v>143</v>
      </c>
      <c r="C103" s="97" t="s">
        <v>144</v>
      </c>
      <c r="D103" s="96" t="s">
        <v>112</v>
      </c>
      <c r="E103" s="98">
        <v>0.9</v>
      </c>
      <c r="F103" s="99"/>
      <c r="G103" s="101">
        <f>Table114[5]*Table114[6]</f>
        <v>0</v>
      </c>
    </row>
    <row r="104" spans="1:7" ht="30" x14ac:dyDescent="0.25">
      <c r="A104" s="96">
        <v>87</v>
      </c>
      <c r="B104" s="96" t="s">
        <v>867</v>
      </c>
      <c r="C104" s="97" t="s">
        <v>868</v>
      </c>
      <c r="D104" s="96" t="s">
        <v>117</v>
      </c>
      <c r="E104" s="98">
        <v>6</v>
      </c>
      <c r="F104" s="99"/>
      <c r="G104" s="101">
        <f>Table114[5]*Table114[6]</f>
        <v>0</v>
      </c>
    </row>
    <row r="105" spans="1:7" x14ac:dyDescent="0.25">
      <c r="A105" s="93" t="s">
        <v>83</v>
      </c>
      <c r="B105" s="94"/>
      <c r="C105" s="94"/>
      <c r="D105" s="94"/>
      <c r="E105" s="95"/>
      <c r="F105" s="95"/>
      <c r="G105" s="95">
        <f>SUBTOTAL(9,Table114[7])</f>
        <v>0</v>
      </c>
    </row>
  </sheetData>
  <mergeCells count="2">
    <mergeCell ref="C2:G3"/>
    <mergeCell ref="A4:B4"/>
  </mergeCells>
  <phoneticPr fontId="16" type="noConversion"/>
  <conditionalFormatting sqref="G7:G105">
    <cfRule type="expression" dxfId="74" priority="1">
      <formula>AND($C7="Subtotal",$G7="")</formula>
    </cfRule>
    <cfRule type="expression" dxfId="73" priority="2">
      <formula>AND($C7="Subtotal",_xlfn.FORMULATEXT($G7)="=[5]*[6]")</formula>
    </cfRule>
    <cfRule type="expression" dxfId="72" priority="6">
      <formula>AND($C7&lt;&gt;"Subtotal",_xlfn.FORMULATEXT($G7)&lt;&gt;"=[5]*[6]")</formula>
    </cfRule>
  </conditionalFormatting>
  <conditionalFormatting sqref="A7:G105">
    <cfRule type="expression" dxfId="71" priority="3">
      <formula>CELL("PROTECT",A7)=0</formula>
    </cfRule>
    <cfRule type="expression" dxfId="70" priority="4">
      <formula>$C7="Subtotal"</formula>
    </cfRule>
    <cfRule type="expression" priority="5" stopIfTrue="1">
      <formula>OR($C7="Subtotal",$A7="Total TVA Cota 0")</formula>
    </cfRule>
    <cfRule type="expression" dxfId="69" priority="7">
      <formula>$E7=""</formula>
    </cfRule>
  </conditionalFormatting>
  <conditionalFormatting sqref="E7:G105">
    <cfRule type="notContainsBlanks" priority="8" stopIfTrue="1">
      <formula>LEN(TRIM(E7))&gt;0</formula>
    </cfRule>
    <cfRule type="expression" dxfId="68" priority="9">
      <formula>$E7&lt;&gt;""</formula>
    </cfRule>
  </conditionalFormatting>
  <dataValidations count="1">
    <dataValidation type="decimal" operator="greaterThan" allowBlank="1" showInputMessage="1" showErrorMessage="1" sqref="F7:F10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7"/>
  <sheetViews>
    <sheetView view="pageBreakPreview" topLeftCell="A136" zoomScaleNormal="90" zoomScaleSheetLayoutView="100" workbookViewId="0">
      <selection activeCell="C131" sqref="C13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customHeight="1" x14ac:dyDescent="0.25">
      <c r="A4" s="132" t="s">
        <v>8</v>
      </c>
      <c r="B4" s="132"/>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355</v>
      </c>
      <c r="D7" s="38"/>
      <c r="E7" s="44"/>
      <c r="F7" s="43"/>
      <c r="G7" s="87">
        <f>Table115[5]*Table115[6]</f>
        <v>0</v>
      </c>
    </row>
    <row r="8" spans="1:7" ht="45" x14ac:dyDescent="0.25">
      <c r="A8" s="38">
        <v>1</v>
      </c>
      <c r="B8" s="38" t="s">
        <v>356</v>
      </c>
      <c r="C8" s="39" t="s">
        <v>357</v>
      </c>
      <c r="D8" s="38" t="s">
        <v>167</v>
      </c>
      <c r="E8" s="44">
        <v>0.25</v>
      </c>
      <c r="F8" s="43"/>
      <c r="G8" s="89">
        <f>Table115[5]*Table115[6]</f>
        <v>0</v>
      </c>
    </row>
    <row r="9" spans="1:7" ht="30" x14ac:dyDescent="0.25">
      <c r="A9" s="96">
        <v>2</v>
      </c>
      <c r="B9" s="96" t="s">
        <v>358</v>
      </c>
      <c r="C9" s="97" t="s">
        <v>359</v>
      </c>
      <c r="D9" s="96" t="s">
        <v>112</v>
      </c>
      <c r="E9" s="98">
        <v>0.78</v>
      </c>
      <c r="F9" s="99"/>
      <c r="G9" s="100">
        <f>Table115[5]*Table115[6]</f>
        <v>0</v>
      </c>
    </row>
    <row r="10" spans="1:7" ht="45" x14ac:dyDescent="0.25">
      <c r="A10" s="96">
        <v>3</v>
      </c>
      <c r="B10" s="96" t="s">
        <v>360</v>
      </c>
      <c r="C10" s="97" t="s">
        <v>361</v>
      </c>
      <c r="D10" s="96" t="s">
        <v>167</v>
      </c>
      <c r="E10" s="98">
        <v>0.1</v>
      </c>
      <c r="F10" s="99"/>
      <c r="G10" s="101">
        <f>Table115[5]*Table115[6]</f>
        <v>0</v>
      </c>
    </row>
    <row r="11" spans="1:7" ht="45" x14ac:dyDescent="0.25">
      <c r="A11" s="96">
        <v>4</v>
      </c>
      <c r="B11" s="96" t="s">
        <v>131</v>
      </c>
      <c r="C11" s="97" t="s">
        <v>132</v>
      </c>
      <c r="D11" s="96" t="s">
        <v>112</v>
      </c>
      <c r="E11" s="98">
        <v>2.5099999999999998</v>
      </c>
      <c r="F11" s="99"/>
      <c r="G11" s="101">
        <f>Table115[5]*Table115[6]</f>
        <v>0</v>
      </c>
    </row>
    <row r="12" spans="1:7" ht="45" x14ac:dyDescent="0.25">
      <c r="A12" s="96">
        <v>5</v>
      </c>
      <c r="B12" s="96" t="s">
        <v>133</v>
      </c>
      <c r="C12" s="97" t="s">
        <v>134</v>
      </c>
      <c r="D12" s="96" t="s">
        <v>112</v>
      </c>
      <c r="E12" s="98">
        <v>12.55</v>
      </c>
      <c r="F12" s="99"/>
      <c r="G12" s="101">
        <f>Table115[5]*Table115[6]</f>
        <v>0</v>
      </c>
    </row>
    <row r="13" spans="1:7" x14ac:dyDescent="0.25">
      <c r="A13" s="96"/>
      <c r="B13" s="96"/>
      <c r="C13" s="97" t="s">
        <v>362</v>
      </c>
      <c r="D13" s="96"/>
      <c r="E13" s="98"/>
      <c r="F13" s="99"/>
      <c r="G13" s="101">
        <f>Table115[5]*Table115[6]</f>
        <v>0</v>
      </c>
    </row>
    <row r="14" spans="1:7" x14ac:dyDescent="0.25">
      <c r="A14" s="96">
        <v>6</v>
      </c>
      <c r="B14" s="96" t="s">
        <v>143</v>
      </c>
      <c r="C14" s="97" t="s">
        <v>144</v>
      </c>
      <c r="D14" s="96" t="s">
        <v>112</v>
      </c>
      <c r="E14" s="98">
        <v>1.46</v>
      </c>
      <c r="F14" s="99"/>
      <c r="G14" s="101">
        <f>Table115[5]*Table115[6]</f>
        <v>0</v>
      </c>
    </row>
    <row r="15" spans="1:7" ht="45" x14ac:dyDescent="0.25">
      <c r="A15" s="96">
        <v>7</v>
      </c>
      <c r="B15" s="96" t="s">
        <v>123</v>
      </c>
      <c r="C15" s="97" t="s">
        <v>363</v>
      </c>
      <c r="D15" s="96" t="s">
        <v>112</v>
      </c>
      <c r="E15" s="98">
        <v>16.100000000000001</v>
      </c>
      <c r="F15" s="99"/>
      <c r="G15" s="101">
        <f>Table115[5]*Table115[6]</f>
        <v>0</v>
      </c>
    </row>
    <row r="16" spans="1:7" ht="45" x14ac:dyDescent="0.25">
      <c r="A16" s="96">
        <v>8</v>
      </c>
      <c r="B16" s="96" t="s">
        <v>145</v>
      </c>
      <c r="C16" s="97" t="s">
        <v>146</v>
      </c>
      <c r="D16" s="96" t="s">
        <v>117</v>
      </c>
      <c r="E16" s="98">
        <v>86.1</v>
      </c>
      <c r="F16" s="99"/>
      <c r="G16" s="101">
        <f>Table115[5]*Table115[6]</f>
        <v>0</v>
      </c>
    </row>
    <row r="17" spans="1:7" ht="30" x14ac:dyDescent="0.25">
      <c r="A17" s="96">
        <v>9</v>
      </c>
      <c r="B17" s="96" t="s">
        <v>364</v>
      </c>
      <c r="C17" s="97" t="s">
        <v>365</v>
      </c>
      <c r="D17" s="96" t="s">
        <v>117</v>
      </c>
      <c r="E17" s="98">
        <v>9.76</v>
      </c>
      <c r="F17" s="99"/>
      <c r="G17" s="101">
        <f>Table115[5]*Table115[6]</f>
        <v>0</v>
      </c>
    </row>
    <row r="18" spans="1:7" x14ac:dyDescent="0.25">
      <c r="A18" s="96"/>
      <c r="B18" s="96"/>
      <c r="C18" s="97" t="s">
        <v>366</v>
      </c>
      <c r="D18" s="96"/>
      <c r="E18" s="98"/>
      <c r="F18" s="99"/>
      <c r="G18" s="101">
        <f>Table115[5]*Table115[6]</f>
        <v>0</v>
      </c>
    </row>
    <row r="19" spans="1:7" ht="30" x14ac:dyDescent="0.25">
      <c r="A19" s="96">
        <v>10</v>
      </c>
      <c r="B19" s="96" t="s">
        <v>367</v>
      </c>
      <c r="C19" s="97" t="s">
        <v>368</v>
      </c>
      <c r="D19" s="96" t="s">
        <v>112</v>
      </c>
      <c r="E19" s="98">
        <v>27</v>
      </c>
      <c r="F19" s="99"/>
      <c r="G19" s="101">
        <f>Table115[5]*Table115[6]</f>
        <v>0</v>
      </c>
    </row>
    <row r="20" spans="1:7" ht="30" x14ac:dyDescent="0.25">
      <c r="A20" s="96">
        <v>11</v>
      </c>
      <c r="B20" s="96" t="s">
        <v>369</v>
      </c>
      <c r="C20" s="97" t="s">
        <v>370</v>
      </c>
      <c r="D20" s="96" t="s">
        <v>137</v>
      </c>
      <c r="E20" s="98">
        <v>54</v>
      </c>
      <c r="F20" s="99"/>
      <c r="G20" s="101">
        <f>Table115[5]*Table115[6]</f>
        <v>0</v>
      </c>
    </row>
    <row r="21" spans="1:7" x14ac:dyDescent="0.25">
      <c r="A21" s="96">
        <v>12</v>
      </c>
      <c r="B21" s="96"/>
      <c r="C21" s="97" t="s">
        <v>770</v>
      </c>
      <c r="D21" s="96"/>
      <c r="E21" s="98"/>
      <c r="F21" s="99"/>
      <c r="G21" s="101">
        <f>Table115[5]*Table115[6]</f>
        <v>0</v>
      </c>
    </row>
    <row r="22" spans="1:7" ht="30" x14ac:dyDescent="0.25">
      <c r="A22" s="96">
        <v>13</v>
      </c>
      <c r="B22" s="96" t="s">
        <v>371</v>
      </c>
      <c r="C22" s="97" t="s">
        <v>372</v>
      </c>
      <c r="D22" s="96" t="s">
        <v>112</v>
      </c>
      <c r="E22" s="98">
        <v>0.4</v>
      </c>
      <c r="F22" s="99"/>
      <c r="G22" s="101">
        <f>Table115[5]*Table115[6]</f>
        <v>0</v>
      </c>
    </row>
    <row r="23" spans="1:7" ht="45" x14ac:dyDescent="0.25">
      <c r="A23" s="96">
        <v>14</v>
      </c>
      <c r="B23" s="96" t="s">
        <v>373</v>
      </c>
      <c r="C23" s="97" t="s">
        <v>374</v>
      </c>
      <c r="D23" s="96" t="s">
        <v>137</v>
      </c>
      <c r="E23" s="98">
        <v>9.1999999999999993</v>
      </c>
      <c r="F23" s="99"/>
      <c r="G23" s="101">
        <f>Table115[5]*Table115[6]</f>
        <v>0</v>
      </c>
    </row>
    <row r="24" spans="1:7" ht="45" x14ac:dyDescent="0.25">
      <c r="A24" s="96">
        <v>15</v>
      </c>
      <c r="B24" s="96" t="s">
        <v>375</v>
      </c>
      <c r="C24" s="97" t="s">
        <v>376</v>
      </c>
      <c r="D24" s="96" t="s">
        <v>137</v>
      </c>
      <c r="E24" s="98">
        <v>17.399999999999999</v>
      </c>
      <c r="F24" s="99"/>
      <c r="G24" s="101">
        <f>Table115[5]*Table115[6]</f>
        <v>0</v>
      </c>
    </row>
    <row r="25" spans="1:7" ht="45" x14ac:dyDescent="0.25">
      <c r="A25" s="96">
        <v>16</v>
      </c>
      <c r="B25" s="96" t="s">
        <v>377</v>
      </c>
      <c r="C25" s="97" t="s">
        <v>378</v>
      </c>
      <c r="D25" s="96" t="s">
        <v>117</v>
      </c>
      <c r="E25" s="98">
        <v>3.35</v>
      </c>
      <c r="F25" s="99"/>
      <c r="G25" s="101">
        <f>Table115[5]*Table115[6]</f>
        <v>0</v>
      </c>
    </row>
    <row r="26" spans="1:7" ht="30" x14ac:dyDescent="0.25">
      <c r="A26" s="96">
        <v>17</v>
      </c>
      <c r="B26" s="96" t="s">
        <v>379</v>
      </c>
      <c r="C26" s="97" t="s">
        <v>380</v>
      </c>
      <c r="D26" s="96" t="s">
        <v>170</v>
      </c>
      <c r="E26" s="98">
        <v>2</v>
      </c>
      <c r="F26" s="99"/>
      <c r="G26" s="101">
        <f>Table115[5]*Table115[6]</f>
        <v>0</v>
      </c>
    </row>
    <row r="27" spans="1:7" ht="30" x14ac:dyDescent="0.25">
      <c r="A27" s="96">
        <v>18</v>
      </c>
      <c r="B27" s="96" t="s">
        <v>381</v>
      </c>
      <c r="C27" s="97" t="s">
        <v>382</v>
      </c>
      <c r="D27" s="96" t="s">
        <v>170</v>
      </c>
      <c r="E27" s="98">
        <v>2</v>
      </c>
      <c r="F27" s="99"/>
      <c r="G27" s="101">
        <f>Table115[5]*Table115[6]</f>
        <v>0</v>
      </c>
    </row>
    <row r="28" spans="1:7" ht="30" x14ac:dyDescent="0.25">
      <c r="A28" s="96">
        <v>19</v>
      </c>
      <c r="B28" s="96" t="s">
        <v>383</v>
      </c>
      <c r="C28" s="97" t="s">
        <v>384</v>
      </c>
      <c r="D28" s="96" t="s">
        <v>170</v>
      </c>
      <c r="E28" s="98">
        <v>2</v>
      </c>
      <c r="F28" s="99"/>
      <c r="G28" s="101">
        <f>Table115[5]*Table115[6]</f>
        <v>0</v>
      </c>
    </row>
    <row r="29" spans="1:7" x14ac:dyDescent="0.25">
      <c r="A29" s="96"/>
      <c r="B29" s="96"/>
      <c r="C29" s="97" t="s">
        <v>385</v>
      </c>
      <c r="D29" s="96"/>
      <c r="E29" s="98"/>
      <c r="F29" s="99"/>
      <c r="G29" s="101">
        <f>Table115[5]*Table115[6]</f>
        <v>0</v>
      </c>
    </row>
    <row r="30" spans="1:7" ht="60" x14ac:dyDescent="0.25">
      <c r="A30" s="96">
        <v>20</v>
      </c>
      <c r="B30" s="96" t="s">
        <v>386</v>
      </c>
      <c r="C30" s="97" t="s">
        <v>387</v>
      </c>
      <c r="D30" s="96" t="s">
        <v>170</v>
      </c>
      <c r="E30" s="98">
        <v>2</v>
      </c>
      <c r="F30" s="99"/>
      <c r="G30" s="101">
        <f>Table115[5]*Table115[6]</f>
        <v>0</v>
      </c>
    </row>
    <row r="31" spans="1:7" ht="60" x14ac:dyDescent="0.25">
      <c r="A31" s="96">
        <v>21</v>
      </c>
      <c r="B31" s="96" t="s">
        <v>386</v>
      </c>
      <c r="C31" s="97" t="s">
        <v>388</v>
      </c>
      <c r="D31" s="96" t="s">
        <v>170</v>
      </c>
      <c r="E31" s="98">
        <v>4</v>
      </c>
      <c r="F31" s="99"/>
      <c r="G31" s="101">
        <f>Table115[5]*Table115[6]</f>
        <v>0</v>
      </c>
    </row>
    <row r="32" spans="1:7" x14ac:dyDescent="0.25">
      <c r="A32" s="96">
        <v>22</v>
      </c>
      <c r="B32" s="96"/>
      <c r="C32" s="97" t="s">
        <v>771</v>
      </c>
      <c r="D32" s="96"/>
      <c r="E32" s="98"/>
      <c r="F32" s="99"/>
      <c r="G32" s="101">
        <f>Table115[5]*Table115[6]</f>
        <v>0</v>
      </c>
    </row>
    <row r="33" spans="1:7" ht="30" x14ac:dyDescent="0.25">
      <c r="A33" s="96">
        <v>23</v>
      </c>
      <c r="B33" s="96" t="s">
        <v>371</v>
      </c>
      <c r="C33" s="97" t="s">
        <v>372</v>
      </c>
      <c r="D33" s="96" t="s">
        <v>112</v>
      </c>
      <c r="E33" s="98">
        <v>1.8</v>
      </c>
      <c r="F33" s="99"/>
      <c r="G33" s="101">
        <f>Table115[5]*Table115[6]</f>
        <v>0</v>
      </c>
    </row>
    <row r="34" spans="1:7" ht="45" x14ac:dyDescent="0.25">
      <c r="A34" s="96">
        <v>24</v>
      </c>
      <c r="B34" s="96" t="s">
        <v>373</v>
      </c>
      <c r="C34" s="97" t="s">
        <v>374</v>
      </c>
      <c r="D34" s="96" t="s">
        <v>137</v>
      </c>
      <c r="E34" s="98">
        <v>30.7</v>
      </c>
      <c r="F34" s="99"/>
      <c r="G34" s="101">
        <f>Table115[5]*Table115[6]</f>
        <v>0</v>
      </c>
    </row>
    <row r="35" spans="1:7" ht="45" x14ac:dyDescent="0.25">
      <c r="A35" s="96">
        <v>25</v>
      </c>
      <c r="B35" s="96" t="s">
        <v>375</v>
      </c>
      <c r="C35" s="97" t="s">
        <v>376</v>
      </c>
      <c r="D35" s="96" t="s">
        <v>137</v>
      </c>
      <c r="E35" s="98">
        <v>162.4</v>
      </c>
      <c r="F35" s="99"/>
      <c r="G35" s="101">
        <f>Table115[5]*Table115[6]</f>
        <v>0</v>
      </c>
    </row>
    <row r="36" spans="1:7" ht="45" x14ac:dyDescent="0.25">
      <c r="A36" s="96">
        <v>26</v>
      </c>
      <c r="B36" s="96" t="s">
        <v>389</v>
      </c>
      <c r="C36" s="97" t="s">
        <v>390</v>
      </c>
      <c r="D36" s="96" t="s">
        <v>117</v>
      </c>
      <c r="E36" s="98">
        <v>11.25</v>
      </c>
      <c r="F36" s="99"/>
      <c r="G36" s="101">
        <f>Table115[5]*Table115[6]</f>
        <v>0</v>
      </c>
    </row>
    <row r="37" spans="1:7" ht="30" x14ac:dyDescent="0.25">
      <c r="A37" s="96">
        <v>27</v>
      </c>
      <c r="B37" s="96" t="s">
        <v>391</v>
      </c>
      <c r="C37" s="97" t="s">
        <v>392</v>
      </c>
      <c r="D37" s="96" t="s">
        <v>170</v>
      </c>
      <c r="E37" s="98">
        <v>1</v>
      </c>
      <c r="F37" s="99"/>
      <c r="G37" s="101">
        <f>Table115[5]*Table115[6]</f>
        <v>0</v>
      </c>
    </row>
    <row r="38" spans="1:7" x14ac:dyDescent="0.25">
      <c r="A38" s="96"/>
      <c r="B38" s="96"/>
      <c r="C38" s="97" t="s">
        <v>393</v>
      </c>
      <c r="D38" s="96"/>
      <c r="E38" s="98"/>
      <c r="F38" s="99"/>
      <c r="G38" s="101">
        <f>Table115[5]*Table115[6]</f>
        <v>0</v>
      </c>
    </row>
    <row r="39" spans="1:7" ht="30" x14ac:dyDescent="0.25">
      <c r="A39" s="96">
        <v>28</v>
      </c>
      <c r="B39" s="96" t="s">
        <v>394</v>
      </c>
      <c r="C39" s="97" t="s">
        <v>395</v>
      </c>
      <c r="D39" s="96" t="s">
        <v>170</v>
      </c>
      <c r="E39" s="98">
        <v>2</v>
      </c>
      <c r="F39" s="99"/>
      <c r="G39" s="101">
        <f>Table115[5]*Table115[6]</f>
        <v>0</v>
      </c>
    </row>
    <row r="40" spans="1:7" ht="30" x14ac:dyDescent="0.25">
      <c r="A40" s="96">
        <v>29</v>
      </c>
      <c r="B40" s="96" t="s">
        <v>371</v>
      </c>
      <c r="C40" s="97" t="s">
        <v>396</v>
      </c>
      <c r="D40" s="96" t="s">
        <v>112</v>
      </c>
      <c r="E40" s="98">
        <v>0.1</v>
      </c>
      <c r="F40" s="99"/>
      <c r="G40" s="101">
        <f>Table115[5]*Table115[6]</f>
        <v>0</v>
      </c>
    </row>
    <row r="41" spans="1:7" ht="45" x14ac:dyDescent="0.25">
      <c r="A41" s="96">
        <v>30</v>
      </c>
      <c r="B41" s="96" t="s">
        <v>389</v>
      </c>
      <c r="C41" s="97" t="s">
        <v>390</v>
      </c>
      <c r="D41" s="96" t="s">
        <v>117</v>
      </c>
      <c r="E41" s="98">
        <v>0.96</v>
      </c>
      <c r="F41" s="99"/>
      <c r="G41" s="101">
        <f>Table115[5]*Table115[6]</f>
        <v>0</v>
      </c>
    </row>
    <row r="42" spans="1:7" ht="30" x14ac:dyDescent="0.25">
      <c r="A42" s="96">
        <v>31</v>
      </c>
      <c r="B42" s="96" t="s">
        <v>397</v>
      </c>
      <c r="C42" s="97" t="s">
        <v>398</v>
      </c>
      <c r="D42" s="96" t="s">
        <v>137</v>
      </c>
      <c r="E42" s="98">
        <v>2.6</v>
      </c>
      <c r="F42" s="99"/>
      <c r="G42" s="101">
        <f>Table115[5]*Table115[6]</f>
        <v>0</v>
      </c>
    </row>
    <row r="43" spans="1:7" ht="30" x14ac:dyDescent="0.25">
      <c r="A43" s="96">
        <v>32</v>
      </c>
      <c r="B43" s="96" t="s">
        <v>399</v>
      </c>
      <c r="C43" s="97" t="s">
        <v>400</v>
      </c>
      <c r="D43" s="96" t="s">
        <v>117</v>
      </c>
      <c r="E43" s="98">
        <v>32</v>
      </c>
      <c r="F43" s="99"/>
      <c r="G43" s="101">
        <f>Table115[5]*Table115[6]</f>
        <v>0</v>
      </c>
    </row>
    <row r="44" spans="1:7" ht="60" x14ac:dyDescent="0.25">
      <c r="A44" s="96">
        <v>33</v>
      </c>
      <c r="B44" s="96" t="s">
        <v>401</v>
      </c>
      <c r="C44" s="97" t="s">
        <v>402</v>
      </c>
      <c r="D44" s="96" t="s">
        <v>117</v>
      </c>
      <c r="E44" s="98">
        <v>32</v>
      </c>
      <c r="F44" s="99"/>
      <c r="G44" s="101">
        <f>Table115[5]*Table115[6]</f>
        <v>0</v>
      </c>
    </row>
    <row r="45" spans="1:7" ht="30" x14ac:dyDescent="0.25">
      <c r="A45" s="96">
        <v>34</v>
      </c>
      <c r="B45" s="96" t="s">
        <v>399</v>
      </c>
      <c r="C45" s="97" t="s">
        <v>403</v>
      </c>
      <c r="D45" s="96" t="s">
        <v>117</v>
      </c>
      <c r="E45" s="98">
        <v>32</v>
      </c>
      <c r="F45" s="99"/>
      <c r="G45" s="101">
        <f>Table115[5]*Table115[6]</f>
        <v>0</v>
      </c>
    </row>
    <row r="46" spans="1:7" ht="60" x14ac:dyDescent="0.25">
      <c r="A46" s="96">
        <v>35</v>
      </c>
      <c r="B46" s="96" t="s">
        <v>404</v>
      </c>
      <c r="C46" s="97" t="s">
        <v>405</v>
      </c>
      <c r="D46" s="96" t="s">
        <v>117</v>
      </c>
      <c r="E46" s="98">
        <v>32</v>
      </c>
      <c r="F46" s="99"/>
      <c r="G46" s="101">
        <f>Table115[5]*Table115[6]</f>
        <v>0</v>
      </c>
    </row>
    <row r="47" spans="1:7" x14ac:dyDescent="0.25">
      <c r="A47" s="96">
        <v>36</v>
      </c>
      <c r="B47" s="96" t="s">
        <v>406</v>
      </c>
      <c r="C47" s="97" t="s">
        <v>407</v>
      </c>
      <c r="D47" s="96" t="s">
        <v>112</v>
      </c>
      <c r="E47" s="98">
        <v>1.44</v>
      </c>
      <c r="F47" s="99"/>
      <c r="G47" s="101">
        <f>Table115[5]*Table115[6]</f>
        <v>0</v>
      </c>
    </row>
    <row r="48" spans="1:7" x14ac:dyDescent="0.25">
      <c r="A48" s="96">
        <v>37</v>
      </c>
      <c r="B48" s="96" t="s">
        <v>408</v>
      </c>
      <c r="C48" s="97" t="s">
        <v>409</v>
      </c>
      <c r="D48" s="96" t="s">
        <v>112</v>
      </c>
      <c r="E48" s="98">
        <v>1.44</v>
      </c>
      <c r="F48" s="99"/>
      <c r="G48" s="101">
        <f>Table115[5]*Table115[6]</f>
        <v>0</v>
      </c>
    </row>
    <row r="49" spans="1:7" ht="30" x14ac:dyDescent="0.25">
      <c r="A49" s="96">
        <v>38</v>
      </c>
      <c r="B49" s="96" t="s">
        <v>399</v>
      </c>
      <c r="C49" s="97" t="s">
        <v>410</v>
      </c>
      <c r="D49" s="96" t="s">
        <v>117</v>
      </c>
      <c r="E49" s="98">
        <v>60.5</v>
      </c>
      <c r="F49" s="99"/>
      <c r="G49" s="101">
        <f>Table115[5]*Table115[6]</f>
        <v>0</v>
      </c>
    </row>
    <row r="50" spans="1:7" ht="45" x14ac:dyDescent="0.25">
      <c r="A50" s="96">
        <v>39</v>
      </c>
      <c r="B50" s="96" t="s">
        <v>411</v>
      </c>
      <c r="C50" s="97" t="s">
        <v>412</v>
      </c>
      <c r="D50" s="96" t="s">
        <v>117</v>
      </c>
      <c r="E50" s="98">
        <v>79</v>
      </c>
      <c r="F50" s="99"/>
      <c r="G50" s="101">
        <f>Table115[5]*Table115[6]</f>
        <v>0</v>
      </c>
    </row>
    <row r="51" spans="1:7" ht="30" x14ac:dyDescent="0.25">
      <c r="A51" s="96">
        <v>40</v>
      </c>
      <c r="B51" s="96" t="s">
        <v>413</v>
      </c>
      <c r="C51" s="97" t="s">
        <v>414</v>
      </c>
      <c r="D51" s="96" t="s">
        <v>415</v>
      </c>
      <c r="E51" s="98">
        <v>0.46</v>
      </c>
      <c r="F51" s="99"/>
      <c r="G51" s="101">
        <f>Table115[5]*Table115[6]</f>
        <v>0</v>
      </c>
    </row>
    <row r="52" spans="1:7" ht="30" x14ac:dyDescent="0.25">
      <c r="A52" s="96">
        <v>41</v>
      </c>
      <c r="B52" s="96" t="s">
        <v>416</v>
      </c>
      <c r="C52" s="97" t="s">
        <v>417</v>
      </c>
      <c r="D52" s="96" t="s">
        <v>415</v>
      </c>
      <c r="E52" s="98">
        <v>0.46</v>
      </c>
      <c r="F52" s="99"/>
      <c r="G52" s="101">
        <f>Table115[5]*Table115[6]</f>
        <v>0</v>
      </c>
    </row>
    <row r="53" spans="1:7" x14ac:dyDescent="0.25">
      <c r="A53" s="96">
        <v>42</v>
      </c>
      <c r="B53" s="96" t="s">
        <v>418</v>
      </c>
      <c r="C53" s="97" t="s">
        <v>419</v>
      </c>
      <c r="D53" s="96" t="s">
        <v>112</v>
      </c>
      <c r="E53" s="98">
        <v>0.08</v>
      </c>
      <c r="F53" s="99"/>
      <c r="G53" s="101">
        <f>Table115[5]*Table115[6]</f>
        <v>0</v>
      </c>
    </row>
    <row r="54" spans="1:7" x14ac:dyDescent="0.25">
      <c r="A54" s="96">
        <v>43</v>
      </c>
      <c r="B54" s="96" t="s">
        <v>408</v>
      </c>
      <c r="C54" s="97" t="s">
        <v>409</v>
      </c>
      <c r="D54" s="96" t="s">
        <v>112</v>
      </c>
      <c r="E54" s="98">
        <v>0.08</v>
      </c>
      <c r="F54" s="99"/>
      <c r="G54" s="101">
        <f>Table115[5]*Table115[6]</f>
        <v>0</v>
      </c>
    </row>
    <row r="55" spans="1:7" ht="30" x14ac:dyDescent="0.25">
      <c r="A55" s="96">
        <v>44</v>
      </c>
      <c r="B55" s="96" t="s">
        <v>420</v>
      </c>
      <c r="C55" s="97" t="s">
        <v>421</v>
      </c>
      <c r="D55" s="96" t="s">
        <v>117</v>
      </c>
      <c r="E55" s="98">
        <v>17</v>
      </c>
      <c r="F55" s="99"/>
      <c r="G55" s="101">
        <f>Table115[5]*Table115[6]</f>
        <v>0</v>
      </c>
    </row>
    <row r="56" spans="1:7" x14ac:dyDescent="0.25">
      <c r="A56" s="96">
        <v>45</v>
      </c>
      <c r="B56" s="96" t="s">
        <v>408</v>
      </c>
      <c r="C56" s="97" t="s">
        <v>409</v>
      </c>
      <c r="D56" s="96" t="s">
        <v>112</v>
      </c>
      <c r="E56" s="98">
        <v>0.38</v>
      </c>
      <c r="F56" s="99"/>
      <c r="G56" s="101">
        <f>Table115[5]*Table115[6]</f>
        <v>0</v>
      </c>
    </row>
    <row r="57" spans="1:7" ht="30" x14ac:dyDescent="0.25">
      <c r="A57" s="96">
        <v>46</v>
      </c>
      <c r="B57" s="96" t="s">
        <v>422</v>
      </c>
      <c r="C57" s="97" t="s">
        <v>423</v>
      </c>
      <c r="D57" s="96" t="s">
        <v>112</v>
      </c>
      <c r="E57" s="98">
        <v>0.38</v>
      </c>
      <c r="F57" s="99"/>
      <c r="G57" s="101">
        <f>Table115[5]*Table115[6]</f>
        <v>0</v>
      </c>
    </row>
    <row r="58" spans="1:7" ht="30" x14ac:dyDescent="0.25">
      <c r="A58" s="96">
        <v>47</v>
      </c>
      <c r="B58" s="96" t="s">
        <v>424</v>
      </c>
      <c r="C58" s="97" t="s">
        <v>425</v>
      </c>
      <c r="D58" s="96" t="s">
        <v>117</v>
      </c>
      <c r="E58" s="98">
        <v>17</v>
      </c>
      <c r="F58" s="99"/>
      <c r="G58" s="101">
        <f>Table115[5]*Table115[6]</f>
        <v>0</v>
      </c>
    </row>
    <row r="59" spans="1:7" ht="75" x14ac:dyDescent="0.25">
      <c r="A59" s="96">
        <v>48</v>
      </c>
      <c r="B59" s="96" t="s">
        <v>426</v>
      </c>
      <c r="C59" s="97" t="s">
        <v>427</v>
      </c>
      <c r="D59" s="96" t="s">
        <v>117</v>
      </c>
      <c r="E59" s="98">
        <v>79</v>
      </c>
      <c r="F59" s="99"/>
      <c r="G59" s="101">
        <f>Table115[5]*Table115[6]</f>
        <v>0</v>
      </c>
    </row>
    <row r="60" spans="1:7" x14ac:dyDescent="0.25">
      <c r="A60" s="96">
        <v>49</v>
      </c>
      <c r="B60" s="96" t="s">
        <v>428</v>
      </c>
      <c r="C60" s="97" t="s">
        <v>429</v>
      </c>
      <c r="D60" s="96" t="s">
        <v>119</v>
      </c>
      <c r="E60" s="98">
        <v>15</v>
      </c>
      <c r="F60" s="99"/>
      <c r="G60" s="101">
        <f>Table115[5]*Table115[6]</f>
        <v>0</v>
      </c>
    </row>
    <row r="61" spans="1:7" x14ac:dyDescent="0.25">
      <c r="A61" s="96">
        <v>50</v>
      </c>
      <c r="B61" s="96" t="s">
        <v>430</v>
      </c>
      <c r="C61" s="97" t="s">
        <v>431</v>
      </c>
      <c r="D61" s="96" t="s">
        <v>119</v>
      </c>
      <c r="E61" s="98">
        <v>14</v>
      </c>
      <c r="F61" s="99"/>
      <c r="G61" s="101">
        <f>Table115[5]*Table115[6]</f>
        <v>0</v>
      </c>
    </row>
    <row r="62" spans="1:7" ht="75" x14ac:dyDescent="0.25">
      <c r="A62" s="96">
        <v>51</v>
      </c>
      <c r="B62" s="96" t="s">
        <v>432</v>
      </c>
      <c r="C62" s="97" t="s">
        <v>433</v>
      </c>
      <c r="D62" s="96" t="s">
        <v>117</v>
      </c>
      <c r="E62" s="98">
        <v>17</v>
      </c>
      <c r="F62" s="99"/>
      <c r="G62" s="101">
        <f>Table115[5]*Table115[6]</f>
        <v>0</v>
      </c>
    </row>
    <row r="63" spans="1:7" ht="30" x14ac:dyDescent="0.25">
      <c r="A63" s="96">
        <v>52</v>
      </c>
      <c r="B63" s="96" t="s">
        <v>434</v>
      </c>
      <c r="C63" s="97" t="s">
        <v>435</v>
      </c>
      <c r="D63" s="96" t="s">
        <v>117</v>
      </c>
      <c r="E63" s="98">
        <v>23.1</v>
      </c>
      <c r="F63" s="99"/>
      <c r="G63" s="101">
        <f>Table115[5]*Table115[6]</f>
        <v>0</v>
      </c>
    </row>
    <row r="64" spans="1:7" ht="30" x14ac:dyDescent="0.25">
      <c r="A64" s="96">
        <v>53</v>
      </c>
      <c r="B64" s="96" t="s">
        <v>150</v>
      </c>
      <c r="C64" s="97" t="s">
        <v>151</v>
      </c>
      <c r="D64" s="96" t="s">
        <v>137</v>
      </c>
      <c r="E64" s="98">
        <v>6.3</v>
      </c>
      <c r="F64" s="99"/>
      <c r="G64" s="101">
        <f>Table115[5]*Table115[6]</f>
        <v>0</v>
      </c>
    </row>
    <row r="65" spans="1:7" ht="30" x14ac:dyDescent="0.25">
      <c r="A65" s="96">
        <v>54</v>
      </c>
      <c r="B65" s="96" t="s">
        <v>353</v>
      </c>
      <c r="C65" s="97" t="s">
        <v>436</v>
      </c>
      <c r="D65" s="96" t="s">
        <v>170</v>
      </c>
      <c r="E65" s="98">
        <v>1</v>
      </c>
      <c r="F65" s="99"/>
      <c r="G65" s="101">
        <f>Table115[5]*Table115[6]</f>
        <v>0</v>
      </c>
    </row>
    <row r="66" spans="1:7" x14ac:dyDescent="0.25">
      <c r="A66" s="96">
        <v>55</v>
      </c>
      <c r="B66" s="96"/>
      <c r="C66" s="97" t="s">
        <v>437</v>
      </c>
      <c r="D66" s="96"/>
      <c r="E66" s="98"/>
      <c r="F66" s="99"/>
      <c r="G66" s="101">
        <f>Table115[5]*Table115[6]</f>
        <v>0</v>
      </c>
    </row>
    <row r="67" spans="1:7" ht="30" x14ac:dyDescent="0.25">
      <c r="A67" s="96">
        <v>56</v>
      </c>
      <c r="B67" s="96" t="s">
        <v>150</v>
      </c>
      <c r="C67" s="97" t="s">
        <v>151</v>
      </c>
      <c r="D67" s="96" t="s">
        <v>137</v>
      </c>
      <c r="E67" s="98">
        <v>24.4</v>
      </c>
      <c r="F67" s="99"/>
      <c r="G67" s="101">
        <f>Table115[5]*Table115[6]</f>
        <v>0</v>
      </c>
    </row>
    <row r="68" spans="1:7" ht="30" x14ac:dyDescent="0.25">
      <c r="A68" s="96">
        <v>57</v>
      </c>
      <c r="B68" s="96" t="s">
        <v>138</v>
      </c>
      <c r="C68" s="97" t="s">
        <v>152</v>
      </c>
      <c r="D68" s="96" t="s">
        <v>140</v>
      </c>
      <c r="E68" s="98">
        <v>0.03</v>
      </c>
      <c r="F68" s="99"/>
      <c r="G68" s="101">
        <f>Table115[5]*Table115[6]</f>
        <v>0</v>
      </c>
    </row>
    <row r="69" spans="1:7" ht="45" x14ac:dyDescent="0.25">
      <c r="A69" s="96">
        <v>58</v>
      </c>
      <c r="B69" s="96" t="s">
        <v>141</v>
      </c>
      <c r="C69" s="97" t="s">
        <v>153</v>
      </c>
      <c r="D69" s="96" t="s">
        <v>140</v>
      </c>
      <c r="E69" s="98">
        <v>0.03</v>
      </c>
      <c r="F69" s="99"/>
      <c r="G69" s="101">
        <f>Table115[5]*Table115[6]</f>
        <v>0</v>
      </c>
    </row>
    <row r="70" spans="1:7" ht="30" x14ac:dyDescent="0.25">
      <c r="A70" s="96">
        <v>59</v>
      </c>
      <c r="B70" s="96" t="s">
        <v>397</v>
      </c>
      <c r="C70" s="97" t="s">
        <v>398</v>
      </c>
      <c r="D70" s="96" t="s">
        <v>137</v>
      </c>
      <c r="E70" s="98">
        <v>8.84</v>
      </c>
      <c r="F70" s="99"/>
      <c r="G70" s="101">
        <f>Table115[5]*Table115[6]</f>
        <v>0</v>
      </c>
    </row>
    <row r="71" spans="1:7" ht="75" x14ac:dyDescent="0.25">
      <c r="A71" s="96">
        <v>60</v>
      </c>
      <c r="B71" s="96" t="s">
        <v>426</v>
      </c>
      <c r="C71" s="97" t="s">
        <v>427</v>
      </c>
      <c r="D71" s="96" t="s">
        <v>117</v>
      </c>
      <c r="E71" s="98">
        <v>3.3</v>
      </c>
      <c r="F71" s="99"/>
      <c r="G71" s="101">
        <f>Table115[5]*Table115[6]</f>
        <v>0</v>
      </c>
    </row>
    <row r="72" spans="1:7" ht="60" x14ac:dyDescent="0.25">
      <c r="A72" s="96">
        <v>61</v>
      </c>
      <c r="B72" s="96" t="s">
        <v>432</v>
      </c>
      <c r="C72" s="97" t="s">
        <v>438</v>
      </c>
      <c r="D72" s="96" t="s">
        <v>117</v>
      </c>
      <c r="E72" s="98">
        <v>1.2</v>
      </c>
      <c r="F72" s="99"/>
      <c r="G72" s="101">
        <f>Table115[5]*Table115[6]</f>
        <v>0</v>
      </c>
    </row>
    <row r="73" spans="1:7" ht="60" x14ac:dyDescent="0.25">
      <c r="A73" s="96">
        <v>62</v>
      </c>
      <c r="B73" s="96" t="s">
        <v>439</v>
      </c>
      <c r="C73" s="97" t="s">
        <v>440</v>
      </c>
      <c r="D73" s="96" t="s">
        <v>112</v>
      </c>
      <c r="E73" s="98">
        <v>0.14000000000000001</v>
      </c>
      <c r="F73" s="99"/>
      <c r="G73" s="101">
        <f>Table115[5]*Table115[6]</f>
        <v>0</v>
      </c>
    </row>
    <row r="74" spans="1:7" x14ac:dyDescent="0.25">
      <c r="A74" s="96"/>
      <c r="B74" s="96"/>
      <c r="C74" s="97" t="s">
        <v>441</v>
      </c>
      <c r="D74" s="96"/>
      <c r="E74" s="98"/>
      <c r="F74" s="99"/>
      <c r="G74" s="101">
        <f>Table115[5]*Table115[6]</f>
        <v>0</v>
      </c>
    </row>
    <row r="75" spans="1:7" ht="30" x14ac:dyDescent="0.25">
      <c r="A75" s="96">
        <v>63</v>
      </c>
      <c r="B75" s="96" t="s">
        <v>442</v>
      </c>
      <c r="C75" s="97" t="s">
        <v>443</v>
      </c>
      <c r="D75" s="96" t="s">
        <v>117</v>
      </c>
      <c r="E75" s="98">
        <v>3.49</v>
      </c>
      <c r="F75" s="99"/>
      <c r="G75" s="101">
        <f>Table115[5]*Table115[6]</f>
        <v>0</v>
      </c>
    </row>
    <row r="76" spans="1:7" ht="30" x14ac:dyDescent="0.25">
      <c r="A76" s="96">
        <v>64</v>
      </c>
      <c r="B76" s="96" t="s">
        <v>444</v>
      </c>
      <c r="C76" s="97" t="s">
        <v>445</v>
      </c>
      <c r="D76" s="96" t="s">
        <v>119</v>
      </c>
      <c r="E76" s="98">
        <v>2</v>
      </c>
      <c r="F76" s="99"/>
      <c r="G76" s="101">
        <f>Table115[5]*Table115[6]</f>
        <v>0</v>
      </c>
    </row>
    <row r="77" spans="1:7" x14ac:dyDescent="0.25">
      <c r="A77" s="96">
        <v>65</v>
      </c>
      <c r="B77" s="96" t="s">
        <v>446</v>
      </c>
      <c r="C77" s="97" t="s">
        <v>447</v>
      </c>
      <c r="D77" s="96" t="s">
        <v>119</v>
      </c>
      <c r="E77" s="98">
        <v>2</v>
      </c>
      <c r="F77" s="99"/>
      <c r="G77" s="101">
        <f>Table115[5]*Table115[6]</f>
        <v>0</v>
      </c>
    </row>
    <row r="78" spans="1:7" ht="60" x14ac:dyDescent="0.25">
      <c r="A78" s="96">
        <v>66</v>
      </c>
      <c r="B78" s="96" t="s">
        <v>448</v>
      </c>
      <c r="C78" s="97" t="s">
        <v>449</v>
      </c>
      <c r="D78" s="96" t="s">
        <v>117</v>
      </c>
      <c r="E78" s="98">
        <v>2.76</v>
      </c>
      <c r="F78" s="99"/>
      <c r="G78" s="101">
        <f>Table115[5]*Table115[6]</f>
        <v>0</v>
      </c>
    </row>
    <row r="79" spans="1:7" ht="30" x14ac:dyDescent="0.25">
      <c r="A79" s="96">
        <v>67</v>
      </c>
      <c r="B79" s="96" t="s">
        <v>450</v>
      </c>
      <c r="C79" s="97" t="s">
        <v>451</v>
      </c>
      <c r="D79" s="96" t="s">
        <v>117</v>
      </c>
      <c r="E79" s="98">
        <v>6.07</v>
      </c>
      <c r="F79" s="99"/>
      <c r="G79" s="101">
        <f>Table115[5]*Table115[6]</f>
        <v>0</v>
      </c>
    </row>
    <row r="80" spans="1:7" ht="60" x14ac:dyDescent="0.25">
      <c r="A80" s="96">
        <v>68</v>
      </c>
      <c r="B80" s="96" t="s">
        <v>452</v>
      </c>
      <c r="C80" s="97" t="s">
        <v>453</v>
      </c>
      <c r="D80" s="96" t="s">
        <v>117</v>
      </c>
      <c r="E80" s="98">
        <v>0.92</v>
      </c>
      <c r="F80" s="99"/>
      <c r="G80" s="101">
        <f>Table115[5]*Table115[6]</f>
        <v>0</v>
      </c>
    </row>
    <row r="81" spans="1:7" x14ac:dyDescent="0.25">
      <c r="A81" s="96"/>
      <c r="B81" s="96"/>
      <c r="C81" s="97" t="s">
        <v>454</v>
      </c>
      <c r="D81" s="96"/>
      <c r="E81" s="98"/>
      <c r="F81" s="99"/>
      <c r="G81" s="101">
        <f>Table115[5]*Table115[6]</f>
        <v>0</v>
      </c>
    </row>
    <row r="82" spans="1:7" x14ac:dyDescent="0.25">
      <c r="A82" s="96">
        <v>69</v>
      </c>
      <c r="B82" s="96" t="s">
        <v>455</v>
      </c>
      <c r="C82" s="97" t="s">
        <v>456</v>
      </c>
      <c r="D82" s="96" t="s">
        <v>415</v>
      </c>
      <c r="E82" s="98">
        <v>0.32</v>
      </c>
      <c r="F82" s="99"/>
      <c r="G82" s="101">
        <f>Table115[5]*Table115[6]</f>
        <v>0</v>
      </c>
    </row>
    <row r="83" spans="1:7" ht="45" x14ac:dyDescent="0.25">
      <c r="A83" s="96">
        <v>70</v>
      </c>
      <c r="B83" s="96" t="s">
        <v>115</v>
      </c>
      <c r="C83" s="97" t="s">
        <v>457</v>
      </c>
      <c r="D83" s="96" t="s">
        <v>117</v>
      </c>
      <c r="E83" s="98">
        <v>32</v>
      </c>
      <c r="F83" s="99"/>
      <c r="G83" s="101">
        <f>Table115[5]*Table115[6]</f>
        <v>0</v>
      </c>
    </row>
    <row r="84" spans="1:7" ht="30" x14ac:dyDescent="0.25">
      <c r="A84" s="96">
        <v>71</v>
      </c>
      <c r="B84" s="96" t="s">
        <v>458</v>
      </c>
      <c r="C84" s="97" t="s">
        <v>459</v>
      </c>
      <c r="D84" s="96" t="s">
        <v>137</v>
      </c>
      <c r="E84" s="98">
        <v>59.2</v>
      </c>
      <c r="F84" s="99"/>
      <c r="G84" s="101">
        <f>Table115[5]*Table115[6]</f>
        <v>0</v>
      </c>
    </row>
    <row r="85" spans="1:7" ht="45" x14ac:dyDescent="0.25">
      <c r="A85" s="96">
        <v>72</v>
      </c>
      <c r="B85" s="96" t="s">
        <v>460</v>
      </c>
      <c r="C85" s="97" t="s">
        <v>461</v>
      </c>
      <c r="D85" s="96" t="s">
        <v>117</v>
      </c>
      <c r="E85" s="98">
        <v>32</v>
      </c>
      <c r="F85" s="99"/>
      <c r="G85" s="101">
        <f>Table115[5]*Table115[6]</f>
        <v>0</v>
      </c>
    </row>
    <row r="86" spans="1:7" ht="30" x14ac:dyDescent="0.25">
      <c r="A86" s="96">
        <v>73</v>
      </c>
      <c r="B86" s="96" t="s">
        <v>462</v>
      </c>
      <c r="C86" s="97" t="s">
        <v>463</v>
      </c>
      <c r="D86" s="96" t="s">
        <v>117</v>
      </c>
      <c r="E86" s="98">
        <v>32</v>
      </c>
      <c r="F86" s="99"/>
      <c r="G86" s="101">
        <f>Table115[5]*Table115[6]</f>
        <v>0</v>
      </c>
    </row>
    <row r="87" spans="1:7" ht="30" x14ac:dyDescent="0.25">
      <c r="A87" s="96">
        <v>74</v>
      </c>
      <c r="B87" s="96" t="s">
        <v>464</v>
      </c>
      <c r="C87" s="97" t="s">
        <v>465</v>
      </c>
      <c r="D87" s="96" t="s">
        <v>117</v>
      </c>
      <c r="E87" s="98">
        <v>32</v>
      </c>
      <c r="F87" s="99"/>
      <c r="G87" s="101">
        <f>Table115[5]*Table115[6]</f>
        <v>0</v>
      </c>
    </row>
    <row r="88" spans="1:7" x14ac:dyDescent="0.25">
      <c r="A88" s="96">
        <v>75</v>
      </c>
      <c r="B88" s="96" t="s">
        <v>466</v>
      </c>
      <c r="C88" s="97" t="s">
        <v>467</v>
      </c>
      <c r="D88" s="96" t="s">
        <v>119</v>
      </c>
      <c r="E88" s="98">
        <v>21.75</v>
      </c>
      <c r="F88" s="99"/>
      <c r="G88" s="101">
        <f>Table115[5]*Table115[6]</f>
        <v>0</v>
      </c>
    </row>
    <row r="89" spans="1:7" x14ac:dyDescent="0.25">
      <c r="A89" s="96"/>
      <c r="B89" s="96"/>
      <c r="C89" s="97" t="s">
        <v>468</v>
      </c>
      <c r="D89" s="96"/>
      <c r="E89" s="98"/>
      <c r="F89" s="99"/>
      <c r="G89" s="101">
        <f>Table115[5]*Table115[6]</f>
        <v>0</v>
      </c>
    </row>
    <row r="90" spans="1:7" ht="30" x14ac:dyDescent="0.25">
      <c r="A90" s="96">
        <v>76</v>
      </c>
      <c r="B90" s="96" t="s">
        <v>469</v>
      </c>
      <c r="C90" s="97" t="s">
        <v>470</v>
      </c>
      <c r="D90" s="96" t="s">
        <v>117</v>
      </c>
      <c r="E90" s="98">
        <v>32</v>
      </c>
      <c r="F90" s="99"/>
      <c r="G90" s="101">
        <f>Table115[5]*Table115[6]</f>
        <v>0</v>
      </c>
    </row>
    <row r="91" spans="1:7" x14ac:dyDescent="0.25">
      <c r="A91" s="96">
        <v>77</v>
      </c>
      <c r="B91" s="96" t="s">
        <v>471</v>
      </c>
      <c r="C91" s="97" t="s">
        <v>472</v>
      </c>
      <c r="D91" s="96" t="s">
        <v>117</v>
      </c>
      <c r="E91" s="98">
        <v>32</v>
      </c>
      <c r="F91" s="99"/>
      <c r="G91" s="101">
        <f>Table115[5]*Table115[6]</f>
        <v>0</v>
      </c>
    </row>
    <row r="92" spans="1:7" ht="30" x14ac:dyDescent="0.25">
      <c r="A92" s="96">
        <v>78</v>
      </c>
      <c r="B92" s="96" t="s">
        <v>473</v>
      </c>
      <c r="C92" s="97" t="s">
        <v>474</v>
      </c>
      <c r="D92" s="96" t="s">
        <v>117</v>
      </c>
      <c r="E92" s="98">
        <v>32</v>
      </c>
      <c r="F92" s="99"/>
      <c r="G92" s="101">
        <f>Table115[5]*Table115[6]</f>
        <v>0</v>
      </c>
    </row>
    <row r="93" spans="1:7" ht="45" x14ac:dyDescent="0.25">
      <c r="A93" s="96">
        <v>79</v>
      </c>
      <c r="B93" s="96" t="s">
        <v>475</v>
      </c>
      <c r="C93" s="97" t="s">
        <v>476</v>
      </c>
      <c r="D93" s="96" t="s">
        <v>117</v>
      </c>
      <c r="E93" s="98">
        <v>75.2</v>
      </c>
      <c r="F93" s="99"/>
      <c r="G93" s="101">
        <f>Table115[5]*Table115[6]</f>
        <v>0</v>
      </c>
    </row>
    <row r="94" spans="1:7" x14ac:dyDescent="0.25">
      <c r="A94" s="96">
        <v>81</v>
      </c>
      <c r="B94" s="96" t="s">
        <v>471</v>
      </c>
      <c r="C94" s="97" t="s">
        <v>472</v>
      </c>
      <c r="D94" s="96" t="s">
        <v>117</v>
      </c>
      <c r="E94" s="98">
        <v>75.2</v>
      </c>
      <c r="F94" s="99"/>
      <c r="G94" s="101">
        <f>Table115[5]*Table115[6]</f>
        <v>0</v>
      </c>
    </row>
    <row r="95" spans="1:7" ht="30" x14ac:dyDescent="0.25">
      <c r="A95" s="96">
        <v>82</v>
      </c>
      <c r="B95" s="96" t="s">
        <v>477</v>
      </c>
      <c r="C95" s="97" t="s">
        <v>478</v>
      </c>
      <c r="D95" s="96" t="s">
        <v>117</v>
      </c>
      <c r="E95" s="98">
        <v>75.2</v>
      </c>
      <c r="F95" s="99"/>
      <c r="G95" s="101">
        <f>Table115[5]*Table115[6]</f>
        <v>0</v>
      </c>
    </row>
    <row r="96" spans="1:7" x14ac:dyDescent="0.25">
      <c r="A96" s="96"/>
      <c r="B96" s="96"/>
      <c r="C96" s="97" t="s">
        <v>479</v>
      </c>
      <c r="D96" s="96"/>
      <c r="E96" s="98"/>
      <c r="F96" s="99"/>
      <c r="G96" s="101">
        <f>Table115[5]*Table115[6]</f>
        <v>0</v>
      </c>
    </row>
    <row r="97" spans="1:7" ht="60" x14ac:dyDescent="0.25">
      <c r="A97" s="96">
        <v>83</v>
      </c>
      <c r="B97" s="96" t="s">
        <v>480</v>
      </c>
      <c r="C97" s="97" t="s">
        <v>481</v>
      </c>
      <c r="D97" s="96" t="s">
        <v>117</v>
      </c>
      <c r="E97" s="98">
        <v>11.7</v>
      </c>
      <c r="F97" s="99"/>
      <c r="G97" s="101">
        <f>Table115[5]*Table115[6]</f>
        <v>0</v>
      </c>
    </row>
    <row r="98" spans="1:7" ht="45" x14ac:dyDescent="0.25">
      <c r="A98" s="96">
        <v>84</v>
      </c>
      <c r="B98" s="96" t="s">
        <v>482</v>
      </c>
      <c r="C98" s="97" t="s">
        <v>483</v>
      </c>
      <c r="D98" s="96" t="s">
        <v>117</v>
      </c>
      <c r="E98" s="98">
        <v>80.099999999999994</v>
      </c>
      <c r="F98" s="99"/>
      <c r="G98" s="101">
        <f>Table115[5]*Table115[6]</f>
        <v>0</v>
      </c>
    </row>
    <row r="99" spans="1:7" ht="30" x14ac:dyDescent="0.25">
      <c r="A99" s="96">
        <v>85</v>
      </c>
      <c r="B99" s="96" t="s">
        <v>484</v>
      </c>
      <c r="C99" s="97" t="s">
        <v>485</v>
      </c>
      <c r="D99" s="96" t="s">
        <v>117</v>
      </c>
      <c r="E99" s="98">
        <v>80.099999999999994</v>
      </c>
      <c r="F99" s="99"/>
      <c r="G99" s="101">
        <f>Table115[5]*Table115[6]</f>
        <v>0</v>
      </c>
    </row>
    <row r="100" spans="1:7" ht="30" x14ac:dyDescent="0.25">
      <c r="A100" s="96">
        <v>86</v>
      </c>
      <c r="B100" s="96" t="s">
        <v>486</v>
      </c>
      <c r="C100" s="97" t="s">
        <v>487</v>
      </c>
      <c r="D100" s="96" t="s">
        <v>117</v>
      </c>
      <c r="E100" s="98">
        <v>80.099999999999994</v>
      </c>
      <c r="F100" s="99"/>
      <c r="G100" s="101">
        <f>Table115[5]*Table115[6]</f>
        <v>0</v>
      </c>
    </row>
    <row r="101" spans="1:7" x14ac:dyDescent="0.25">
      <c r="A101" s="96"/>
      <c r="B101" s="96"/>
      <c r="C101" s="97" t="s">
        <v>488</v>
      </c>
      <c r="D101" s="96"/>
      <c r="E101" s="98"/>
      <c r="F101" s="99"/>
      <c r="G101" s="101">
        <f>Table115[5]*Table115[6]</f>
        <v>0</v>
      </c>
    </row>
    <row r="102" spans="1:7" x14ac:dyDescent="0.25">
      <c r="A102" s="96"/>
      <c r="B102" s="96"/>
      <c r="C102" s="97" t="s">
        <v>489</v>
      </c>
      <c r="D102" s="96"/>
      <c r="E102" s="98"/>
      <c r="F102" s="99"/>
      <c r="G102" s="101">
        <f>Table115[5]*Table115[6]</f>
        <v>0</v>
      </c>
    </row>
    <row r="103" spans="1:7" ht="60" x14ac:dyDescent="0.25">
      <c r="A103" s="96">
        <v>87</v>
      </c>
      <c r="B103" s="96" t="s">
        <v>157</v>
      </c>
      <c r="C103" s="97" t="s">
        <v>158</v>
      </c>
      <c r="D103" s="96" t="s">
        <v>112</v>
      </c>
      <c r="E103" s="98">
        <v>2.0499999999999998</v>
      </c>
      <c r="F103" s="99"/>
      <c r="G103" s="101">
        <f>Table115[5]*Table115[6]</f>
        <v>0</v>
      </c>
    </row>
    <row r="104" spans="1:7" ht="45" x14ac:dyDescent="0.25">
      <c r="A104" s="96">
        <v>88</v>
      </c>
      <c r="B104" s="96" t="s">
        <v>131</v>
      </c>
      <c r="C104" s="97" t="s">
        <v>132</v>
      </c>
      <c r="D104" s="96" t="s">
        <v>112</v>
      </c>
      <c r="E104" s="98">
        <v>0.95</v>
      </c>
      <c r="F104" s="99"/>
      <c r="G104" s="101">
        <f>Table115[5]*Table115[6]</f>
        <v>0</v>
      </c>
    </row>
    <row r="105" spans="1:7" ht="45" x14ac:dyDescent="0.25">
      <c r="A105" s="96">
        <v>89</v>
      </c>
      <c r="B105" s="96" t="s">
        <v>133</v>
      </c>
      <c r="C105" s="97" t="s">
        <v>134</v>
      </c>
      <c r="D105" s="96" t="s">
        <v>112</v>
      </c>
      <c r="E105" s="98">
        <v>0.95</v>
      </c>
      <c r="F105" s="99"/>
      <c r="G105" s="101">
        <f>Table115[5]*Table115[6]</f>
        <v>0</v>
      </c>
    </row>
    <row r="106" spans="1:7" x14ac:dyDescent="0.25">
      <c r="A106" s="96">
        <v>90</v>
      </c>
      <c r="B106" s="96" t="s">
        <v>143</v>
      </c>
      <c r="C106" s="97" t="s">
        <v>144</v>
      </c>
      <c r="D106" s="96" t="s">
        <v>112</v>
      </c>
      <c r="E106" s="98">
        <v>0.1</v>
      </c>
      <c r="F106" s="99"/>
      <c r="G106" s="101">
        <f>Table115[5]*Table115[6]</f>
        <v>0</v>
      </c>
    </row>
    <row r="107" spans="1:7" ht="45" x14ac:dyDescent="0.25">
      <c r="A107" s="96">
        <v>91</v>
      </c>
      <c r="B107" s="96" t="s">
        <v>123</v>
      </c>
      <c r="C107" s="97" t="s">
        <v>490</v>
      </c>
      <c r="D107" s="96" t="s">
        <v>112</v>
      </c>
      <c r="E107" s="98">
        <v>1.55</v>
      </c>
      <c r="F107" s="99"/>
      <c r="G107" s="101">
        <f>Table115[5]*Table115[6]</f>
        <v>0</v>
      </c>
    </row>
    <row r="108" spans="1:7" ht="45" x14ac:dyDescent="0.25">
      <c r="A108" s="96">
        <v>92</v>
      </c>
      <c r="B108" s="96" t="s">
        <v>145</v>
      </c>
      <c r="C108" s="97" t="s">
        <v>146</v>
      </c>
      <c r="D108" s="96" t="s">
        <v>117</v>
      </c>
      <c r="E108" s="98">
        <v>10.5</v>
      </c>
      <c r="F108" s="99"/>
      <c r="G108" s="101">
        <f>Table115[5]*Table115[6]</f>
        <v>0</v>
      </c>
    </row>
    <row r="109" spans="1:7" ht="45" x14ac:dyDescent="0.25">
      <c r="A109" s="96">
        <v>93</v>
      </c>
      <c r="B109" s="96" t="s">
        <v>491</v>
      </c>
      <c r="C109" s="97" t="s">
        <v>492</v>
      </c>
      <c r="D109" s="96" t="s">
        <v>117</v>
      </c>
      <c r="E109" s="98">
        <v>3.75</v>
      </c>
      <c r="F109" s="99"/>
      <c r="G109" s="101">
        <f>Table115[5]*Table115[6]</f>
        <v>0</v>
      </c>
    </row>
    <row r="110" spans="1:7" x14ac:dyDescent="0.25">
      <c r="A110" s="96"/>
      <c r="B110" s="96"/>
      <c r="C110" s="97" t="s">
        <v>772</v>
      </c>
      <c r="D110" s="96"/>
      <c r="E110" s="98"/>
      <c r="F110" s="99"/>
      <c r="G110" s="101">
        <f>Table115[5]*Table115[6]</f>
        <v>0</v>
      </c>
    </row>
    <row r="111" spans="1:7" x14ac:dyDescent="0.25">
      <c r="A111" s="96">
        <v>94</v>
      </c>
      <c r="B111" s="96" t="s">
        <v>143</v>
      </c>
      <c r="C111" s="97" t="s">
        <v>144</v>
      </c>
      <c r="D111" s="96" t="s">
        <v>112</v>
      </c>
      <c r="E111" s="98">
        <v>0.56000000000000005</v>
      </c>
      <c r="F111" s="99"/>
      <c r="G111" s="101">
        <f>Table115[5]*Table115[6]</f>
        <v>0</v>
      </c>
    </row>
    <row r="112" spans="1:7" ht="45" x14ac:dyDescent="0.25">
      <c r="A112" s="96">
        <v>95</v>
      </c>
      <c r="B112" s="96" t="s">
        <v>493</v>
      </c>
      <c r="C112" s="97" t="s">
        <v>494</v>
      </c>
      <c r="D112" s="96" t="s">
        <v>112</v>
      </c>
      <c r="E112" s="98">
        <v>1.17</v>
      </c>
      <c r="F112" s="99"/>
      <c r="G112" s="101">
        <f>Table115[5]*Table115[6]</f>
        <v>0</v>
      </c>
    </row>
    <row r="113" spans="1:7" ht="45" x14ac:dyDescent="0.25">
      <c r="A113" s="96">
        <v>96</v>
      </c>
      <c r="B113" s="96" t="s">
        <v>123</v>
      </c>
      <c r="C113" s="97" t="s">
        <v>495</v>
      </c>
      <c r="D113" s="96" t="s">
        <v>112</v>
      </c>
      <c r="E113" s="98">
        <v>0.32</v>
      </c>
      <c r="F113" s="99"/>
      <c r="G113" s="101">
        <f>Table115[5]*Table115[6]</f>
        <v>0</v>
      </c>
    </row>
    <row r="114" spans="1:7" ht="30" x14ac:dyDescent="0.25">
      <c r="A114" s="96">
        <v>97</v>
      </c>
      <c r="B114" s="96" t="s">
        <v>496</v>
      </c>
      <c r="C114" s="97" t="s">
        <v>497</v>
      </c>
      <c r="D114" s="96" t="s">
        <v>137</v>
      </c>
      <c r="E114" s="98">
        <v>1.2</v>
      </c>
      <c r="F114" s="99"/>
      <c r="G114" s="101">
        <f>Table115[5]*Table115[6]</f>
        <v>0</v>
      </c>
    </row>
    <row r="115" spans="1:7" ht="30" x14ac:dyDescent="0.25">
      <c r="A115" s="96">
        <v>98</v>
      </c>
      <c r="B115" s="96" t="s">
        <v>498</v>
      </c>
      <c r="C115" s="97" t="s">
        <v>499</v>
      </c>
      <c r="D115" s="96" t="s">
        <v>137</v>
      </c>
      <c r="E115" s="98">
        <v>33.4</v>
      </c>
      <c r="F115" s="99"/>
      <c r="G115" s="101">
        <f>Table115[5]*Table115[6]</f>
        <v>0</v>
      </c>
    </row>
    <row r="116" spans="1:7" ht="30" x14ac:dyDescent="0.25">
      <c r="A116" s="96">
        <v>99</v>
      </c>
      <c r="B116" s="96" t="s">
        <v>397</v>
      </c>
      <c r="C116" s="97" t="s">
        <v>398</v>
      </c>
      <c r="D116" s="96" t="s">
        <v>137</v>
      </c>
      <c r="E116" s="98">
        <v>42.6</v>
      </c>
      <c r="F116" s="99"/>
      <c r="G116" s="101">
        <f>Table115[5]*Table115[6]</f>
        <v>0</v>
      </c>
    </row>
    <row r="117" spans="1:7" ht="45" x14ac:dyDescent="0.25">
      <c r="A117" s="96">
        <v>100</v>
      </c>
      <c r="B117" s="96" t="s">
        <v>145</v>
      </c>
      <c r="C117" s="97" t="s">
        <v>146</v>
      </c>
      <c r="D117" s="96" t="s">
        <v>117</v>
      </c>
      <c r="E117" s="98">
        <v>6.15</v>
      </c>
      <c r="F117" s="99"/>
      <c r="G117" s="101">
        <f>Table115[5]*Table115[6]</f>
        <v>0</v>
      </c>
    </row>
    <row r="118" spans="1:7" x14ac:dyDescent="0.25">
      <c r="A118" s="96"/>
      <c r="B118" s="96"/>
      <c r="C118" s="97" t="s">
        <v>773</v>
      </c>
      <c r="D118" s="96"/>
      <c r="E118" s="98"/>
      <c r="F118" s="99"/>
      <c r="G118" s="101">
        <f>Table115[5]*Table115[6]</f>
        <v>0</v>
      </c>
    </row>
    <row r="119" spans="1:7" ht="30" x14ac:dyDescent="0.25">
      <c r="A119" s="96">
        <v>101</v>
      </c>
      <c r="B119" s="96" t="s">
        <v>397</v>
      </c>
      <c r="C119" s="97" t="s">
        <v>398</v>
      </c>
      <c r="D119" s="96" t="s">
        <v>137</v>
      </c>
      <c r="E119" s="98">
        <v>24.36</v>
      </c>
      <c r="F119" s="99"/>
      <c r="G119" s="101">
        <f>Table115[5]*Table115[6]</f>
        <v>0</v>
      </c>
    </row>
    <row r="120" spans="1:7" ht="30" x14ac:dyDescent="0.25">
      <c r="A120" s="96">
        <v>102</v>
      </c>
      <c r="B120" s="96" t="s">
        <v>138</v>
      </c>
      <c r="C120" s="97" t="s">
        <v>152</v>
      </c>
      <c r="D120" s="96" t="s">
        <v>140</v>
      </c>
      <c r="E120" s="98">
        <v>0.02</v>
      </c>
      <c r="F120" s="99"/>
      <c r="G120" s="101">
        <f>Table115[5]*Table115[6]</f>
        <v>0</v>
      </c>
    </row>
    <row r="121" spans="1:7" ht="45" x14ac:dyDescent="0.25">
      <c r="A121" s="96">
        <v>103</v>
      </c>
      <c r="B121" s="96" t="s">
        <v>141</v>
      </c>
      <c r="C121" s="97" t="s">
        <v>153</v>
      </c>
      <c r="D121" s="96" t="s">
        <v>140</v>
      </c>
      <c r="E121" s="98">
        <v>0.02</v>
      </c>
      <c r="F121" s="99"/>
      <c r="G121" s="101">
        <f>Table115[5]*Table115[6]</f>
        <v>0</v>
      </c>
    </row>
    <row r="122" spans="1:7" x14ac:dyDescent="0.25">
      <c r="A122" s="96"/>
      <c r="B122" s="96"/>
      <c r="C122" s="97" t="s">
        <v>774</v>
      </c>
      <c r="D122" s="96"/>
      <c r="E122" s="98"/>
      <c r="F122" s="99"/>
      <c r="G122" s="101">
        <f>Table115[5]*Table115[6]</f>
        <v>0</v>
      </c>
    </row>
    <row r="123" spans="1:7" ht="30" x14ac:dyDescent="0.25">
      <c r="A123" s="96">
        <v>104</v>
      </c>
      <c r="B123" s="96" t="s">
        <v>150</v>
      </c>
      <c r="C123" s="97" t="s">
        <v>151</v>
      </c>
      <c r="D123" s="96" t="s">
        <v>137</v>
      </c>
      <c r="E123" s="98">
        <v>7.95</v>
      </c>
      <c r="F123" s="99"/>
      <c r="G123" s="101">
        <f>Table115[5]*Table115[6]</f>
        <v>0</v>
      </c>
    </row>
    <row r="124" spans="1:7" ht="30" x14ac:dyDescent="0.25">
      <c r="A124" s="96">
        <v>105</v>
      </c>
      <c r="B124" s="96" t="s">
        <v>138</v>
      </c>
      <c r="C124" s="97" t="s">
        <v>152</v>
      </c>
      <c r="D124" s="96" t="s">
        <v>140</v>
      </c>
      <c r="E124" s="98">
        <v>0.01</v>
      </c>
      <c r="F124" s="99"/>
      <c r="G124" s="101">
        <f>Table115[5]*Table115[6]</f>
        <v>0</v>
      </c>
    </row>
    <row r="125" spans="1:7" ht="45" x14ac:dyDescent="0.25">
      <c r="A125" s="96">
        <v>106</v>
      </c>
      <c r="B125" s="96" t="s">
        <v>141</v>
      </c>
      <c r="C125" s="97" t="s">
        <v>153</v>
      </c>
      <c r="D125" s="96" t="s">
        <v>140</v>
      </c>
      <c r="E125" s="98">
        <v>0.01</v>
      </c>
      <c r="F125" s="99"/>
      <c r="G125" s="101">
        <f>Table115[5]*Table115[6]</f>
        <v>0</v>
      </c>
    </row>
    <row r="126" spans="1:7" x14ac:dyDescent="0.25">
      <c r="A126" s="96"/>
      <c r="B126" s="96"/>
      <c r="C126" s="97" t="s">
        <v>500</v>
      </c>
      <c r="D126" s="96"/>
      <c r="E126" s="98"/>
      <c r="F126" s="99"/>
      <c r="G126" s="101">
        <f>Table115[5]*Table115[6]</f>
        <v>0</v>
      </c>
    </row>
    <row r="127" spans="1:7" ht="75" x14ac:dyDescent="0.25">
      <c r="A127" s="96">
        <v>110</v>
      </c>
      <c r="B127" s="96" t="s">
        <v>501</v>
      </c>
      <c r="C127" s="97" t="s">
        <v>502</v>
      </c>
      <c r="D127" s="96" t="s">
        <v>140</v>
      </c>
      <c r="E127" s="98">
        <v>0.26</v>
      </c>
      <c r="F127" s="99"/>
      <c r="G127" s="101">
        <f>Table115[5]*Table115[6]</f>
        <v>0</v>
      </c>
    </row>
    <row r="128" spans="1:7" ht="30" x14ac:dyDescent="0.25">
      <c r="A128" s="96">
        <v>111</v>
      </c>
      <c r="B128" s="96" t="s">
        <v>138</v>
      </c>
      <c r="C128" s="97" t="s">
        <v>152</v>
      </c>
      <c r="D128" s="96" t="s">
        <v>140</v>
      </c>
      <c r="E128" s="98">
        <v>0.26</v>
      </c>
      <c r="F128" s="99"/>
      <c r="G128" s="101">
        <f>Table115[5]*Table115[6]</f>
        <v>0</v>
      </c>
    </row>
    <row r="129" spans="1:7" ht="45" x14ac:dyDescent="0.25">
      <c r="A129" s="96">
        <v>112</v>
      </c>
      <c r="B129" s="96" t="s">
        <v>141</v>
      </c>
      <c r="C129" s="97" t="s">
        <v>503</v>
      </c>
      <c r="D129" s="96" t="s">
        <v>140</v>
      </c>
      <c r="E129" s="98">
        <v>0.26</v>
      </c>
      <c r="F129" s="99"/>
      <c r="G129" s="101">
        <f>Table115[5]*Table115[6]</f>
        <v>0</v>
      </c>
    </row>
    <row r="130" spans="1:7" x14ac:dyDescent="0.25">
      <c r="A130" s="96"/>
      <c r="B130" s="96"/>
      <c r="C130" s="97" t="s">
        <v>504</v>
      </c>
      <c r="D130" s="96"/>
      <c r="E130" s="98"/>
      <c r="F130" s="99"/>
      <c r="G130" s="101">
        <f>Table115[5]*Table115[6]</f>
        <v>0</v>
      </c>
    </row>
    <row r="131" spans="1:7" ht="60" x14ac:dyDescent="0.25">
      <c r="A131" s="96">
        <v>113</v>
      </c>
      <c r="B131" s="96" t="s">
        <v>157</v>
      </c>
      <c r="C131" s="97" t="s">
        <v>158</v>
      </c>
      <c r="D131" s="96" t="s">
        <v>112</v>
      </c>
      <c r="E131" s="98">
        <v>6.35</v>
      </c>
      <c r="F131" s="99"/>
      <c r="G131" s="101">
        <f>Table115[5]*Table115[6]</f>
        <v>0</v>
      </c>
    </row>
    <row r="132" spans="1:7" ht="45" x14ac:dyDescent="0.25">
      <c r="A132" s="96">
        <v>114</v>
      </c>
      <c r="B132" s="96" t="s">
        <v>131</v>
      </c>
      <c r="C132" s="97" t="s">
        <v>132</v>
      </c>
      <c r="D132" s="96" t="s">
        <v>112</v>
      </c>
      <c r="E132" s="98">
        <v>3.65</v>
      </c>
      <c r="F132" s="99"/>
      <c r="G132" s="101">
        <f>Table115[5]*Table115[6]</f>
        <v>0</v>
      </c>
    </row>
    <row r="133" spans="1:7" ht="45" x14ac:dyDescent="0.25">
      <c r="A133" s="96">
        <v>115</v>
      </c>
      <c r="B133" s="96" t="s">
        <v>133</v>
      </c>
      <c r="C133" s="97" t="s">
        <v>134</v>
      </c>
      <c r="D133" s="96" t="s">
        <v>112</v>
      </c>
      <c r="E133" s="98">
        <v>3.65</v>
      </c>
      <c r="F133" s="99"/>
      <c r="G133" s="101">
        <f>Table115[5]*Table115[6]</f>
        <v>0</v>
      </c>
    </row>
    <row r="134" spans="1:7" ht="45" x14ac:dyDescent="0.25">
      <c r="A134" s="96">
        <v>116</v>
      </c>
      <c r="B134" s="96" t="s">
        <v>505</v>
      </c>
      <c r="C134" s="97" t="s">
        <v>506</v>
      </c>
      <c r="D134" s="96" t="s">
        <v>112</v>
      </c>
      <c r="E134" s="98">
        <v>0.4</v>
      </c>
      <c r="F134" s="99"/>
      <c r="G134" s="101">
        <f>Table115[5]*Table115[6]</f>
        <v>0</v>
      </c>
    </row>
    <row r="135" spans="1:7" ht="45" x14ac:dyDescent="0.25">
      <c r="A135" s="96">
        <v>117</v>
      </c>
      <c r="B135" s="96" t="s">
        <v>493</v>
      </c>
      <c r="C135" s="97" t="s">
        <v>494</v>
      </c>
      <c r="D135" s="96" t="s">
        <v>112</v>
      </c>
      <c r="E135" s="98">
        <v>2</v>
      </c>
      <c r="F135" s="99"/>
      <c r="G135" s="101">
        <f>Table115[5]*Table115[6]</f>
        <v>0</v>
      </c>
    </row>
    <row r="136" spans="1:7" ht="30" x14ac:dyDescent="0.25">
      <c r="A136" s="96">
        <v>118</v>
      </c>
      <c r="B136" s="96" t="s">
        <v>496</v>
      </c>
      <c r="C136" s="97" t="s">
        <v>497</v>
      </c>
      <c r="D136" s="96" t="s">
        <v>137</v>
      </c>
      <c r="E136" s="98">
        <v>4.0999999999999996</v>
      </c>
      <c r="F136" s="99"/>
      <c r="G136" s="101">
        <f>Table115[5]*Table115[6]</f>
        <v>0</v>
      </c>
    </row>
    <row r="137" spans="1:7" ht="30" x14ac:dyDescent="0.25">
      <c r="A137" s="96">
        <v>119</v>
      </c>
      <c r="B137" s="96" t="s">
        <v>498</v>
      </c>
      <c r="C137" s="97" t="s">
        <v>499</v>
      </c>
      <c r="D137" s="96" t="s">
        <v>137</v>
      </c>
      <c r="E137" s="98">
        <v>100.4</v>
      </c>
      <c r="F137" s="99"/>
      <c r="G137" s="101">
        <f>Table115[5]*Table115[6]</f>
        <v>0</v>
      </c>
    </row>
    <row r="138" spans="1:7" ht="45" x14ac:dyDescent="0.25">
      <c r="A138" s="96">
        <v>120</v>
      </c>
      <c r="B138" s="96" t="s">
        <v>145</v>
      </c>
      <c r="C138" s="97" t="s">
        <v>146</v>
      </c>
      <c r="D138" s="96" t="s">
        <v>117</v>
      </c>
      <c r="E138" s="98">
        <v>9.4499999999999993</v>
      </c>
      <c r="F138" s="99"/>
      <c r="G138" s="101">
        <f>Table115[5]*Table115[6]</f>
        <v>0</v>
      </c>
    </row>
    <row r="139" spans="1:7" ht="30" x14ac:dyDescent="0.25">
      <c r="A139" s="96">
        <v>121</v>
      </c>
      <c r="B139" s="96" t="s">
        <v>462</v>
      </c>
      <c r="C139" s="97" t="s">
        <v>507</v>
      </c>
      <c r="D139" s="96" t="s">
        <v>117</v>
      </c>
      <c r="E139" s="98">
        <v>1.44</v>
      </c>
      <c r="F139" s="99"/>
      <c r="G139" s="101">
        <f>Table115[5]*Table115[6]</f>
        <v>0</v>
      </c>
    </row>
    <row r="140" spans="1:7" ht="45" x14ac:dyDescent="0.25">
      <c r="A140" s="96">
        <v>122</v>
      </c>
      <c r="B140" s="96" t="s">
        <v>508</v>
      </c>
      <c r="C140" s="97" t="s">
        <v>509</v>
      </c>
      <c r="D140" s="96" t="s">
        <v>117</v>
      </c>
      <c r="E140" s="98">
        <v>1.44</v>
      </c>
      <c r="F140" s="99"/>
      <c r="G140" s="101">
        <f>Table115[5]*Table115[6]</f>
        <v>0</v>
      </c>
    </row>
    <row r="141" spans="1:7" ht="30" x14ac:dyDescent="0.25">
      <c r="A141" s="96">
        <v>123</v>
      </c>
      <c r="B141" s="96" t="s">
        <v>150</v>
      </c>
      <c r="C141" s="97" t="s">
        <v>151</v>
      </c>
      <c r="D141" s="96" t="s">
        <v>137</v>
      </c>
      <c r="E141" s="98">
        <v>762.6</v>
      </c>
      <c r="F141" s="99"/>
      <c r="G141" s="101">
        <f>Table115[5]*Table115[6]</f>
        <v>0</v>
      </c>
    </row>
    <row r="142" spans="1:7" ht="30" x14ac:dyDescent="0.25">
      <c r="A142" s="96">
        <v>124</v>
      </c>
      <c r="B142" s="96" t="s">
        <v>138</v>
      </c>
      <c r="C142" s="97" t="s">
        <v>152</v>
      </c>
      <c r="D142" s="96" t="s">
        <v>140</v>
      </c>
      <c r="E142" s="98">
        <v>0.76</v>
      </c>
      <c r="F142" s="99"/>
      <c r="G142" s="101">
        <f>Table115[5]*Table115[6]</f>
        <v>0</v>
      </c>
    </row>
    <row r="143" spans="1:7" ht="45" x14ac:dyDescent="0.25">
      <c r="A143" s="96">
        <v>125</v>
      </c>
      <c r="B143" s="96" t="s">
        <v>510</v>
      </c>
      <c r="C143" s="97" t="s">
        <v>503</v>
      </c>
      <c r="D143" s="96" t="s">
        <v>140</v>
      </c>
      <c r="E143" s="98">
        <v>0.76</v>
      </c>
      <c r="F143" s="99"/>
      <c r="G143" s="101">
        <f>Table115[5]*Table115[6]</f>
        <v>0</v>
      </c>
    </row>
    <row r="144" spans="1:7" x14ac:dyDescent="0.25">
      <c r="A144" s="96"/>
      <c r="B144" s="96"/>
      <c r="C144" s="97" t="s">
        <v>511</v>
      </c>
      <c r="D144" s="96"/>
      <c r="E144" s="98"/>
      <c r="F144" s="99"/>
      <c r="G144" s="101">
        <f>Table115[5]*Table115[6]</f>
        <v>0</v>
      </c>
    </row>
    <row r="145" spans="1:7" x14ac:dyDescent="0.25">
      <c r="A145" s="96">
        <v>126</v>
      </c>
      <c r="B145" s="96" t="s">
        <v>143</v>
      </c>
      <c r="C145" s="97" t="s">
        <v>144</v>
      </c>
      <c r="D145" s="96" t="s">
        <v>112</v>
      </c>
      <c r="E145" s="98">
        <v>3.28</v>
      </c>
      <c r="F145" s="99"/>
      <c r="G145" s="101">
        <f>Table115[5]*Table115[6]</f>
        <v>0</v>
      </c>
    </row>
    <row r="146" spans="1:7" ht="45" x14ac:dyDescent="0.25">
      <c r="A146" s="96">
        <v>127</v>
      </c>
      <c r="B146" s="96" t="s">
        <v>505</v>
      </c>
      <c r="C146" s="97" t="s">
        <v>512</v>
      </c>
      <c r="D146" s="96" t="s">
        <v>112</v>
      </c>
      <c r="E146" s="98">
        <v>2.2999999999999998</v>
      </c>
      <c r="F146" s="99"/>
      <c r="G146" s="101">
        <f>Table115[5]*Table115[6]</f>
        <v>0</v>
      </c>
    </row>
    <row r="147" spans="1:7" x14ac:dyDescent="0.25">
      <c r="A147" s="93" t="s">
        <v>83</v>
      </c>
      <c r="B147" s="94"/>
      <c r="C147" s="94"/>
      <c r="D147" s="94"/>
      <c r="E147" s="95"/>
      <c r="F147" s="95"/>
      <c r="G147" s="95">
        <f>SUBTOTAL(9,Table115[7])</f>
        <v>0</v>
      </c>
    </row>
  </sheetData>
  <mergeCells count="2">
    <mergeCell ref="C2:G3"/>
    <mergeCell ref="A4:B4"/>
  </mergeCells>
  <phoneticPr fontId="16" type="noConversion"/>
  <conditionalFormatting sqref="A7:G147">
    <cfRule type="expression" dxfId="67" priority="3">
      <formula>CELL("PROTECT",A7)=0</formula>
    </cfRule>
    <cfRule type="expression" dxfId="66" priority="4">
      <formula>$C7="Subtotal"</formula>
    </cfRule>
    <cfRule type="expression" priority="5" stopIfTrue="1">
      <formula>OR($C7="Subtotal",$A7="Total TVA Cota 0")</formula>
    </cfRule>
    <cfRule type="expression" dxfId="65" priority="7">
      <formula>$E7=""</formula>
    </cfRule>
  </conditionalFormatting>
  <conditionalFormatting sqref="G7:G147">
    <cfRule type="expression" dxfId="64" priority="1">
      <formula>AND($C7="Subtotal",$G7="")</formula>
    </cfRule>
    <cfRule type="expression" dxfId="63" priority="2">
      <formula>AND($C7="Subtotal",_xlfn.FORMULATEXT($G7)="=[5]*[6]")</formula>
    </cfRule>
    <cfRule type="expression" dxfId="62" priority="6">
      <formula>AND($C7&lt;&gt;"Subtotal",_xlfn.FORMULATEXT($G7)&lt;&gt;"=[5]*[6]")</formula>
    </cfRule>
  </conditionalFormatting>
  <conditionalFormatting sqref="E7:G147">
    <cfRule type="notContainsBlanks" priority="8" stopIfTrue="1">
      <formula>LEN(TRIM(E7))&gt;0</formula>
    </cfRule>
    <cfRule type="expression" dxfId="61" priority="9">
      <formula>$E7&lt;&gt;""</formula>
    </cfRule>
  </conditionalFormatting>
  <dataValidations count="1">
    <dataValidation type="decimal" operator="greaterThan" allowBlank="1" showInputMessage="1" showErrorMessage="1" sqref="F7:F1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49" zoomScaleNormal="90" zoomScaleSheetLayoutView="100" workbookViewId="0">
      <selection activeCell="C64" sqref="C6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33"/>
      <c r="D3" s="133"/>
      <c r="E3" s="133"/>
      <c r="F3" s="133"/>
      <c r="G3" s="133"/>
    </row>
    <row r="4" spans="1:7" s="22" customFormat="1" ht="18.75" x14ac:dyDescent="0.25">
      <c r="A4" s="134" t="s">
        <v>8</v>
      </c>
      <c r="B4" s="135"/>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168</v>
      </c>
      <c r="D7" s="38"/>
      <c r="E7" s="44"/>
      <c r="F7" s="43"/>
      <c r="G7" s="87">
        <f>Table116[5]*Table116[6]</f>
        <v>0</v>
      </c>
    </row>
    <row r="8" spans="1:7" x14ac:dyDescent="0.25">
      <c r="A8" s="96">
        <v>2</v>
      </c>
      <c r="B8" s="96" t="s">
        <v>298</v>
      </c>
      <c r="C8" s="97" t="s">
        <v>299</v>
      </c>
      <c r="D8" s="96" t="s">
        <v>170</v>
      </c>
      <c r="E8" s="98">
        <v>1</v>
      </c>
      <c r="F8" s="99"/>
      <c r="G8" s="100">
        <f>Table116[5]*Table116[6]</f>
        <v>0</v>
      </c>
    </row>
    <row r="9" spans="1:7" ht="30" x14ac:dyDescent="0.25">
      <c r="A9" s="96">
        <v>3</v>
      </c>
      <c r="B9" s="96" t="s">
        <v>513</v>
      </c>
      <c r="C9" s="97" t="s">
        <v>514</v>
      </c>
      <c r="D9" s="96" t="s">
        <v>170</v>
      </c>
      <c r="E9" s="98">
        <v>1</v>
      </c>
      <c r="F9" s="99"/>
      <c r="G9" s="101">
        <f>Table116[5]*Table116[6]</f>
        <v>0</v>
      </c>
    </row>
    <row r="10" spans="1:7" x14ac:dyDescent="0.25">
      <c r="A10" s="96">
        <v>4</v>
      </c>
      <c r="B10" s="96" t="s">
        <v>298</v>
      </c>
      <c r="C10" s="97" t="s">
        <v>299</v>
      </c>
      <c r="D10" s="96" t="s">
        <v>170</v>
      </c>
      <c r="E10" s="98">
        <v>2</v>
      </c>
      <c r="F10" s="99"/>
      <c r="G10" s="101">
        <f>Table116[5]*Table116[6]</f>
        <v>0</v>
      </c>
    </row>
    <row r="11" spans="1:7" x14ac:dyDescent="0.25">
      <c r="A11" s="96">
        <v>5</v>
      </c>
      <c r="B11" s="96" t="s">
        <v>515</v>
      </c>
      <c r="C11" s="97" t="s">
        <v>516</v>
      </c>
      <c r="D11" s="96" t="s">
        <v>170</v>
      </c>
      <c r="E11" s="98">
        <v>1</v>
      </c>
      <c r="F11" s="99"/>
      <c r="G11" s="101">
        <f>Table116[5]*Table116[6]</f>
        <v>0</v>
      </c>
    </row>
    <row r="12" spans="1:7" ht="30" x14ac:dyDescent="0.25">
      <c r="A12" s="96">
        <v>6</v>
      </c>
      <c r="B12" s="96" t="s">
        <v>513</v>
      </c>
      <c r="C12" s="97" t="s">
        <v>517</v>
      </c>
      <c r="D12" s="96" t="s">
        <v>170</v>
      </c>
      <c r="E12" s="98">
        <v>1</v>
      </c>
      <c r="F12" s="99"/>
      <c r="G12" s="101">
        <f>Table116[5]*Table116[6]</f>
        <v>0</v>
      </c>
    </row>
    <row r="13" spans="1:7" x14ac:dyDescent="0.25">
      <c r="A13" s="96">
        <v>7</v>
      </c>
      <c r="B13" s="96" t="s">
        <v>298</v>
      </c>
      <c r="C13" s="97" t="s">
        <v>299</v>
      </c>
      <c r="D13" s="96" t="s">
        <v>170</v>
      </c>
      <c r="E13" s="98">
        <v>2</v>
      </c>
      <c r="F13" s="99"/>
      <c r="G13" s="101">
        <f>Table116[5]*Table116[6]</f>
        <v>0</v>
      </c>
    </row>
    <row r="14" spans="1:7" x14ac:dyDescent="0.25">
      <c r="A14" s="96">
        <v>8</v>
      </c>
      <c r="B14" s="96"/>
      <c r="C14" s="97" t="s">
        <v>518</v>
      </c>
      <c r="D14" s="96" t="s">
        <v>170</v>
      </c>
      <c r="E14" s="98">
        <v>2</v>
      </c>
      <c r="F14" s="99"/>
      <c r="G14" s="101">
        <f>Table116[5]*Table116[6]</f>
        <v>0</v>
      </c>
    </row>
    <row r="15" spans="1:7" x14ac:dyDescent="0.25">
      <c r="A15" s="96">
        <v>9</v>
      </c>
      <c r="B15" s="96"/>
      <c r="C15" s="97" t="s">
        <v>519</v>
      </c>
      <c r="D15" s="96" t="s">
        <v>170</v>
      </c>
      <c r="E15" s="98">
        <v>4</v>
      </c>
      <c r="F15" s="99"/>
      <c r="G15" s="101">
        <f>Table116[5]*Table116[6]</f>
        <v>0</v>
      </c>
    </row>
    <row r="16" spans="1:7" ht="30" x14ac:dyDescent="0.25">
      <c r="A16" s="96">
        <v>10</v>
      </c>
      <c r="B16" s="96" t="s">
        <v>513</v>
      </c>
      <c r="C16" s="97" t="s">
        <v>520</v>
      </c>
      <c r="D16" s="96" t="s">
        <v>170</v>
      </c>
      <c r="E16" s="98">
        <v>1</v>
      </c>
      <c r="F16" s="99"/>
      <c r="G16" s="101">
        <f>Table116[5]*Table116[6]</f>
        <v>0</v>
      </c>
    </row>
    <row r="17" spans="1:7" x14ac:dyDescent="0.25">
      <c r="A17" s="96">
        <v>11</v>
      </c>
      <c r="B17" s="96" t="s">
        <v>298</v>
      </c>
      <c r="C17" s="97" t="s">
        <v>299</v>
      </c>
      <c r="D17" s="96" t="s">
        <v>170</v>
      </c>
      <c r="E17" s="98">
        <v>17</v>
      </c>
      <c r="F17" s="99"/>
      <c r="G17" s="101">
        <f>Table116[5]*Table116[6]</f>
        <v>0</v>
      </c>
    </row>
    <row r="18" spans="1:7" x14ac:dyDescent="0.25">
      <c r="A18" s="96">
        <v>12</v>
      </c>
      <c r="B18" s="96"/>
      <c r="C18" s="97" t="s">
        <v>518</v>
      </c>
      <c r="D18" s="96" t="s">
        <v>170</v>
      </c>
      <c r="E18" s="98">
        <v>2</v>
      </c>
      <c r="F18" s="99"/>
      <c r="G18" s="101">
        <f>Table116[5]*Table116[6]</f>
        <v>0</v>
      </c>
    </row>
    <row r="19" spans="1:7" x14ac:dyDescent="0.25">
      <c r="A19" s="96">
        <v>13</v>
      </c>
      <c r="B19" s="96"/>
      <c r="C19" s="97" t="s">
        <v>519</v>
      </c>
      <c r="D19" s="96" t="s">
        <v>170</v>
      </c>
      <c r="E19" s="98">
        <v>4</v>
      </c>
      <c r="F19" s="99"/>
      <c r="G19" s="101">
        <f>Table116[5]*Table116[6]</f>
        <v>0</v>
      </c>
    </row>
    <row r="20" spans="1:7" ht="30" x14ac:dyDescent="0.25">
      <c r="A20" s="96">
        <v>14</v>
      </c>
      <c r="B20" s="96" t="s">
        <v>513</v>
      </c>
      <c r="C20" s="97" t="s">
        <v>521</v>
      </c>
      <c r="D20" s="96" t="s">
        <v>170</v>
      </c>
      <c r="E20" s="98">
        <v>1</v>
      </c>
      <c r="F20" s="99"/>
      <c r="G20" s="101">
        <f>Table116[5]*Table116[6]</f>
        <v>0</v>
      </c>
    </row>
    <row r="21" spans="1:7" x14ac:dyDescent="0.25">
      <c r="A21" s="96">
        <v>15</v>
      </c>
      <c r="B21" s="96" t="s">
        <v>298</v>
      </c>
      <c r="C21" s="97" t="s">
        <v>299</v>
      </c>
      <c r="D21" s="96" t="s">
        <v>170</v>
      </c>
      <c r="E21" s="98">
        <v>1</v>
      </c>
      <c r="F21" s="99"/>
      <c r="G21" s="101">
        <f>Table116[5]*Table116[6]</f>
        <v>0</v>
      </c>
    </row>
    <row r="22" spans="1:7" x14ac:dyDescent="0.25">
      <c r="A22" s="96">
        <v>16</v>
      </c>
      <c r="B22" s="96"/>
      <c r="C22" s="97" t="s">
        <v>522</v>
      </c>
      <c r="D22" s="96" t="s">
        <v>170</v>
      </c>
      <c r="E22" s="98">
        <v>1</v>
      </c>
      <c r="F22" s="99"/>
      <c r="G22" s="101">
        <f>Table116[5]*Table116[6]</f>
        <v>0</v>
      </c>
    </row>
    <row r="23" spans="1:7" x14ac:dyDescent="0.25">
      <c r="A23" s="96">
        <v>17</v>
      </c>
      <c r="B23" s="96"/>
      <c r="C23" s="97" t="s">
        <v>523</v>
      </c>
      <c r="D23" s="96" t="s">
        <v>119</v>
      </c>
      <c r="E23" s="98">
        <v>10</v>
      </c>
      <c r="F23" s="99"/>
      <c r="G23" s="101">
        <f>Table116[5]*Table116[6]</f>
        <v>0</v>
      </c>
    </row>
    <row r="24" spans="1:7" ht="30" x14ac:dyDescent="0.25">
      <c r="A24" s="96">
        <v>18</v>
      </c>
      <c r="B24" s="96" t="s">
        <v>300</v>
      </c>
      <c r="C24" s="97" t="s">
        <v>301</v>
      </c>
      <c r="D24" s="96" t="s">
        <v>170</v>
      </c>
      <c r="E24" s="98">
        <v>8</v>
      </c>
      <c r="F24" s="99"/>
      <c r="G24" s="101">
        <f>Table116[5]*Table116[6]</f>
        <v>0</v>
      </c>
    </row>
    <row r="25" spans="1:7" x14ac:dyDescent="0.25">
      <c r="A25" s="96">
        <v>19</v>
      </c>
      <c r="B25" s="96" t="s">
        <v>524</v>
      </c>
      <c r="C25" s="97" t="s">
        <v>525</v>
      </c>
      <c r="D25" s="96" t="s">
        <v>170</v>
      </c>
      <c r="E25" s="98">
        <v>1</v>
      </c>
      <c r="F25" s="99"/>
      <c r="G25" s="101">
        <f>Table116[5]*Table116[6]</f>
        <v>0</v>
      </c>
    </row>
    <row r="26" spans="1:7" ht="30" x14ac:dyDescent="0.25">
      <c r="A26" s="96">
        <v>20</v>
      </c>
      <c r="B26" s="96" t="s">
        <v>526</v>
      </c>
      <c r="C26" s="97" t="s">
        <v>527</v>
      </c>
      <c r="D26" s="96" t="s">
        <v>528</v>
      </c>
      <c r="E26" s="98">
        <v>0.04</v>
      </c>
      <c r="F26" s="99"/>
      <c r="G26" s="101">
        <f>Table116[5]*Table116[6]</f>
        <v>0</v>
      </c>
    </row>
    <row r="27" spans="1:7" ht="30" x14ac:dyDescent="0.25">
      <c r="A27" s="96">
        <v>21</v>
      </c>
      <c r="B27" s="96" t="s">
        <v>526</v>
      </c>
      <c r="C27" s="97" t="s">
        <v>529</v>
      </c>
      <c r="D27" s="96" t="s">
        <v>528</v>
      </c>
      <c r="E27" s="98">
        <v>0.01</v>
      </c>
      <c r="F27" s="99"/>
      <c r="G27" s="101">
        <f>Table116[5]*Table116[6]</f>
        <v>0</v>
      </c>
    </row>
    <row r="28" spans="1:7" x14ac:dyDescent="0.25">
      <c r="A28" s="96">
        <v>22</v>
      </c>
      <c r="B28" s="96"/>
      <c r="C28" s="97" t="s">
        <v>530</v>
      </c>
      <c r="D28" s="96" t="s">
        <v>170</v>
      </c>
      <c r="E28" s="98">
        <v>4</v>
      </c>
      <c r="F28" s="99"/>
      <c r="G28" s="101">
        <f>Table116[5]*Table116[6]</f>
        <v>0</v>
      </c>
    </row>
    <row r="29" spans="1:7" x14ac:dyDescent="0.25">
      <c r="A29" s="96">
        <v>23</v>
      </c>
      <c r="B29" s="96"/>
      <c r="C29" s="97" t="s">
        <v>531</v>
      </c>
      <c r="D29" s="96" t="s">
        <v>170</v>
      </c>
      <c r="E29" s="98">
        <v>1</v>
      </c>
      <c r="F29" s="99"/>
      <c r="G29" s="101">
        <f>Table116[5]*Table116[6]</f>
        <v>0</v>
      </c>
    </row>
    <row r="30" spans="1:7" x14ac:dyDescent="0.25">
      <c r="A30" s="96">
        <v>24</v>
      </c>
      <c r="B30" s="96"/>
      <c r="C30" s="97" t="s">
        <v>532</v>
      </c>
      <c r="D30" s="96" t="s">
        <v>170</v>
      </c>
      <c r="E30" s="98">
        <v>1</v>
      </c>
      <c r="F30" s="99"/>
      <c r="G30" s="101">
        <f>Table116[5]*Table116[6]</f>
        <v>0</v>
      </c>
    </row>
    <row r="31" spans="1:7" x14ac:dyDescent="0.25">
      <c r="A31" s="96">
        <v>25</v>
      </c>
      <c r="B31" s="96"/>
      <c r="C31" s="97" t="s">
        <v>533</v>
      </c>
      <c r="D31" s="96" t="s">
        <v>170</v>
      </c>
      <c r="E31" s="98">
        <v>8</v>
      </c>
      <c r="F31" s="99"/>
      <c r="G31" s="101">
        <f>Table116[5]*Table116[6]</f>
        <v>0</v>
      </c>
    </row>
    <row r="32" spans="1:7" x14ac:dyDescent="0.25">
      <c r="A32" s="96">
        <v>26</v>
      </c>
      <c r="B32" s="96"/>
      <c r="C32" s="97" t="s">
        <v>534</v>
      </c>
      <c r="D32" s="96" t="s">
        <v>170</v>
      </c>
      <c r="E32" s="98">
        <v>2</v>
      </c>
      <c r="F32" s="99"/>
      <c r="G32" s="101">
        <f>Table116[5]*Table116[6]</f>
        <v>0</v>
      </c>
    </row>
    <row r="33" spans="1:7" ht="30" x14ac:dyDescent="0.25">
      <c r="A33" s="96">
        <v>27</v>
      </c>
      <c r="B33" s="96" t="s">
        <v>535</v>
      </c>
      <c r="C33" s="97" t="s">
        <v>536</v>
      </c>
      <c r="D33" s="96" t="s">
        <v>528</v>
      </c>
      <c r="E33" s="98">
        <v>0.02</v>
      </c>
      <c r="F33" s="99"/>
      <c r="G33" s="101">
        <f>Table116[5]*Table116[6]</f>
        <v>0</v>
      </c>
    </row>
    <row r="34" spans="1:7" ht="30" x14ac:dyDescent="0.25">
      <c r="A34" s="96">
        <v>28</v>
      </c>
      <c r="B34" s="96" t="s">
        <v>537</v>
      </c>
      <c r="C34" s="97" t="s">
        <v>538</v>
      </c>
      <c r="D34" s="96" t="s">
        <v>528</v>
      </c>
      <c r="E34" s="98">
        <v>0.02</v>
      </c>
      <c r="F34" s="99"/>
      <c r="G34" s="101">
        <f>Table116[5]*Table116[6]</f>
        <v>0</v>
      </c>
    </row>
    <row r="35" spans="1:7" ht="30" x14ac:dyDescent="0.25">
      <c r="A35" s="96">
        <v>29</v>
      </c>
      <c r="B35" s="96" t="s">
        <v>539</v>
      </c>
      <c r="C35" s="97" t="s">
        <v>540</v>
      </c>
      <c r="D35" s="96" t="s">
        <v>304</v>
      </c>
      <c r="E35" s="98">
        <v>0.3</v>
      </c>
      <c r="F35" s="99"/>
      <c r="G35" s="101">
        <f>Table116[5]*Table116[6]</f>
        <v>0</v>
      </c>
    </row>
    <row r="36" spans="1:7" ht="30" x14ac:dyDescent="0.25">
      <c r="A36" s="96">
        <v>30</v>
      </c>
      <c r="B36" s="96" t="s">
        <v>541</v>
      </c>
      <c r="C36" s="97" t="s">
        <v>542</v>
      </c>
      <c r="D36" s="96" t="s">
        <v>543</v>
      </c>
      <c r="E36" s="98">
        <v>0.9</v>
      </c>
      <c r="F36" s="99"/>
      <c r="G36" s="101">
        <f>Table116[5]*Table116[6]</f>
        <v>0</v>
      </c>
    </row>
    <row r="37" spans="1:7" ht="30" x14ac:dyDescent="0.25">
      <c r="A37" s="96">
        <v>31</v>
      </c>
      <c r="B37" s="96" t="s">
        <v>544</v>
      </c>
      <c r="C37" s="97" t="s">
        <v>545</v>
      </c>
      <c r="D37" s="96" t="s">
        <v>304</v>
      </c>
      <c r="E37" s="98">
        <v>0.8</v>
      </c>
      <c r="F37" s="99"/>
      <c r="G37" s="101">
        <f>Table116[5]*Table116[6]</f>
        <v>0</v>
      </c>
    </row>
    <row r="38" spans="1:7" ht="30" x14ac:dyDescent="0.25">
      <c r="A38" s="96">
        <v>32</v>
      </c>
      <c r="B38" s="96" t="s">
        <v>302</v>
      </c>
      <c r="C38" s="97" t="s">
        <v>303</v>
      </c>
      <c r="D38" s="96" t="s">
        <v>304</v>
      </c>
      <c r="E38" s="98">
        <v>1.55</v>
      </c>
      <c r="F38" s="99"/>
      <c r="G38" s="101">
        <f>Table116[5]*Table116[6]</f>
        <v>0</v>
      </c>
    </row>
    <row r="39" spans="1:7" ht="30" x14ac:dyDescent="0.25">
      <c r="A39" s="96">
        <v>33</v>
      </c>
      <c r="B39" s="96" t="s">
        <v>321</v>
      </c>
      <c r="C39" s="97" t="s">
        <v>546</v>
      </c>
      <c r="D39" s="96" t="s">
        <v>304</v>
      </c>
      <c r="E39" s="98">
        <v>0.2</v>
      </c>
      <c r="F39" s="99"/>
      <c r="G39" s="101">
        <f>Table116[5]*Table116[6]</f>
        <v>0</v>
      </c>
    </row>
    <row r="40" spans="1:7" ht="30" x14ac:dyDescent="0.25">
      <c r="A40" s="96">
        <v>34</v>
      </c>
      <c r="B40" s="96" t="s">
        <v>302</v>
      </c>
      <c r="C40" s="97" t="s">
        <v>547</v>
      </c>
      <c r="D40" s="96" t="s">
        <v>304</v>
      </c>
      <c r="E40" s="98">
        <v>0.12</v>
      </c>
      <c r="F40" s="99"/>
      <c r="G40" s="101">
        <f>Table116[5]*Table116[6]</f>
        <v>0</v>
      </c>
    </row>
    <row r="41" spans="1:7" ht="30" x14ac:dyDescent="0.25">
      <c r="A41" s="96">
        <v>35</v>
      </c>
      <c r="B41" s="96" t="s">
        <v>321</v>
      </c>
      <c r="C41" s="97" t="s">
        <v>548</v>
      </c>
      <c r="D41" s="96" t="s">
        <v>304</v>
      </c>
      <c r="E41" s="98">
        <v>0.02</v>
      </c>
      <c r="F41" s="99"/>
      <c r="G41" s="101">
        <f>Table116[5]*Table116[6]</f>
        <v>0</v>
      </c>
    </row>
    <row r="42" spans="1:7" ht="30" x14ac:dyDescent="0.25">
      <c r="A42" s="96">
        <v>36</v>
      </c>
      <c r="B42" s="96" t="s">
        <v>549</v>
      </c>
      <c r="C42" s="97" t="s">
        <v>550</v>
      </c>
      <c r="D42" s="96" t="s">
        <v>304</v>
      </c>
      <c r="E42" s="98">
        <v>0.13</v>
      </c>
      <c r="F42" s="99"/>
      <c r="G42" s="101">
        <f>Table116[5]*Table116[6]</f>
        <v>0</v>
      </c>
    </row>
    <row r="43" spans="1:7" ht="30" x14ac:dyDescent="0.25">
      <c r="A43" s="96">
        <v>37</v>
      </c>
      <c r="B43" s="96" t="s">
        <v>321</v>
      </c>
      <c r="C43" s="97" t="s">
        <v>551</v>
      </c>
      <c r="D43" s="96" t="s">
        <v>304</v>
      </c>
      <c r="E43" s="98">
        <v>0.44</v>
      </c>
      <c r="F43" s="99"/>
      <c r="G43" s="101">
        <f>Table116[5]*Table116[6]</f>
        <v>0</v>
      </c>
    </row>
    <row r="44" spans="1:7" ht="30" x14ac:dyDescent="0.25">
      <c r="A44" s="96">
        <v>38</v>
      </c>
      <c r="B44" s="96" t="s">
        <v>302</v>
      </c>
      <c r="C44" s="97" t="s">
        <v>552</v>
      </c>
      <c r="D44" s="96" t="s">
        <v>304</v>
      </c>
      <c r="E44" s="98">
        <v>0.11</v>
      </c>
      <c r="F44" s="99"/>
      <c r="G44" s="101">
        <f>Table116[5]*Table116[6]</f>
        <v>0</v>
      </c>
    </row>
    <row r="45" spans="1:7" ht="30" x14ac:dyDescent="0.25">
      <c r="A45" s="96">
        <v>39</v>
      </c>
      <c r="B45" s="96" t="s">
        <v>302</v>
      </c>
      <c r="C45" s="97" t="s">
        <v>553</v>
      </c>
      <c r="D45" s="96" t="s">
        <v>304</v>
      </c>
      <c r="E45" s="98">
        <v>0.06</v>
      </c>
      <c r="F45" s="99"/>
      <c r="G45" s="101">
        <f>Table116[5]*Table116[6]</f>
        <v>0</v>
      </c>
    </row>
    <row r="46" spans="1:7" x14ac:dyDescent="0.25">
      <c r="A46" s="96">
        <v>40</v>
      </c>
      <c r="B46" s="96"/>
      <c r="C46" s="97" t="s">
        <v>306</v>
      </c>
      <c r="D46" s="96" t="s">
        <v>119</v>
      </c>
      <c r="E46" s="98">
        <v>175</v>
      </c>
      <c r="F46" s="99"/>
      <c r="G46" s="101">
        <f>Table116[5]*Table116[6]</f>
        <v>0</v>
      </c>
    </row>
    <row r="47" spans="1:7" x14ac:dyDescent="0.25">
      <c r="A47" s="96">
        <v>41</v>
      </c>
      <c r="B47" s="96"/>
      <c r="C47" s="97" t="s">
        <v>554</v>
      </c>
      <c r="D47" s="96" t="s">
        <v>119</v>
      </c>
      <c r="E47" s="98">
        <v>14</v>
      </c>
      <c r="F47" s="99"/>
      <c r="G47" s="101">
        <f>Table116[5]*Table116[6]</f>
        <v>0</v>
      </c>
    </row>
    <row r="48" spans="1:7" x14ac:dyDescent="0.25">
      <c r="A48" s="96">
        <v>42</v>
      </c>
      <c r="B48" s="96"/>
      <c r="C48" s="97" t="s">
        <v>555</v>
      </c>
      <c r="D48" s="96" t="s">
        <v>119</v>
      </c>
      <c r="E48" s="98">
        <v>68</v>
      </c>
      <c r="F48" s="99"/>
      <c r="G48" s="101">
        <f>Table116[5]*Table116[6]</f>
        <v>0</v>
      </c>
    </row>
    <row r="49" spans="1:7" x14ac:dyDescent="0.25">
      <c r="A49" s="96"/>
      <c r="B49" s="96"/>
      <c r="C49" s="97" t="s">
        <v>556</v>
      </c>
      <c r="D49" s="96" t="s">
        <v>119</v>
      </c>
      <c r="E49" s="98">
        <v>6</v>
      </c>
      <c r="F49" s="99"/>
      <c r="G49" s="101">
        <f>Table116[5]*Table116[6]</f>
        <v>0</v>
      </c>
    </row>
    <row r="50" spans="1:7" ht="30" x14ac:dyDescent="0.25">
      <c r="A50" s="96">
        <v>43</v>
      </c>
      <c r="B50" s="96" t="s">
        <v>557</v>
      </c>
      <c r="C50" s="97" t="s">
        <v>558</v>
      </c>
      <c r="D50" s="96" t="s">
        <v>304</v>
      </c>
      <c r="E50" s="98">
        <v>0.13</v>
      </c>
      <c r="F50" s="99"/>
      <c r="G50" s="101">
        <f>Table116[5]*Table116[6]</f>
        <v>0</v>
      </c>
    </row>
    <row r="51" spans="1:7" ht="30" x14ac:dyDescent="0.25">
      <c r="A51" s="96">
        <v>44</v>
      </c>
      <c r="B51" s="96" t="s">
        <v>559</v>
      </c>
      <c r="C51" s="97" t="s">
        <v>560</v>
      </c>
      <c r="D51" s="96" t="s">
        <v>304</v>
      </c>
      <c r="E51" s="98">
        <v>0.09</v>
      </c>
      <c r="F51" s="99"/>
      <c r="G51" s="101">
        <f>Table116[5]*Table116[6]</f>
        <v>0</v>
      </c>
    </row>
    <row r="52" spans="1:7" ht="30" x14ac:dyDescent="0.25">
      <c r="A52" s="96">
        <v>45</v>
      </c>
      <c r="B52" s="96" t="s">
        <v>561</v>
      </c>
      <c r="C52" s="97" t="s">
        <v>562</v>
      </c>
      <c r="D52" s="96" t="s">
        <v>119</v>
      </c>
      <c r="E52" s="98">
        <v>0.47</v>
      </c>
      <c r="F52" s="99"/>
      <c r="G52" s="101">
        <f>Table116[5]*Table116[6]</f>
        <v>0</v>
      </c>
    </row>
    <row r="53" spans="1:7" x14ac:dyDescent="0.25">
      <c r="A53" s="96"/>
      <c r="B53" s="96"/>
      <c r="C53" s="97" t="s">
        <v>187</v>
      </c>
      <c r="D53" s="96"/>
      <c r="E53" s="98"/>
      <c r="F53" s="99"/>
      <c r="G53" s="101">
        <f>Table116[5]*Table116[6]</f>
        <v>0</v>
      </c>
    </row>
    <row r="54" spans="1:7" ht="30" x14ac:dyDescent="0.25">
      <c r="A54" s="96">
        <v>46</v>
      </c>
      <c r="B54" s="96" t="s">
        <v>563</v>
      </c>
      <c r="C54" s="97" t="s">
        <v>564</v>
      </c>
      <c r="D54" s="96" t="s">
        <v>170</v>
      </c>
      <c r="E54" s="98">
        <v>2</v>
      </c>
      <c r="F54" s="99"/>
      <c r="G54" s="101">
        <f>Table116[5]*Table116[6]</f>
        <v>0</v>
      </c>
    </row>
    <row r="55" spans="1:7" ht="60" x14ac:dyDescent="0.25">
      <c r="A55" s="96">
        <v>47</v>
      </c>
      <c r="B55" s="96" t="s">
        <v>157</v>
      </c>
      <c r="C55" s="97" t="s">
        <v>565</v>
      </c>
      <c r="D55" s="96" t="s">
        <v>112</v>
      </c>
      <c r="E55" s="98">
        <v>2.5</v>
      </c>
      <c r="F55" s="99"/>
      <c r="G55" s="101">
        <f>Table116[5]*Table116[6]</f>
        <v>0</v>
      </c>
    </row>
    <row r="56" spans="1:7" ht="45" x14ac:dyDescent="0.25">
      <c r="A56" s="96">
        <v>48</v>
      </c>
      <c r="B56" s="96" t="s">
        <v>131</v>
      </c>
      <c r="C56" s="97" t="s">
        <v>566</v>
      </c>
      <c r="D56" s="96" t="s">
        <v>112</v>
      </c>
      <c r="E56" s="98">
        <v>2.5</v>
      </c>
      <c r="F56" s="99"/>
      <c r="G56" s="101">
        <f>Table116[5]*Table116[6]</f>
        <v>0</v>
      </c>
    </row>
    <row r="57" spans="1:7" ht="45" x14ac:dyDescent="0.25">
      <c r="A57" s="96">
        <v>49</v>
      </c>
      <c r="B57" s="96" t="s">
        <v>165</v>
      </c>
      <c r="C57" s="97" t="s">
        <v>166</v>
      </c>
      <c r="D57" s="96" t="s">
        <v>167</v>
      </c>
      <c r="E57" s="98">
        <v>2.5000000000000001E-2</v>
      </c>
      <c r="F57" s="99"/>
      <c r="G57" s="101">
        <f>Table116[5]*Table116[6]</f>
        <v>0</v>
      </c>
    </row>
    <row r="58" spans="1:7" x14ac:dyDescent="0.25">
      <c r="A58" s="96"/>
      <c r="B58" s="96"/>
      <c r="C58" s="97" t="s">
        <v>257</v>
      </c>
      <c r="D58" s="96"/>
      <c r="E58" s="98"/>
      <c r="F58" s="99"/>
      <c r="G58" s="101">
        <f>Table116[5]*Table116[6]</f>
        <v>0</v>
      </c>
    </row>
    <row r="59" spans="1:7" x14ac:dyDescent="0.25">
      <c r="A59" s="96">
        <v>50</v>
      </c>
      <c r="B59" s="96"/>
      <c r="C59" s="97" t="s">
        <v>567</v>
      </c>
      <c r="D59" s="96" t="s">
        <v>170</v>
      </c>
      <c r="E59" s="98">
        <v>1</v>
      </c>
      <c r="F59" s="99"/>
      <c r="G59" s="101">
        <f>Table116[5]*Table116[6]</f>
        <v>0</v>
      </c>
    </row>
    <row r="60" spans="1:7" x14ac:dyDescent="0.25">
      <c r="A60" s="96">
        <v>51</v>
      </c>
      <c r="B60" s="96"/>
      <c r="C60" s="97" t="s">
        <v>568</v>
      </c>
      <c r="D60" s="96" t="s">
        <v>170</v>
      </c>
      <c r="E60" s="98">
        <v>1</v>
      </c>
      <c r="F60" s="99"/>
      <c r="G60" s="101">
        <f>Table116[5]*Table116[6]</f>
        <v>0</v>
      </c>
    </row>
    <row r="61" spans="1:7" x14ac:dyDescent="0.25">
      <c r="A61" s="96">
        <v>52</v>
      </c>
      <c r="B61" s="96"/>
      <c r="C61" s="97" t="s">
        <v>782</v>
      </c>
      <c r="D61" s="96" t="s">
        <v>170</v>
      </c>
      <c r="E61" s="98">
        <v>1</v>
      </c>
      <c r="F61" s="99"/>
      <c r="G61" s="101">
        <f>Table116[5]*Table116[6]</f>
        <v>0</v>
      </c>
    </row>
    <row r="62" spans="1:7" x14ac:dyDescent="0.25">
      <c r="A62" s="96">
        <v>54</v>
      </c>
      <c r="B62" s="96"/>
      <c r="C62" s="97" t="s">
        <v>569</v>
      </c>
      <c r="D62" s="96" t="s">
        <v>170</v>
      </c>
      <c r="E62" s="98">
        <v>1</v>
      </c>
      <c r="F62" s="99"/>
      <c r="G62" s="101">
        <f>Table116[5]*Table116[6]</f>
        <v>0</v>
      </c>
    </row>
    <row r="63" spans="1:7" x14ac:dyDescent="0.25">
      <c r="A63" s="96">
        <v>55</v>
      </c>
      <c r="B63" s="96"/>
      <c r="C63" s="97" t="s">
        <v>570</v>
      </c>
      <c r="D63" s="96" t="s">
        <v>170</v>
      </c>
      <c r="E63" s="98">
        <v>1</v>
      </c>
      <c r="F63" s="99"/>
      <c r="G63" s="101">
        <f>Table116[5]*Table116[6]</f>
        <v>0</v>
      </c>
    </row>
    <row r="64" spans="1:7" x14ac:dyDescent="0.25">
      <c r="A64" s="96">
        <v>56</v>
      </c>
      <c r="B64" s="96"/>
      <c r="C64" s="97" t="s">
        <v>783</v>
      </c>
      <c r="D64" s="96" t="s">
        <v>170</v>
      </c>
      <c r="E64" s="98">
        <v>1</v>
      </c>
      <c r="F64" s="99"/>
      <c r="G64" s="101">
        <f>Table116[5]*Table116[6]</f>
        <v>0</v>
      </c>
    </row>
    <row r="65" spans="1:7" x14ac:dyDescent="0.25">
      <c r="A65" s="96">
        <v>57</v>
      </c>
      <c r="B65" s="96"/>
      <c r="C65" s="97" t="s">
        <v>571</v>
      </c>
      <c r="D65" s="96" t="s">
        <v>170</v>
      </c>
      <c r="E65" s="98">
        <v>1</v>
      </c>
      <c r="F65" s="99"/>
      <c r="G65" s="101">
        <f>Table116[5]*Table116[6]</f>
        <v>0</v>
      </c>
    </row>
    <row r="66" spans="1:7" x14ac:dyDescent="0.25">
      <c r="A66" s="96">
        <v>58</v>
      </c>
      <c r="B66" s="96"/>
      <c r="C66" s="97" t="s">
        <v>572</v>
      </c>
      <c r="D66" s="96" t="s">
        <v>170</v>
      </c>
      <c r="E66" s="98">
        <v>1</v>
      </c>
      <c r="F66" s="99"/>
      <c r="G66" s="101">
        <f>Table116[5]*Table116[6]</f>
        <v>0</v>
      </c>
    </row>
    <row r="67" spans="1:7" x14ac:dyDescent="0.25">
      <c r="A67" s="96">
        <v>59</v>
      </c>
      <c r="B67" s="96"/>
      <c r="C67" s="97" t="s">
        <v>573</v>
      </c>
      <c r="D67" s="96" t="s">
        <v>170</v>
      </c>
      <c r="E67" s="98">
        <v>1</v>
      </c>
      <c r="F67" s="99"/>
      <c r="G67" s="101">
        <f>Table116[5]*Table116[6]</f>
        <v>0</v>
      </c>
    </row>
    <row r="68" spans="1:7" x14ac:dyDescent="0.25">
      <c r="A68" s="96">
        <v>60</v>
      </c>
      <c r="B68" s="96"/>
      <c r="C68" s="97" t="s">
        <v>574</v>
      </c>
      <c r="D68" s="96" t="s">
        <v>170</v>
      </c>
      <c r="E68" s="98">
        <v>1</v>
      </c>
      <c r="F68" s="99"/>
      <c r="G68" s="101">
        <f>Table116[5]*Table116[6]</f>
        <v>0</v>
      </c>
    </row>
    <row r="69" spans="1:7" x14ac:dyDescent="0.25">
      <c r="A69" s="96">
        <v>61</v>
      </c>
      <c r="B69" s="96"/>
      <c r="C69" s="97" t="s">
        <v>575</v>
      </c>
      <c r="D69" s="96" t="s">
        <v>170</v>
      </c>
      <c r="E69" s="98">
        <v>4</v>
      </c>
      <c r="F69" s="99"/>
      <c r="G69" s="101">
        <f>Table116[5]*Table116[6]</f>
        <v>0</v>
      </c>
    </row>
    <row r="70" spans="1:7" x14ac:dyDescent="0.25">
      <c r="A70" s="96">
        <v>62</v>
      </c>
      <c r="B70" s="96"/>
      <c r="C70" s="97" t="s">
        <v>576</v>
      </c>
      <c r="D70" s="96" t="s">
        <v>170</v>
      </c>
      <c r="E70" s="98">
        <v>5</v>
      </c>
      <c r="F70" s="99"/>
      <c r="G70" s="101">
        <f>Table116[5]*Table116[6]</f>
        <v>0</v>
      </c>
    </row>
    <row r="71" spans="1:7" x14ac:dyDescent="0.25">
      <c r="A71" s="96">
        <v>63</v>
      </c>
      <c r="B71" s="96"/>
      <c r="C71" s="97" t="s">
        <v>577</v>
      </c>
      <c r="D71" s="96" t="s">
        <v>170</v>
      </c>
      <c r="E71" s="98">
        <v>1</v>
      </c>
      <c r="F71" s="99"/>
      <c r="G71" s="101">
        <f>Table116[5]*Table116[6]</f>
        <v>0</v>
      </c>
    </row>
    <row r="72" spans="1:7" x14ac:dyDescent="0.25">
      <c r="A72" s="96">
        <v>64</v>
      </c>
      <c r="B72" s="96"/>
      <c r="C72" s="97" t="s">
        <v>578</v>
      </c>
      <c r="D72" s="96" t="s">
        <v>170</v>
      </c>
      <c r="E72" s="98">
        <v>4</v>
      </c>
      <c r="F72" s="99"/>
      <c r="G72" s="101">
        <f>Table116[5]*Table116[6]</f>
        <v>0</v>
      </c>
    </row>
    <row r="73" spans="1:7" x14ac:dyDescent="0.25">
      <c r="A73" s="96">
        <v>65</v>
      </c>
      <c r="B73" s="96"/>
      <c r="C73" s="97" t="s">
        <v>579</v>
      </c>
      <c r="D73" s="96" t="s">
        <v>170</v>
      </c>
      <c r="E73" s="98">
        <v>2</v>
      </c>
      <c r="F73" s="99"/>
      <c r="G73" s="101">
        <f>Table116[5]*Table116[6]</f>
        <v>0</v>
      </c>
    </row>
    <row r="74" spans="1:7" x14ac:dyDescent="0.25">
      <c r="A74" s="96">
        <v>66</v>
      </c>
      <c r="B74" s="96"/>
      <c r="C74" s="97" t="s">
        <v>580</v>
      </c>
      <c r="D74" s="96" t="s">
        <v>170</v>
      </c>
      <c r="E74" s="98">
        <v>1</v>
      </c>
      <c r="F74" s="99"/>
      <c r="G74" s="101">
        <f>Table116[5]*Table116[6]</f>
        <v>0</v>
      </c>
    </row>
    <row r="75" spans="1:7" x14ac:dyDescent="0.25">
      <c r="A75" s="96">
        <v>67</v>
      </c>
      <c r="B75" s="96"/>
      <c r="C75" s="97" t="s">
        <v>581</v>
      </c>
      <c r="D75" s="96" t="s">
        <v>170</v>
      </c>
      <c r="E75" s="98">
        <v>1</v>
      </c>
      <c r="F75" s="99"/>
      <c r="G75" s="101">
        <f>Table116[5]*Table116[6]</f>
        <v>0</v>
      </c>
    </row>
    <row r="76" spans="1:7" x14ac:dyDescent="0.25">
      <c r="A76" s="96">
        <v>68</v>
      </c>
      <c r="B76" s="96"/>
      <c r="C76" s="97" t="s">
        <v>310</v>
      </c>
      <c r="D76" s="96" t="s">
        <v>170</v>
      </c>
      <c r="E76" s="98">
        <v>8</v>
      </c>
      <c r="F76" s="99"/>
      <c r="G76" s="101">
        <f>Table116[5]*Table116[6]</f>
        <v>0</v>
      </c>
    </row>
    <row r="77" spans="1:7" ht="30" x14ac:dyDescent="0.25">
      <c r="A77" s="96">
        <v>69</v>
      </c>
      <c r="B77" s="96"/>
      <c r="C77" s="97" t="s">
        <v>582</v>
      </c>
      <c r="D77" s="96" t="s">
        <v>170</v>
      </c>
      <c r="E77" s="98">
        <v>1</v>
      </c>
      <c r="F77" s="99"/>
      <c r="G77" s="101">
        <f>Table116[5]*Table116[6]</f>
        <v>0</v>
      </c>
    </row>
    <row r="78" spans="1:7" x14ac:dyDescent="0.25">
      <c r="A78" s="93" t="s">
        <v>83</v>
      </c>
      <c r="B78" s="94"/>
      <c r="C78" s="94"/>
      <c r="D78" s="94"/>
      <c r="E78" s="95"/>
      <c r="F78" s="95"/>
      <c r="G78" s="95">
        <f>SUBTOTAL(9,Table116[7])</f>
        <v>0</v>
      </c>
    </row>
  </sheetData>
  <mergeCells count="2">
    <mergeCell ref="C2:G3"/>
    <mergeCell ref="A4:B4"/>
  </mergeCells>
  <phoneticPr fontId="16" type="noConversion"/>
  <conditionalFormatting sqref="E7:G78">
    <cfRule type="notContainsBlanks" priority="8" stopIfTrue="1">
      <formula>LEN(TRIM(E7))&gt;0</formula>
    </cfRule>
    <cfRule type="expression" dxfId="60" priority="9">
      <formula>$E7&lt;&gt;""</formula>
    </cfRule>
  </conditionalFormatting>
  <conditionalFormatting sqref="A7:G78">
    <cfRule type="expression" dxfId="59" priority="3">
      <formula>CELL("PROTECT",A7)=0</formula>
    </cfRule>
    <cfRule type="expression" dxfId="58" priority="4">
      <formula>$C7="Subtotal"</formula>
    </cfRule>
    <cfRule type="expression" priority="5" stopIfTrue="1">
      <formula>OR($C7="Subtotal",$A7="Total TVA Cota 0")</formula>
    </cfRule>
    <cfRule type="expression" dxfId="57" priority="7">
      <formula>$E7=""</formula>
    </cfRule>
  </conditionalFormatting>
  <conditionalFormatting sqref="G7:G78">
    <cfRule type="expression" dxfId="56" priority="1">
      <formula>AND($C7="Subtotal",$G7="")</formula>
    </cfRule>
    <cfRule type="expression" dxfId="55" priority="2">
      <formula>AND($C7="Subtotal",_xlfn.FORMULATEXT($G7)="=[5]*[6]")</formula>
    </cfRule>
    <cfRule type="expression" dxfId="54" priority="6">
      <formula>AND($C7&lt;&gt;"Subtotal",_xlfn.FORMULATEXT($G7)&lt;&gt;"=[5]*[6]")</formula>
    </cfRule>
  </conditionalFormatting>
  <dataValidations count="1">
    <dataValidation type="decimal" operator="greaterThan" allowBlank="1" showInputMessage="1" showErrorMessage="1" sqref="F7:F7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22"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168</v>
      </c>
      <c r="D7" s="38"/>
      <c r="E7" s="44"/>
      <c r="F7" s="43"/>
      <c r="G7" s="87">
        <f>Table117[5]*Table117[6]</f>
        <v>0</v>
      </c>
    </row>
    <row r="8" spans="1:7" ht="30" x14ac:dyDescent="0.25">
      <c r="A8" s="38">
        <v>1</v>
      </c>
      <c r="B8" s="38" t="s">
        <v>312</v>
      </c>
      <c r="C8" s="39" t="s">
        <v>583</v>
      </c>
      <c r="D8" s="38" t="s">
        <v>170</v>
      </c>
      <c r="E8" s="44">
        <v>11</v>
      </c>
      <c r="F8" s="43"/>
      <c r="G8" s="89">
        <f>Table117[5]*Table117[6]</f>
        <v>0</v>
      </c>
    </row>
    <row r="9" spans="1:7" x14ac:dyDescent="0.25">
      <c r="A9" s="96">
        <v>2</v>
      </c>
      <c r="B9" s="96" t="s">
        <v>584</v>
      </c>
      <c r="C9" s="97" t="s">
        <v>585</v>
      </c>
      <c r="D9" s="96" t="s">
        <v>170</v>
      </c>
      <c r="E9" s="98">
        <v>9</v>
      </c>
      <c r="F9" s="99"/>
      <c r="G9" s="100">
        <f>Table117[5]*Table117[6]</f>
        <v>0</v>
      </c>
    </row>
    <row r="10" spans="1:7" ht="30" x14ac:dyDescent="0.25">
      <c r="A10" s="96">
        <v>3</v>
      </c>
      <c r="B10" s="96" t="s">
        <v>314</v>
      </c>
      <c r="C10" s="97" t="s">
        <v>586</v>
      </c>
      <c r="D10" s="96" t="s">
        <v>170</v>
      </c>
      <c r="E10" s="98">
        <v>43</v>
      </c>
      <c r="F10" s="99"/>
      <c r="G10" s="101">
        <f>Table117[5]*Table117[6]</f>
        <v>0</v>
      </c>
    </row>
    <row r="11" spans="1:7" ht="30" x14ac:dyDescent="0.25">
      <c r="A11" s="96">
        <v>4</v>
      </c>
      <c r="B11" s="96" t="s">
        <v>314</v>
      </c>
      <c r="C11" s="97" t="s">
        <v>587</v>
      </c>
      <c r="D11" s="96" t="s">
        <v>170</v>
      </c>
      <c r="E11" s="98">
        <v>1</v>
      </c>
      <c r="F11" s="99"/>
      <c r="G11" s="101">
        <f>Table117[5]*Table117[6]</f>
        <v>0</v>
      </c>
    </row>
    <row r="12" spans="1:7" ht="30" x14ac:dyDescent="0.25">
      <c r="A12" s="96">
        <v>5</v>
      </c>
      <c r="B12" s="96" t="s">
        <v>314</v>
      </c>
      <c r="C12" s="97" t="s">
        <v>588</v>
      </c>
      <c r="D12" s="96" t="s">
        <v>170</v>
      </c>
      <c r="E12" s="98">
        <v>1</v>
      </c>
      <c r="F12" s="99"/>
      <c r="G12" s="101">
        <f>Table117[5]*Table117[6]</f>
        <v>0</v>
      </c>
    </row>
    <row r="13" spans="1:7" ht="30" x14ac:dyDescent="0.25">
      <c r="A13" s="96">
        <v>6</v>
      </c>
      <c r="B13" s="96" t="s">
        <v>314</v>
      </c>
      <c r="C13" s="97" t="s">
        <v>589</v>
      </c>
      <c r="D13" s="96" t="s">
        <v>170</v>
      </c>
      <c r="E13" s="98">
        <v>1</v>
      </c>
      <c r="F13" s="99"/>
      <c r="G13" s="101">
        <f>Table117[5]*Table117[6]</f>
        <v>0</v>
      </c>
    </row>
    <row r="14" spans="1:7" x14ac:dyDescent="0.25">
      <c r="A14" s="96">
        <v>7</v>
      </c>
      <c r="B14" s="96" t="s">
        <v>590</v>
      </c>
      <c r="C14" s="97" t="s">
        <v>591</v>
      </c>
      <c r="D14" s="96" t="s">
        <v>170</v>
      </c>
      <c r="E14" s="98">
        <v>1</v>
      </c>
      <c r="F14" s="99"/>
      <c r="G14" s="101">
        <f>Table117[5]*Table117[6]</f>
        <v>0</v>
      </c>
    </row>
    <row r="15" spans="1:7" ht="30" x14ac:dyDescent="0.25">
      <c r="A15" s="96">
        <v>8</v>
      </c>
      <c r="B15" s="96" t="s">
        <v>592</v>
      </c>
      <c r="C15" s="97" t="s">
        <v>593</v>
      </c>
      <c r="D15" s="96" t="s">
        <v>170</v>
      </c>
      <c r="E15" s="98">
        <v>2</v>
      </c>
      <c r="F15" s="99"/>
      <c r="G15" s="101">
        <f>Table117[5]*Table117[6]</f>
        <v>0</v>
      </c>
    </row>
    <row r="16" spans="1:7" x14ac:dyDescent="0.25">
      <c r="A16" s="96">
        <v>9</v>
      </c>
      <c r="B16" s="96" t="s">
        <v>312</v>
      </c>
      <c r="C16" s="97" t="s">
        <v>594</v>
      </c>
      <c r="D16" s="96" t="s">
        <v>170</v>
      </c>
      <c r="E16" s="98">
        <v>1</v>
      </c>
      <c r="F16" s="99"/>
      <c r="G16" s="101">
        <f>Table117[5]*Table117[6]</f>
        <v>0</v>
      </c>
    </row>
    <row r="17" spans="1:7" ht="30" x14ac:dyDescent="0.25">
      <c r="A17" s="96">
        <v>10</v>
      </c>
      <c r="B17" s="96" t="s">
        <v>312</v>
      </c>
      <c r="C17" s="97" t="s">
        <v>595</v>
      </c>
      <c r="D17" s="96" t="s">
        <v>170</v>
      </c>
      <c r="E17" s="98">
        <v>1</v>
      </c>
      <c r="F17" s="99"/>
      <c r="G17" s="101">
        <f>Table117[5]*Table117[6]</f>
        <v>0</v>
      </c>
    </row>
    <row r="18" spans="1:7" ht="30" x14ac:dyDescent="0.25">
      <c r="A18" s="96">
        <v>11</v>
      </c>
      <c r="B18" s="96" t="s">
        <v>584</v>
      </c>
      <c r="C18" s="97" t="s">
        <v>596</v>
      </c>
      <c r="D18" s="96" t="s">
        <v>170</v>
      </c>
      <c r="E18" s="98">
        <v>50</v>
      </c>
      <c r="F18" s="99"/>
      <c r="G18" s="101">
        <f>Table117[5]*Table117[6]</f>
        <v>0</v>
      </c>
    </row>
    <row r="19" spans="1:7" x14ac:dyDescent="0.25">
      <c r="A19" s="96">
        <v>12</v>
      </c>
      <c r="B19" s="96" t="s">
        <v>597</v>
      </c>
      <c r="C19" s="97" t="s">
        <v>598</v>
      </c>
      <c r="D19" s="96" t="s">
        <v>304</v>
      </c>
      <c r="E19" s="98">
        <v>0.22</v>
      </c>
      <c r="F19" s="99"/>
      <c r="G19" s="101">
        <f>Table117[5]*Table117[6]</f>
        <v>0</v>
      </c>
    </row>
    <row r="20" spans="1:7" ht="30" x14ac:dyDescent="0.25">
      <c r="A20" s="96">
        <v>13</v>
      </c>
      <c r="B20" s="96" t="s">
        <v>557</v>
      </c>
      <c r="C20" s="97" t="s">
        <v>599</v>
      </c>
      <c r="D20" s="96" t="s">
        <v>304</v>
      </c>
      <c r="E20" s="98">
        <v>0.08</v>
      </c>
      <c r="F20" s="99"/>
      <c r="G20" s="101">
        <f>Table117[5]*Table117[6]</f>
        <v>0</v>
      </c>
    </row>
    <row r="21" spans="1:7" ht="30" x14ac:dyDescent="0.25">
      <c r="A21" s="96">
        <v>14</v>
      </c>
      <c r="B21" s="96" t="s">
        <v>600</v>
      </c>
      <c r="C21" s="97" t="s">
        <v>601</v>
      </c>
      <c r="D21" s="96" t="s">
        <v>543</v>
      </c>
      <c r="E21" s="98">
        <v>0.44</v>
      </c>
      <c r="F21" s="99"/>
      <c r="G21" s="101">
        <f>Table117[5]*Table117[6]</f>
        <v>0</v>
      </c>
    </row>
    <row r="22" spans="1:7" x14ac:dyDescent="0.25">
      <c r="A22" s="96">
        <v>15</v>
      </c>
      <c r="B22" s="96" t="s">
        <v>559</v>
      </c>
      <c r="C22" s="97" t="s">
        <v>602</v>
      </c>
      <c r="D22" s="96" t="s">
        <v>304</v>
      </c>
      <c r="E22" s="98">
        <v>0.46</v>
      </c>
      <c r="F22" s="99"/>
      <c r="G22" s="101">
        <f>Table117[5]*Table117[6]</f>
        <v>0</v>
      </c>
    </row>
    <row r="23" spans="1:7" ht="30" x14ac:dyDescent="0.25">
      <c r="A23" s="96">
        <v>16</v>
      </c>
      <c r="B23" s="96" t="s">
        <v>561</v>
      </c>
      <c r="C23" s="97" t="s">
        <v>603</v>
      </c>
      <c r="D23" s="96" t="s">
        <v>119</v>
      </c>
      <c r="E23" s="98">
        <v>40</v>
      </c>
      <c r="F23" s="99"/>
      <c r="G23" s="101">
        <f>Table117[5]*Table117[6]</f>
        <v>0</v>
      </c>
    </row>
    <row r="24" spans="1:7" x14ac:dyDescent="0.25">
      <c r="A24" s="96">
        <v>17</v>
      </c>
      <c r="B24" s="96" t="s">
        <v>321</v>
      </c>
      <c r="C24" s="97" t="s">
        <v>322</v>
      </c>
      <c r="D24" s="96" t="s">
        <v>304</v>
      </c>
      <c r="E24" s="98">
        <v>2.89</v>
      </c>
      <c r="F24" s="99"/>
      <c r="G24" s="101">
        <f>Table117[5]*Table117[6]</f>
        <v>0</v>
      </c>
    </row>
    <row r="25" spans="1:7" ht="45" x14ac:dyDescent="0.25">
      <c r="A25" s="96">
        <v>18</v>
      </c>
      <c r="B25" s="96" t="s">
        <v>604</v>
      </c>
      <c r="C25" s="97" t="s">
        <v>605</v>
      </c>
      <c r="D25" s="96" t="s">
        <v>304</v>
      </c>
      <c r="E25" s="98">
        <v>0.16</v>
      </c>
      <c r="F25" s="99"/>
      <c r="G25" s="101">
        <f>Table117[5]*Table117[6]</f>
        <v>0</v>
      </c>
    </row>
    <row r="26" spans="1:7" ht="30" x14ac:dyDescent="0.25">
      <c r="A26" s="96">
        <v>19</v>
      </c>
      <c r="B26" s="96"/>
      <c r="C26" s="97" t="s">
        <v>316</v>
      </c>
      <c r="D26" s="96"/>
      <c r="E26" s="98"/>
      <c r="F26" s="99"/>
      <c r="G26" s="101">
        <f>Table117[5]*Table117[6]</f>
        <v>0</v>
      </c>
    </row>
    <row r="27" spans="1:7" x14ac:dyDescent="0.25">
      <c r="A27" s="96">
        <v>20</v>
      </c>
      <c r="B27" s="96" t="s">
        <v>606</v>
      </c>
      <c r="C27" s="97" t="s">
        <v>607</v>
      </c>
      <c r="D27" s="96" t="s">
        <v>170</v>
      </c>
      <c r="E27" s="98">
        <v>1</v>
      </c>
      <c r="F27" s="99"/>
      <c r="G27" s="101">
        <f>Table117[5]*Table117[6]</f>
        <v>0</v>
      </c>
    </row>
    <row r="28" spans="1:7" x14ac:dyDescent="0.25">
      <c r="A28" s="96">
        <v>21</v>
      </c>
      <c r="B28" s="96" t="s">
        <v>298</v>
      </c>
      <c r="C28" s="97" t="s">
        <v>317</v>
      </c>
      <c r="D28" s="96" t="s">
        <v>170</v>
      </c>
      <c r="E28" s="98">
        <v>86</v>
      </c>
      <c r="F28" s="99"/>
      <c r="G28" s="101">
        <f>Table117[5]*Table117[6]</f>
        <v>0</v>
      </c>
    </row>
    <row r="29" spans="1:7" x14ac:dyDescent="0.25">
      <c r="A29" s="96">
        <v>22</v>
      </c>
      <c r="B29" s="96" t="s">
        <v>318</v>
      </c>
      <c r="C29" s="97" t="s">
        <v>319</v>
      </c>
      <c r="D29" s="96" t="s">
        <v>320</v>
      </c>
      <c r="E29" s="98">
        <v>1.6</v>
      </c>
      <c r="F29" s="99"/>
      <c r="G29" s="101">
        <f>Table117[5]*Table117[6]</f>
        <v>0</v>
      </c>
    </row>
    <row r="30" spans="1:7" x14ac:dyDescent="0.25">
      <c r="A30" s="96">
        <v>23</v>
      </c>
      <c r="B30" s="96"/>
      <c r="C30" s="97" t="s">
        <v>323</v>
      </c>
      <c r="D30" s="96"/>
      <c r="E30" s="98"/>
      <c r="F30" s="99"/>
      <c r="G30" s="101">
        <f>Table117[5]*Table117[6]</f>
        <v>0</v>
      </c>
    </row>
    <row r="31" spans="1:7" x14ac:dyDescent="0.25">
      <c r="A31" s="96">
        <v>24</v>
      </c>
      <c r="B31" s="96"/>
      <c r="C31" s="97" t="s">
        <v>608</v>
      </c>
      <c r="D31" s="96" t="s">
        <v>170</v>
      </c>
      <c r="E31" s="98">
        <v>19</v>
      </c>
      <c r="F31" s="99"/>
      <c r="G31" s="101">
        <f>Table117[5]*Table117[6]</f>
        <v>0</v>
      </c>
    </row>
    <row r="32" spans="1:7" x14ac:dyDescent="0.25">
      <c r="A32" s="96">
        <v>25</v>
      </c>
      <c r="B32" s="96"/>
      <c r="C32" s="97" t="s">
        <v>609</v>
      </c>
      <c r="D32" s="96" t="s">
        <v>170</v>
      </c>
      <c r="E32" s="98">
        <v>19</v>
      </c>
      <c r="F32" s="99"/>
      <c r="G32" s="101">
        <f>Table117[5]*Table117[6]</f>
        <v>0</v>
      </c>
    </row>
    <row r="33" spans="1:7" x14ac:dyDescent="0.25">
      <c r="A33" s="96">
        <v>26</v>
      </c>
      <c r="B33" s="96"/>
      <c r="C33" s="97" t="s">
        <v>610</v>
      </c>
      <c r="D33" s="96" t="s">
        <v>119</v>
      </c>
      <c r="E33" s="98">
        <v>22</v>
      </c>
      <c r="F33" s="99"/>
      <c r="G33" s="101">
        <f>Table117[5]*Table117[6]</f>
        <v>0</v>
      </c>
    </row>
    <row r="34" spans="1:7" x14ac:dyDescent="0.25">
      <c r="A34" s="96">
        <v>27</v>
      </c>
      <c r="B34" s="96"/>
      <c r="C34" s="97" t="s">
        <v>611</v>
      </c>
      <c r="D34" s="96" t="s">
        <v>119</v>
      </c>
      <c r="E34" s="98">
        <v>8</v>
      </c>
      <c r="F34" s="99"/>
      <c r="G34" s="101">
        <f>Table117[5]*Table117[6]</f>
        <v>0</v>
      </c>
    </row>
    <row r="35" spans="1:7" x14ac:dyDescent="0.25">
      <c r="A35" s="96">
        <v>28</v>
      </c>
      <c r="B35" s="96"/>
      <c r="C35" s="97" t="s">
        <v>612</v>
      </c>
      <c r="D35" s="96" t="s">
        <v>119</v>
      </c>
      <c r="E35" s="98">
        <v>36</v>
      </c>
      <c r="F35" s="99"/>
      <c r="G35" s="101">
        <f>Table117[5]*Table117[6]</f>
        <v>0</v>
      </c>
    </row>
    <row r="36" spans="1:7" x14ac:dyDescent="0.25">
      <c r="A36" s="96">
        <v>29</v>
      </c>
      <c r="B36" s="96"/>
      <c r="C36" s="97" t="s">
        <v>613</v>
      </c>
      <c r="D36" s="96" t="s">
        <v>119</v>
      </c>
      <c r="E36" s="98">
        <v>40</v>
      </c>
      <c r="F36" s="99"/>
      <c r="G36" s="101">
        <f>Table117[5]*Table117[6]</f>
        <v>0</v>
      </c>
    </row>
    <row r="37" spans="1:7" x14ac:dyDescent="0.25">
      <c r="A37" s="96">
        <v>30</v>
      </c>
      <c r="B37" s="96"/>
      <c r="C37" s="97" t="s">
        <v>614</v>
      </c>
      <c r="D37" s="96" t="s">
        <v>119</v>
      </c>
      <c r="E37" s="98">
        <v>166</v>
      </c>
      <c r="F37" s="99"/>
      <c r="G37" s="101">
        <f>Table117[5]*Table117[6]</f>
        <v>0</v>
      </c>
    </row>
    <row r="38" spans="1:7" x14ac:dyDescent="0.25">
      <c r="A38" s="96">
        <v>31</v>
      </c>
      <c r="B38" s="96"/>
      <c r="C38" s="97" t="s">
        <v>615</v>
      </c>
      <c r="D38" s="96" t="s">
        <v>119</v>
      </c>
      <c r="E38" s="98">
        <v>91</v>
      </c>
      <c r="F38" s="99"/>
      <c r="G38" s="101">
        <f>Table117[5]*Table117[6]</f>
        <v>0</v>
      </c>
    </row>
    <row r="39" spans="1:7" x14ac:dyDescent="0.25">
      <c r="A39" s="96">
        <v>32</v>
      </c>
      <c r="B39" s="96"/>
      <c r="C39" s="97" t="s">
        <v>616</v>
      </c>
      <c r="D39" s="96" t="s">
        <v>119</v>
      </c>
      <c r="E39" s="98">
        <v>32</v>
      </c>
      <c r="F39" s="99"/>
      <c r="G39" s="101">
        <f>Table117[5]*Table117[6]</f>
        <v>0</v>
      </c>
    </row>
    <row r="40" spans="1:7" x14ac:dyDescent="0.25">
      <c r="A40" s="96">
        <v>33</v>
      </c>
      <c r="B40" s="96"/>
      <c r="C40" s="97" t="s">
        <v>617</v>
      </c>
      <c r="D40" s="96" t="s">
        <v>119</v>
      </c>
      <c r="E40" s="98">
        <v>16</v>
      </c>
      <c r="F40" s="99"/>
      <c r="G40" s="101">
        <f>Table117[5]*Table117[6]</f>
        <v>0</v>
      </c>
    </row>
    <row r="41" spans="1:7" x14ac:dyDescent="0.25">
      <c r="A41" s="96"/>
      <c r="B41" s="96"/>
      <c r="C41" s="97" t="s">
        <v>154</v>
      </c>
      <c r="D41" s="96"/>
      <c r="E41" s="98"/>
      <c r="F41" s="99"/>
      <c r="G41" s="101">
        <f>Table117[5]*Table117[6]</f>
        <v>0</v>
      </c>
    </row>
    <row r="42" spans="1:7" x14ac:dyDescent="0.25">
      <c r="A42" s="96">
        <v>34</v>
      </c>
      <c r="B42" s="96"/>
      <c r="C42" s="97" t="s">
        <v>618</v>
      </c>
      <c r="D42" s="96" t="s">
        <v>170</v>
      </c>
      <c r="E42" s="98">
        <v>9</v>
      </c>
      <c r="F42" s="99"/>
      <c r="G42" s="101">
        <f>Table117[5]*Table117[6]</f>
        <v>0</v>
      </c>
    </row>
    <row r="43" spans="1:7" x14ac:dyDescent="0.25">
      <c r="A43" s="96">
        <v>35</v>
      </c>
      <c r="B43" s="96"/>
      <c r="C43" s="97" t="s">
        <v>619</v>
      </c>
      <c r="D43" s="96" t="s">
        <v>170</v>
      </c>
      <c r="E43" s="98">
        <v>2</v>
      </c>
      <c r="F43" s="99"/>
      <c r="G43" s="101">
        <f>Table117[5]*Table117[6]</f>
        <v>0</v>
      </c>
    </row>
    <row r="44" spans="1:7" x14ac:dyDescent="0.25">
      <c r="A44" s="96">
        <v>36</v>
      </c>
      <c r="B44" s="96"/>
      <c r="C44" s="97" t="s">
        <v>620</v>
      </c>
      <c r="D44" s="96" t="s">
        <v>170</v>
      </c>
      <c r="E44" s="98">
        <v>2</v>
      </c>
      <c r="F44" s="99"/>
      <c r="G44" s="101">
        <f>Table117[5]*Table117[6]</f>
        <v>0</v>
      </c>
    </row>
    <row r="45" spans="1:7" x14ac:dyDescent="0.25">
      <c r="A45" s="96">
        <v>37</v>
      </c>
      <c r="B45" s="96"/>
      <c r="C45" s="97" t="s">
        <v>621</v>
      </c>
      <c r="D45" s="96" t="s">
        <v>170</v>
      </c>
      <c r="E45" s="98">
        <v>35</v>
      </c>
      <c r="F45" s="99"/>
      <c r="G45" s="101">
        <f>Table117[5]*Table117[6]</f>
        <v>0</v>
      </c>
    </row>
    <row r="46" spans="1:7" x14ac:dyDescent="0.25">
      <c r="A46" s="96">
        <v>38</v>
      </c>
      <c r="B46" s="96"/>
      <c r="C46" s="97" t="s">
        <v>622</v>
      </c>
      <c r="D46" s="96" t="s">
        <v>170</v>
      </c>
      <c r="E46" s="98">
        <v>8</v>
      </c>
      <c r="F46" s="99"/>
      <c r="G46" s="101">
        <f>Table117[5]*Table117[6]</f>
        <v>0</v>
      </c>
    </row>
    <row r="47" spans="1:7" x14ac:dyDescent="0.25">
      <c r="A47" s="96">
        <v>39</v>
      </c>
      <c r="B47" s="96"/>
      <c r="C47" s="97" t="s">
        <v>623</v>
      </c>
      <c r="D47" s="96" t="s">
        <v>170</v>
      </c>
      <c r="E47" s="98">
        <v>1</v>
      </c>
      <c r="F47" s="99"/>
      <c r="G47" s="101">
        <f>Table117[5]*Table117[6]</f>
        <v>0</v>
      </c>
    </row>
    <row r="48" spans="1:7" x14ac:dyDescent="0.25">
      <c r="A48" s="96">
        <v>40</v>
      </c>
      <c r="B48" s="96"/>
      <c r="C48" s="97" t="s">
        <v>624</v>
      </c>
      <c r="D48" s="96" t="s">
        <v>170</v>
      </c>
      <c r="E48" s="98">
        <v>1</v>
      </c>
      <c r="F48" s="99"/>
      <c r="G48" s="101">
        <f>Table117[5]*Table117[6]</f>
        <v>0</v>
      </c>
    </row>
    <row r="49" spans="1:7" x14ac:dyDescent="0.25">
      <c r="A49" s="96">
        <v>41</v>
      </c>
      <c r="B49" s="96"/>
      <c r="C49" s="97" t="s">
        <v>625</v>
      </c>
      <c r="D49" s="96" t="s">
        <v>170</v>
      </c>
      <c r="E49" s="98">
        <v>1</v>
      </c>
      <c r="F49" s="99"/>
      <c r="G49" s="101">
        <f>Table117[5]*Table117[6]</f>
        <v>0</v>
      </c>
    </row>
    <row r="50" spans="1:7" x14ac:dyDescent="0.25">
      <c r="A50" s="96">
        <v>42</v>
      </c>
      <c r="B50" s="96"/>
      <c r="C50" s="97" t="s">
        <v>626</v>
      </c>
      <c r="D50" s="96" t="s">
        <v>170</v>
      </c>
      <c r="E50" s="98">
        <v>1</v>
      </c>
      <c r="F50" s="99"/>
      <c r="G50" s="101">
        <f>Table117[5]*Table117[6]</f>
        <v>0</v>
      </c>
    </row>
    <row r="51" spans="1:7" x14ac:dyDescent="0.25">
      <c r="A51" s="96">
        <v>43</v>
      </c>
      <c r="B51" s="96"/>
      <c r="C51" s="97" t="s">
        <v>627</v>
      </c>
      <c r="D51" s="96" t="s">
        <v>170</v>
      </c>
      <c r="E51" s="98">
        <v>1</v>
      </c>
      <c r="F51" s="99"/>
      <c r="G51" s="101">
        <f>Table117[5]*Table117[6]</f>
        <v>0</v>
      </c>
    </row>
    <row r="52" spans="1:7" x14ac:dyDescent="0.25">
      <c r="A52" s="96">
        <v>44</v>
      </c>
      <c r="B52" s="96"/>
      <c r="C52" s="97" t="s">
        <v>628</v>
      </c>
      <c r="D52" s="96" t="s">
        <v>170</v>
      </c>
      <c r="E52" s="98">
        <v>28</v>
      </c>
      <c r="F52" s="99"/>
      <c r="G52" s="101">
        <f>Table117[5]*Table117[6]</f>
        <v>0</v>
      </c>
    </row>
    <row r="53" spans="1:7" x14ac:dyDescent="0.25">
      <c r="A53" s="96">
        <v>45</v>
      </c>
      <c r="B53" s="96"/>
      <c r="C53" s="97" t="s">
        <v>629</v>
      </c>
      <c r="D53" s="96" t="s">
        <v>170</v>
      </c>
      <c r="E53" s="98">
        <v>5</v>
      </c>
      <c r="F53" s="99"/>
      <c r="G53" s="101">
        <f>Table117[5]*Table117[6]</f>
        <v>0</v>
      </c>
    </row>
    <row r="54" spans="1:7" x14ac:dyDescent="0.25">
      <c r="A54" s="96">
        <v>46</v>
      </c>
      <c r="B54" s="96"/>
      <c r="C54" s="97" t="s">
        <v>630</v>
      </c>
      <c r="D54" s="96" t="s">
        <v>170</v>
      </c>
      <c r="E54" s="98">
        <v>2</v>
      </c>
      <c r="F54" s="99"/>
      <c r="G54" s="101">
        <f>Table117[5]*Table117[6]</f>
        <v>0</v>
      </c>
    </row>
    <row r="55" spans="1:7" x14ac:dyDescent="0.25">
      <c r="A55" s="96">
        <v>47</v>
      </c>
      <c r="B55" s="96"/>
      <c r="C55" s="97" t="s">
        <v>631</v>
      </c>
      <c r="D55" s="96" t="s">
        <v>170</v>
      </c>
      <c r="E55" s="98">
        <v>6</v>
      </c>
      <c r="F55" s="99"/>
      <c r="G55" s="101">
        <f>Table117[5]*Table117[6]</f>
        <v>0</v>
      </c>
    </row>
    <row r="56" spans="1:7" x14ac:dyDescent="0.25">
      <c r="A56" s="96">
        <v>48</v>
      </c>
      <c r="B56" s="96"/>
      <c r="C56" s="97" t="s">
        <v>632</v>
      </c>
      <c r="D56" s="96" t="s">
        <v>170</v>
      </c>
      <c r="E56" s="98">
        <v>10</v>
      </c>
      <c r="F56" s="99"/>
      <c r="G56" s="101">
        <f>Table117[5]*Table117[6]</f>
        <v>0</v>
      </c>
    </row>
    <row r="57" spans="1:7" x14ac:dyDescent="0.25">
      <c r="A57" s="96">
        <v>49</v>
      </c>
      <c r="B57" s="96"/>
      <c r="C57" s="97" t="s">
        <v>633</v>
      </c>
      <c r="D57" s="96" t="s">
        <v>170</v>
      </c>
      <c r="E57" s="98">
        <v>1</v>
      </c>
      <c r="F57" s="99"/>
      <c r="G57" s="101">
        <f>Table117[5]*Table117[6]</f>
        <v>0</v>
      </c>
    </row>
    <row r="58" spans="1:7" x14ac:dyDescent="0.25">
      <c r="A58" s="96">
        <v>50</v>
      </c>
      <c r="B58" s="96"/>
      <c r="C58" s="97" t="s">
        <v>634</v>
      </c>
      <c r="D58" s="96" t="s">
        <v>170</v>
      </c>
      <c r="E58" s="98">
        <v>13</v>
      </c>
      <c r="F58" s="99"/>
      <c r="G58" s="101">
        <f>Table117[5]*Table117[6]</f>
        <v>0</v>
      </c>
    </row>
    <row r="59" spans="1:7" x14ac:dyDescent="0.25">
      <c r="A59" s="96">
        <v>51</v>
      </c>
      <c r="B59" s="96"/>
      <c r="C59" s="97" t="s">
        <v>635</v>
      </c>
      <c r="D59" s="96" t="s">
        <v>170</v>
      </c>
      <c r="E59" s="98">
        <v>11</v>
      </c>
      <c r="F59" s="99"/>
      <c r="G59" s="101">
        <f>Table117[5]*Table117[6]</f>
        <v>0</v>
      </c>
    </row>
    <row r="60" spans="1:7" x14ac:dyDescent="0.25">
      <c r="A60" s="96">
        <v>52</v>
      </c>
      <c r="B60" s="96"/>
      <c r="C60" s="97" t="s">
        <v>636</v>
      </c>
      <c r="D60" s="96" t="s">
        <v>170</v>
      </c>
      <c r="E60" s="98">
        <v>4</v>
      </c>
      <c r="F60" s="99"/>
      <c r="G60" s="101">
        <f>Table117[5]*Table117[6]</f>
        <v>0</v>
      </c>
    </row>
    <row r="61" spans="1:7" x14ac:dyDescent="0.25">
      <c r="A61" s="96">
        <v>53</v>
      </c>
      <c r="B61" s="96"/>
      <c r="C61" s="97" t="s">
        <v>637</v>
      </c>
      <c r="D61" s="96" t="s">
        <v>170</v>
      </c>
      <c r="E61" s="98">
        <v>6</v>
      </c>
      <c r="F61" s="99"/>
      <c r="G61" s="101">
        <f>Table117[5]*Table117[6]</f>
        <v>0</v>
      </c>
    </row>
    <row r="62" spans="1:7" x14ac:dyDescent="0.25">
      <c r="A62" s="93" t="s">
        <v>83</v>
      </c>
      <c r="B62" s="94"/>
      <c r="C62" s="94"/>
      <c r="D62" s="94"/>
      <c r="E62" s="95"/>
      <c r="F62" s="95"/>
      <c r="G62" s="95">
        <f>SUBTOTAL(9,Table117[7])</f>
        <v>0</v>
      </c>
    </row>
  </sheetData>
  <mergeCells count="2">
    <mergeCell ref="C2:G3"/>
    <mergeCell ref="A4:B4"/>
  </mergeCells>
  <phoneticPr fontId="16" type="noConversion"/>
  <conditionalFormatting sqref="E7:G62">
    <cfRule type="notContainsBlanks" priority="8" stopIfTrue="1">
      <formula>LEN(TRIM(E7))&gt;0</formula>
    </cfRule>
    <cfRule type="expression" dxfId="53" priority="9">
      <formula>$E7&lt;&gt;""</formula>
    </cfRule>
  </conditionalFormatting>
  <conditionalFormatting sqref="A7:G62">
    <cfRule type="expression" dxfId="52" priority="3">
      <formula>CELL("PROTECT",A7)=0</formula>
    </cfRule>
    <cfRule type="expression" dxfId="51" priority="4">
      <formula>$C7="Subtotal"</formula>
    </cfRule>
    <cfRule type="expression" priority="5" stopIfTrue="1">
      <formula>OR($C7="Subtotal",$A7="Total TVA Cota 0")</formula>
    </cfRule>
    <cfRule type="expression" dxfId="50" priority="7">
      <formula>$E7=""</formula>
    </cfRule>
  </conditionalFormatting>
  <conditionalFormatting sqref="G7:G62">
    <cfRule type="expression" dxfId="49" priority="1">
      <formula>AND($C7="Subtotal",$G7="")</formula>
    </cfRule>
    <cfRule type="expression" dxfId="48" priority="2">
      <formula>AND($C7="Subtotal",_xlfn.FORMULATEXT($G7)="=[5]*[6]")</formula>
    </cfRule>
    <cfRule type="expression" dxfId="47" priority="6">
      <formula>AND($C7&lt;&gt;"Subtotal",_xlfn.FORMULATEXT($G7)&lt;&gt;"=[5]*[6]")</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view="pageBreakPreview" topLeftCell="A73" zoomScaleNormal="90" zoomScaleSheetLayoutView="100" workbookViewId="0">
      <selection activeCell="C86" sqref="C8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s.Tanatari, 
r-l Causeni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638</v>
      </c>
      <c r="D7" s="38"/>
      <c r="E7" s="44"/>
      <c r="F7" s="43"/>
      <c r="G7" s="87">
        <f>Table118[5]*Table118[6]</f>
        <v>0</v>
      </c>
    </row>
    <row r="8" spans="1:7" x14ac:dyDescent="0.25">
      <c r="A8" s="38"/>
      <c r="B8" s="38"/>
      <c r="C8" s="39" t="s">
        <v>639</v>
      </c>
      <c r="D8" s="38"/>
      <c r="E8" s="44"/>
      <c r="F8" s="43"/>
      <c r="G8" s="89">
        <f>Table118[5]*Table118[6]</f>
        <v>0</v>
      </c>
    </row>
    <row r="9" spans="1:7" ht="45" x14ac:dyDescent="0.25">
      <c r="A9" s="96">
        <v>1</v>
      </c>
      <c r="B9" s="96" t="s">
        <v>356</v>
      </c>
      <c r="C9" s="97" t="s">
        <v>357</v>
      </c>
      <c r="D9" s="96" t="s">
        <v>167</v>
      </c>
      <c r="E9" s="98">
        <v>0.12</v>
      </c>
      <c r="F9" s="99"/>
      <c r="G9" s="100">
        <f>Table118[5]*Table118[6]</f>
        <v>0</v>
      </c>
    </row>
    <row r="10" spans="1:7" ht="30" x14ac:dyDescent="0.25">
      <c r="A10" s="96">
        <v>2</v>
      </c>
      <c r="B10" s="96" t="s">
        <v>358</v>
      </c>
      <c r="C10" s="97" t="s">
        <v>359</v>
      </c>
      <c r="D10" s="96" t="s">
        <v>112</v>
      </c>
      <c r="E10" s="98">
        <v>0.5</v>
      </c>
      <c r="F10" s="99"/>
      <c r="G10" s="101">
        <f>Table118[5]*Table118[6]</f>
        <v>0</v>
      </c>
    </row>
    <row r="11" spans="1:7" ht="45" x14ac:dyDescent="0.25">
      <c r="A11" s="96">
        <v>3</v>
      </c>
      <c r="B11" s="96" t="s">
        <v>360</v>
      </c>
      <c r="C11" s="97" t="s">
        <v>361</v>
      </c>
      <c r="D11" s="96" t="s">
        <v>167</v>
      </c>
      <c r="E11" s="98">
        <v>0.06</v>
      </c>
      <c r="F11" s="99"/>
      <c r="G11" s="101">
        <f>Table118[5]*Table118[6]</f>
        <v>0</v>
      </c>
    </row>
    <row r="12" spans="1:7" ht="45" x14ac:dyDescent="0.25">
      <c r="A12" s="96">
        <v>4</v>
      </c>
      <c r="B12" s="96" t="s">
        <v>640</v>
      </c>
      <c r="C12" s="97" t="s">
        <v>641</v>
      </c>
      <c r="D12" s="96" t="s">
        <v>167</v>
      </c>
      <c r="E12" s="98">
        <v>0.06</v>
      </c>
      <c r="F12" s="99"/>
      <c r="G12" s="101">
        <f>Table118[5]*Table118[6]</f>
        <v>0</v>
      </c>
    </row>
    <row r="13" spans="1:7" ht="45" x14ac:dyDescent="0.25">
      <c r="A13" s="96">
        <v>5</v>
      </c>
      <c r="B13" s="96" t="s">
        <v>131</v>
      </c>
      <c r="C13" s="97" t="s">
        <v>132</v>
      </c>
      <c r="D13" s="96" t="s">
        <v>112</v>
      </c>
      <c r="E13" s="98">
        <v>1.6</v>
      </c>
      <c r="F13" s="99"/>
      <c r="G13" s="101">
        <f>Table118[5]*Table118[6]</f>
        <v>0</v>
      </c>
    </row>
    <row r="14" spans="1:7" ht="45" x14ac:dyDescent="0.25">
      <c r="A14" s="96">
        <v>6</v>
      </c>
      <c r="B14" s="96" t="s">
        <v>133</v>
      </c>
      <c r="C14" s="97" t="s">
        <v>134</v>
      </c>
      <c r="D14" s="96" t="s">
        <v>112</v>
      </c>
      <c r="E14" s="98">
        <v>1.6</v>
      </c>
      <c r="F14" s="99"/>
      <c r="G14" s="101">
        <f>Table118[5]*Table118[6]</f>
        <v>0</v>
      </c>
    </row>
    <row r="15" spans="1:7" ht="45" x14ac:dyDescent="0.25">
      <c r="A15" s="96">
        <v>7</v>
      </c>
      <c r="B15" s="96" t="s">
        <v>642</v>
      </c>
      <c r="C15" s="97" t="s">
        <v>643</v>
      </c>
      <c r="D15" s="96" t="s">
        <v>112</v>
      </c>
      <c r="E15" s="98">
        <v>0.16</v>
      </c>
      <c r="F15" s="99"/>
      <c r="G15" s="101">
        <f>Table118[5]*Table118[6]</f>
        <v>0</v>
      </c>
    </row>
    <row r="16" spans="1:7" ht="45" x14ac:dyDescent="0.25">
      <c r="A16" s="96">
        <v>8</v>
      </c>
      <c r="B16" s="96" t="s">
        <v>644</v>
      </c>
      <c r="C16" s="97" t="s">
        <v>645</v>
      </c>
      <c r="D16" s="96" t="s">
        <v>112</v>
      </c>
      <c r="E16" s="98">
        <v>0.77</v>
      </c>
      <c r="F16" s="99"/>
      <c r="G16" s="101">
        <f>Table118[5]*Table118[6]</f>
        <v>0</v>
      </c>
    </row>
    <row r="17" spans="1:7" ht="45" x14ac:dyDescent="0.25">
      <c r="A17" s="96">
        <v>9</v>
      </c>
      <c r="B17" s="96" t="s">
        <v>646</v>
      </c>
      <c r="C17" s="97" t="s">
        <v>647</v>
      </c>
      <c r="D17" s="96" t="s">
        <v>170</v>
      </c>
      <c r="E17" s="98">
        <v>1</v>
      </c>
      <c r="F17" s="99"/>
      <c r="G17" s="101">
        <f>Table118[5]*Table118[6]</f>
        <v>0</v>
      </c>
    </row>
    <row r="18" spans="1:7" ht="30" x14ac:dyDescent="0.25">
      <c r="A18" s="96">
        <v>10</v>
      </c>
      <c r="B18" s="96" t="s">
        <v>138</v>
      </c>
      <c r="C18" s="97" t="s">
        <v>152</v>
      </c>
      <c r="D18" s="96" t="s">
        <v>140</v>
      </c>
      <c r="E18" s="98">
        <v>0.02</v>
      </c>
      <c r="F18" s="99"/>
      <c r="G18" s="101">
        <f>Table118[5]*Table118[6]</f>
        <v>0</v>
      </c>
    </row>
    <row r="19" spans="1:7" ht="45" x14ac:dyDescent="0.25">
      <c r="A19" s="96">
        <v>11</v>
      </c>
      <c r="B19" s="96" t="s">
        <v>141</v>
      </c>
      <c r="C19" s="97" t="s">
        <v>153</v>
      </c>
      <c r="D19" s="96" t="s">
        <v>140</v>
      </c>
      <c r="E19" s="98">
        <v>0.02</v>
      </c>
      <c r="F19" s="99"/>
      <c r="G19" s="101">
        <f>Table118[5]*Table118[6]</f>
        <v>0</v>
      </c>
    </row>
    <row r="20" spans="1:7" x14ac:dyDescent="0.25">
      <c r="A20" s="96">
        <v>12</v>
      </c>
      <c r="B20" s="96" t="s">
        <v>143</v>
      </c>
      <c r="C20" s="97" t="s">
        <v>144</v>
      </c>
      <c r="D20" s="96" t="s">
        <v>112</v>
      </c>
      <c r="E20" s="98">
        <v>0.31</v>
      </c>
      <c r="F20" s="99"/>
      <c r="G20" s="101">
        <f>Table118[5]*Table118[6]</f>
        <v>0</v>
      </c>
    </row>
    <row r="21" spans="1:7" ht="30" x14ac:dyDescent="0.25">
      <c r="A21" s="96">
        <v>13</v>
      </c>
      <c r="B21" s="96" t="s">
        <v>648</v>
      </c>
      <c r="C21" s="97" t="s">
        <v>649</v>
      </c>
      <c r="D21" s="96" t="s">
        <v>117</v>
      </c>
      <c r="E21" s="98">
        <v>3.08</v>
      </c>
      <c r="F21" s="99"/>
      <c r="G21" s="101">
        <f>Table118[5]*Table118[6]</f>
        <v>0</v>
      </c>
    </row>
    <row r="22" spans="1:7" ht="45" x14ac:dyDescent="0.25">
      <c r="A22" s="96">
        <v>14</v>
      </c>
      <c r="B22" s="96" t="s">
        <v>650</v>
      </c>
      <c r="C22" s="97" t="s">
        <v>651</v>
      </c>
      <c r="D22" s="96" t="s">
        <v>119</v>
      </c>
      <c r="E22" s="98">
        <v>4</v>
      </c>
      <c r="F22" s="99"/>
      <c r="G22" s="101">
        <f>Table118[5]*Table118[6]</f>
        <v>0</v>
      </c>
    </row>
    <row r="23" spans="1:7" ht="30" x14ac:dyDescent="0.25">
      <c r="A23" s="96">
        <v>15</v>
      </c>
      <c r="B23" s="96" t="s">
        <v>652</v>
      </c>
      <c r="C23" s="97" t="s">
        <v>653</v>
      </c>
      <c r="D23" s="96" t="s">
        <v>119</v>
      </c>
      <c r="E23" s="98">
        <v>4</v>
      </c>
      <c r="F23" s="99"/>
      <c r="G23" s="101">
        <f>Table118[5]*Table118[6]</f>
        <v>0</v>
      </c>
    </row>
    <row r="24" spans="1:7" ht="30" x14ac:dyDescent="0.25">
      <c r="A24" s="96">
        <v>16</v>
      </c>
      <c r="B24" s="96" t="s">
        <v>654</v>
      </c>
      <c r="C24" s="97" t="s">
        <v>655</v>
      </c>
      <c r="D24" s="96" t="s">
        <v>119</v>
      </c>
      <c r="E24" s="98">
        <v>4</v>
      </c>
      <c r="F24" s="99"/>
      <c r="G24" s="101">
        <f>Table118[5]*Table118[6]</f>
        <v>0</v>
      </c>
    </row>
    <row r="25" spans="1:7" ht="45" x14ac:dyDescent="0.25">
      <c r="A25" s="96">
        <v>17</v>
      </c>
      <c r="B25" s="96" t="s">
        <v>656</v>
      </c>
      <c r="C25" s="97" t="s">
        <v>657</v>
      </c>
      <c r="D25" s="96" t="s">
        <v>170</v>
      </c>
      <c r="E25" s="98">
        <v>1</v>
      </c>
      <c r="F25" s="99"/>
      <c r="G25" s="101">
        <f>Table118[5]*Table118[6]</f>
        <v>0</v>
      </c>
    </row>
    <row r="26" spans="1:7" ht="60" x14ac:dyDescent="0.25">
      <c r="A26" s="96">
        <v>18</v>
      </c>
      <c r="B26" s="96" t="s">
        <v>658</v>
      </c>
      <c r="C26" s="97" t="s">
        <v>659</v>
      </c>
      <c r="D26" s="96" t="s">
        <v>170</v>
      </c>
      <c r="E26" s="98">
        <v>1</v>
      </c>
      <c r="F26" s="99"/>
      <c r="G26" s="101">
        <f>Table118[5]*Table118[6]</f>
        <v>0</v>
      </c>
    </row>
    <row r="27" spans="1:7" ht="30" x14ac:dyDescent="0.25">
      <c r="A27" s="96">
        <v>19</v>
      </c>
      <c r="B27" s="96" t="s">
        <v>660</v>
      </c>
      <c r="C27" s="97" t="s">
        <v>661</v>
      </c>
      <c r="D27" s="96" t="s">
        <v>170</v>
      </c>
      <c r="E27" s="98">
        <v>2</v>
      </c>
      <c r="F27" s="99"/>
      <c r="G27" s="101">
        <f>Table118[5]*Table118[6]</f>
        <v>0</v>
      </c>
    </row>
    <row r="28" spans="1:7" ht="45" x14ac:dyDescent="0.25">
      <c r="A28" s="96">
        <v>20</v>
      </c>
      <c r="B28" s="96" t="s">
        <v>379</v>
      </c>
      <c r="C28" s="97" t="s">
        <v>662</v>
      </c>
      <c r="D28" s="96" t="s">
        <v>170</v>
      </c>
      <c r="E28" s="98">
        <v>3</v>
      </c>
      <c r="F28" s="99"/>
      <c r="G28" s="101">
        <f>Table118[5]*Table118[6]</f>
        <v>0</v>
      </c>
    </row>
    <row r="29" spans="1:7" x14ac:dyDescent="0.25">
      <c r="A29" s="96"/>
      <c r="B29" s="96"/>
      <c r="C29" s="97" t="s">
        <v>663</v>
      </c>
      <c r="D29" s="96"/>
      <c r="E29" s="98"/>
      <c r="F29" s="99"/>
      <c r="G29" s="101">
        <f>Table118[5]*Table118[6]</f>
        <v>0</v>
      </c>
    </row>
    <row r="30" spans="1:7" ht="45" x14ac:dyDescent="0.25">
      <c r="A30" s="96">
        <v>21</v>
      </c>
      <c r="B30" s="96" t="s">
        <v>356</v>
      </c>
      <c r="C30" s="97" t="s">
        <v>357</v>
      </c>
      <c r="D30" s="96" t="s">
        <v>167</v>
      </c>
      <c r="E30" s="98">
        <v>0.14000000000000001</v>
      </c>
      <c r="F30" s="99"/>
      <c r="G30" s="101">
        <f>Table118[5]*Table118[6]</f>
        <v>0</v>
      </c>
    </row>
    <row r="31" spans="1:7" ht="30" x14ac:dyDescent="0.25">
      <c r="A31" s="96">
        <v>22</v>
      </c>
      <c r="B31" s="96" t="s">
        <v>358</v>
      </c>
      <c r="C31" s="97" t="s">
        <v>359</v>
      </c>
      <c r="D31" s="96" t="s">
        <v>112</v>
      </c>
      <c r="E31" s="98">
        <v>0.5</v>
      </c>
      <c r="F31" s="99"/>
      <c r="G31" s="101">
        <f>Table118[5]*Table118[6]</f>
        <v>0</v>
      </c>
    </row>
    <row r="32" spans="1:7" ht="45" x14ac:dyDescent="0.25">
      <c r="A32" s="96">
        <v>23</v>
      </c>
      <c r="B32" s="96" t="s">
        <v>360</v>
      </c>
      <c r="C32" s="97" t="s">
        <v>361</v>
      </c>
      <c r="D32" s="96" t="s">
        <v>167</v>
      </c>
      <c r="E32" s="98">
        <v>7.0000000000000007E-2</v>
      </c>
      <c r="F32" s="99"/>
      <c r="G32" s="101">
        <f>Table118[5]*Table118[6]</f>
        <v>0</v>
      </c>
    </row>
    <row r="33" spans="1:7" ht="45" x14ac:dyDescent="0.25">
      <c r="A33" s="96">
        <v>24</v>
      </c>
      <c r="B33" s="96" t="s">
        <v>640</v>
      </c>
      <c r="C33" s="97" t="s">
        <v>641</v>
      </c>
      <c r="D33" s="96" t="s">
        <v>167</v>
      </c>
      <c r="E33" s="98">
        <v>7.0000000000000007E-2</v>
      </c>
      <c r="F33" s="99"/>
      <c r="G33" s="101">
        <f>Table118[5]*Table118[6]</f>
        <v>0</v>
      </c>
    </row>
    <row r="34" spans="1:7" ht="45" x14ac:dyDescent="0.25">
      <c r="A34" s="96">
        <v>25</v>
      </c>
      <c r="B34" s="96" t="s">
        <v>131</v>
      </c>
      <c r="C34" s="97" t="s">
        <v>132</v>
      </c>
      <c r="D34" s="96" t="s">
        <v>112</v>
      </c>
      <c r="E34" s="98">
        <v>1.8</v>
      </c>
      <c r="F34" s="99"/>
      <c r="G34" s="101">
        <f>Table118[5]*Table118[6]</f>
        <v>0</v>
      </c>
    </row>
    <row r="35" spans="1:7" ht="45" x14ac:dyDescent="0.25">
      <c r="A35" s="96">
        <v>26</v>
      </c>
      <c r="B35" s="96" t="s">
        <v>133</v>
      </c>
      <c r="C35" s="97" t="s">
        <v>134</v>
      </c>
      <c r="D35" s="96" t="s">
        <v>112</v>
      </c>
      <c r="E35" s="98">
        <v>1.8</v>
      </c>
      <c r="F35" s="99"/>
      <c r="G35" s="101">
        <f>Table118[5]*Table118[6]</f>
        <v>0</v>
      </c>
    </row>
    <row r="36" spans="1:7" ht="45" x14ac:dyDescent="0.25">
      <c r="A36" s="96">
        <v>27</v>
      </c>
      <c r="B36" s="96" t="s">
        <v>642</v>
      </c>
      <c r="C36" s="97" t="s">
        <v>643</v>
      </c>
      <c r="D36" s="96" t="s">
        <v>112</v>
      </c>
      <c r="E36" s="98">
        <v>0.5</v>
      </c>
      <c r="F36" s="99"/>
      <c r="G36" s="101">
        <f>Table118[5]*Table118[6]</f>
        <v>0</v>
      </c>
    </row>
    <row r="37" spans="1:7" ht="45" x14ac:dyDescent="0.25">
      <c r="A37" s="96">
        <v>28</v>
      </c>
      <c r="B37" s="96" t="s">
        <v>664</v>
      </c>
      <c r="C37" s="97" t="s">
        <v>665</v>
      </c>
      <c r="D37" s="96" t="s">
        <v>112</v>
      </c>
      <c r="E37" s="98">
        <v>1.77</v>
      </c>
      <c r="F37" s="99"/>
      <c r="G37" s="101">
        <f>Table118[5]*Table118[6]</f>
        <v>0</v>
      </c>
    </row>
    <row r="38" spans="1:7" ht="30" x14ac:dyDescent="0.25">
      <c r="A38" s="96">
        <v>29</v>
      </c>
      <c r="B38" s="96" t="s">
        <v>666</v>
      </c>
      <c r="C38" s="97" t="s">
        <v>784</v>
      </c>
      <c r="D38" s="96" t="s">
        <v>170</v>
      </c>
      <c r="E38" s="98">
        <v>1</v>
      </c>
      <c r="F38" s="99"/>
      <c r="G38" s="101">
        <f>Table118[5]*Table118[6]</f>
        <v>0</v>
      </c>
    </row>
    <row r="39" spans="1:7" ht="30" x14ac:dyDescent="0.25">
      <c r="A39" s="96">
        <v>30</v>
      </c>
      <c r="B39" s="96" t="s">
        <v>138</v>
      </c>
      <c r="C39" s="97" t="s">
        <v>152</v>
      </c>
      <c r="D39" s="96" t="s">
        <v>140</v>
      </c>
      <c r="E39" s="98">
        <v>0.01</v>
      </c>
      <c r="F39" s="99"/>
      <c r="G39" s="101">
        <f>Table118[5]*Table118[6]</f>
        <v>0</v>
      </c>
    </row>
    <row r="40" spans="1:7" ht="45" x14ac:dyDescent="0.25">
      <c r="A40" s="96">
        <v>31</v>
      </c>
      <c r="B40" s="96" t="s">
        <v>141</v>
      </c>
      <c r="C40" s="97" t="s">
        <v>153</v>
      </c>
      <c r="D40" s="96" t="s">
        <v>140</v>
      </c>
      <c r="E40" s="98">
        <v>0.01</v>
      </c>
      <c r="F40" s="99"/>
      <c r="G40" s="101">
        <f>Table118[5]*Table118[6]</f>
        <v>0</v>
      </c>
    </row>
    <row r="41" spans="1:7" x14ac:dyDescent="0.25">
      <c r="A41" s="96">
        <v>32</v>
      </c>
      <c r="B41" s="96" t="s">
        <v>143</v>
      </c>
      <c r="C41" s="97" t="s">
        <v>144</v>
      </c>
      <c r="D41" s="96" t="s">
        <v>112</v>
      </c>
      <c r="E41" s="98">
        <v>0.31</v>
      </c>
      <c r="F41" s="99"/>
      <c r="G41" s="101">
        <f>Table118[5]*Table118[6]</f>
        <v>0</v>
      </c>
    </row>
    <row r="42" spans="1:7" ht="30" x14ac:dyDescent="0.25">
      <c r="A42" s="96">
        <v>33</v>
      </c>
      <c r="B42" s="96" t="s">
        <v>648</v>
      </c>
      <c r="C42" s="97" t="s">
        <v>649</v>
      </c>
      <c r="D42" s="96" t="s">
        <v>117</v>
      </c>
      <c r="E42" s="98">
        <v>3.08</v>
      </c>
      <c r="F42" s="99"/>
      <c r="G42" s="101">
        <f>Table118[5]*Table118[6]</f>
        <v>0</v>
      </c>
    </row>
    <row r="43" spans="1:7" ht="45" x14ac:dyDescent="0.25">
      <c r="A43" s="96">
        <v>34</v>
      </c>
      <c r="B43" s="96" t="s">
        <v>667</v>
      </c>
      <c r="C43" s="97" t="s">
        <v>668</v>
      </c>
      <c r="D43" s="96" t="s">
        <v>112</v>
      </c>
      <c r="E43" s="98">
        <v>0.54</v>
      </c>
      <c r="F43" s="99"/>
      <c r="G43" s="101">
        <f>Table118[5]*Table118[6]</f>
        <v>0</v>
      </c>
    </row>
    <row r="44" spans="1:7" ht="45" x14ac:dyDescent="0.25">
      <c r="A44" s="96">
        <v>35</v>
      </c>
      <c r="B44" s="96" t="s">
        <v>669</v>
      </c>
      <c r="C44" s="97" t="s">
        <v>670</v>
      </c>
      <c r="D44" s="96" t="s">
        <v>170</v>
      </c>
      <c r="E44" s="98">
        <v>1</v>
      </c>
      <c r="F44" s="99"/>
      <c r="G44" s="101">
        <f>Table118[5]*Table118[6]</f>
        <v>0</v>
      </c>
    </row>
    <row r="45" spans="1:7" ht="30" x14ac:dyDescent="0.25">
      <c r="A45" s="96">
        <v>36</v>
      </c>
      <c r="B45" s="96" t="s">
        <v>138</v>
      </c>
      <c r="C45" s="97" t="s">
        <v>152</v>
      </c>
      <c r="D45" s="96" t="s">
        <v>140</v>
      </c>
      <c r="E45" s="98">
        <v>0.01</v>
      </c>
      <c r="F45" s="99"/>
      <c r="G45" s="101">
        <f>Table118[5]*Table118[6]</f>
        <v>0</v>
      </c>
    </row>
    <row r="46" spans="1:7" ht="45" x14ac:dyDescent="0.25">
      <c r="A46" s="96">
        <v>37</v>
      </c>
      <c r="B46" s="96" t="s">
        <v>141</v>
      </c>
      <c r="C46" s="97" t="s">
        <v>153</v>
      </c>
      <c r="D46" s="96" t="s">
        <v>140</v>
      </c>
      <c r="E46" s="98">
        <v>0.01</v>
      </c>
      <c r="F46" s="99"/>
      <c r="G46" s="101">
        <f>Table118[5]*Table118[6]</f>
        <v>0</v>
      </c>
    </row>
    <row r="47" spans="1:7" ht="30" x14ac:dyDescent="0.25">
      <c r="A47" s="96">
        <v>38</v>
      </c>
      <c r="B47" s="96" t="s">
        <v>671</v>
      </c>
      <c r="C47" s="97" t="s">
        <v>672</v>
      </c>
      <c r="D47" s="96" t="s">
        <v>112</v>
      </c>
      <c r="E47" s="98">
        <v>0.02</v>
      </c>
      <c r="F47" s="99"/>
      <c r="G47" s="101">
        <f>Table118[5]*Table118[6]</f>
        <v>0</v>
      </c>
    </row>
    <row r="48" spans="1:7" x14ac:dyDescent="0.25">
      <c r="A48" s="96">
        <v>39</v>
      </c>
      <c r="B48" s="96" t="s">
        <v>143</v>
      </c>
      <c r="C48" s="97" t="s">
        <v>144</v>
      </c>
      <c r="D48" s="96" t="s">
        <v>112</v>
      </c>
      <c r="E48" s="98">
        <v>0.31</v>
      </c>
      <c r="F48" s="99"/>
      <c r="G48" s="101">
        <f>Table118[5]*Table118[6]</f>
        <v>0</v>
      </c>
    </row>
    <row r="49" spans="1:7" ht="30" x14ac:dyDescent="0.25">
      <c r="A49" s="96">
        <v>40</v>
      </c>
      <c r="B49" s="96" t="s">
        <v>648</v>
      </c>
      <c r="C49" s="97" t="s">
        <v>649</v>
      </c>
      <c r="D49" s="96" t="s">
        <v>117</v>
      </c>
      <c r="E49" s="98">
        <v>3.08</v>
      </c>
      <c r="F49" s="99"/>
      <c r="G49" s="101">
        <f>Table118[5]*Table118[6]</f>
        <v>0</v>
      </c>
    </row>
    <row r="50" spans="1:7" ht="30" x14ac:dyDescent="0.25">
      <c r="A50" s="96">
        <v>41</v>
      </c>
      <c r="B50" s="96" t="s">
        <v>673</v>
      </c>
      <c r="C50" s="97" t="s">
        <v>674</v>
      </c>
      <c r="D50" s="96" t="s">
        <v>119</v>
      </c>
      <c r="E50" s="98">
        <v>4</v>
      </c>
      <c r="F50" s="99"/>
      <c r="G50" s="101">
        <f>Table118[5]*Table118[6]</f>
        <v>0</v>
      </c>
    </row>
    <row r="51" spans="1:7" ht="30" x14ac:dyDescent="0.25">
      <c r="A51" s="96">
        <v>42</v>
      </c>
      <c r="B51" s="96" t="s">
        <v>673</v>
      </c>
      <c r="C51" s="97" t="s">
        <v>675</v>
      </c>
      <c r="D51" s="96" t="s">
        <v>119</v>
      </c>
      <c r="E51" s="98">
        <v>4</v>
      </c>
      <c r="F51" s="99"/>
      <c r="G51" s="101">
        <f>Table118[5]*Table118[6]</f>
        <v>0</v>
      </c>
    </row>
    <row r="52" spans="1:7" ht="30" x14ac:dyDescent="0.25">
      <c r="A52" s="96">
        <v>43</v>
      </c>
      <c r="B52" s="96" t="s">
        <v>676</v>
      </c>
      <c r="C52" s="97" t="s">
        <v>677</v>
      </c>
      <c r="D52" s="96" t="s">
        <v>170</v>
      </c>
      <c r="E52" s="98">
        <v>1</v>
      </c>
      <c r="F52" s="99"/>
      <c r="G52" s="101">
        <f>Table118[5]*Table118[6]</f>
        <v>0</v>
      </c>
    </row>
    <row r="53" spans="1:7" x14ac:dyDescent="0.25">
      <c r="A53" s="96">
        <v>44</v>
      </c>
      <c r="B53" s="96" t="s">
        <v>678</v>
      </c>
      <c r="C53" s="97" t="s">
        <v>679</v>
      </c>
      <c r="D53" s="96" t="s">
        <v>170</v>
      </c>
      <c r="E53" s="98">
        <v>1</v>
      </c>
      <c r="F53" s="99"/>
      <c r="G53" s="101">
        <f>Table118[5]*Table118[6]</f>
        <v>0</v>
      </c>
    </row>
    <row r="54" spans="1:7" x14ac:dyDescent="0.25">
      <c r="A54" s="96"/>
      <c r="B54" s="96"/>
      <c r="C54" s="97" t="s">
        <v>680</v>
      </c>
      <c r="D54" s="96"/>
      <c r="E54" s="98"/>
      <c r="F54" s="99"/>
      <c r="G54" s="101">
        <f>Table118[5]*Table118[6]</f>
        <v>0</v>
      </c>
    </row>
    <row r="55" spans="1:7" x14ac:dyDescent="0.25">
      <c r="A55" s="96"/>
      <c r="B55" s="96"/>
      <c r="C55" s="97" t="s">
        <v>681</v>
      </c>
      <c r="D55" s="96"/>
      <c r="E55" s="98"/>
      <c r="F55" s="99"/>
      <c r="G55" s="101">
        <f>Table118[5]*Table118[6]</f>
        <v>0</v>
      </c>
    </row>
    <row r="56" spans="1:7" ht="30" x14ac:dyDescent="0.25">
      <c r="A56" s="96">
        <v>45</v>
      </c>
      <c r="B56" s="96" t="s">
        <v>682</v>
      </c>
      <c r="C56" s="97" t="s">
        <v>683</v>
      </c>
      <c r="D56" s="96" t="s">
        <v>155</v>
      </c>
      <c r="E56" s="98">
        <v>1</v>
      </c>
      <c r="F56" s="99"/>
      <c r="G56" s="101">
        <f>Table118[5]*Table118[6]</f>
        <v>0</v>
      </c>
    </row>
    <row r="57" spans="1:7" ht="30" x14ac:dyDescent="0.25">
      <c r="A57" s="96">
        <v>46</v>
      </c>
      <c r="B57" s="96" t="s">
        <v>684</v>
      </c>
      <c r="C57" s="97" t="s">
        <v>685</v>
      </c>
      <c r="D57" s="96" t="s">
        <v>170</v>
      </c>
      <c r="E57" s="98">
        <v>1</v>
      </c>
      <c r="F57" s="99"/>
      <c r="G57" s="101">
        <f>Table118[5]*Table118[6]</f>
        <v>0</v>
      </c>
    </row>
    <row r="58" spans="1:7" x14ac:dyDescent="0.25">
      <c r="A58" s="96">
        <v>47</v>
      </c>
      <c r="B58" s="96" t="s">
        <v>686</v>
      </c>
      <c r="C58" s="97" t="s">
        <v>687</v>
      </c>
      <c r="D58" s="96" t="s">
        <v>155</v>
      </c>
      <c r="E58" s="98">
        <v>1</v>
      </c>
      <c r="F58" s="99"/>
      <c r="G58" s="101">
        <f>Table118[5]*Table118[6]</f>
        <v>0</v>
      </c>
    </row>
    <row r="59" spans="1:7" ht="30" x14ac:dyDescent="0.25">
      <c r="A59" s="96">
        <v>48</v>
      </c>
      <c r="B59" s="96" t="s">
        <v>688</v>
      </c>
      <c r="C59" s="97" t="s">
        <v>689</v>
      </c>
      <c r="D59" s="96" t="s">
        <v>119</v>
      </c>
      <c r="E59" s="98">
        <v>8</v>
      </c>
      <c r="F59" s="99"/>
      <c r="G59" s="101">
        <f>Table118[5]*Table118[6]</f>
        <v>0</v>
      </c>
    </row>
    <row r="60" spans="1:7" ht="45" x14ac:dyDescent="0.25">
      <c r="A60" s="96">
        <v>49</v>
      </c>
      <c r="B60" s="96" t="s">
        <v>690</v>
      </c>
      <c r="C60" s="97" t="s">
        <v>691</v>
      </c>
      <c r="D60" s="96" t="s">
        <v>119</v>
      </c>
      <c r="E60" s="98">
        <v>8</v>
      </c>
      <c r="F60" s="99"/>
      <c r="G60" s="101">
        <f>Table118[5]*Table118[6]</f>
        <v>0</v>
      </c>
    </row>
    <row r="61" spans="1:7" ht="30" x14ac:dyDescent="0.25">
      <c r="A61" s="96">
        <v>50</v>
      </c>
      <c r="B61" s="96" t="s">
        <v>692</v>
      </c>
      <c r="C61" s="97" t="s">
        <v>693</v>
      </c>
      <c r="D61" s="96" t="s">
        <v>119</v>
      </c>
      <c r="E61" s="98">
        <v>8</v>
      </c>
      <c r="F61" s="99"/>
      <c r="G61" s="101">
        <f>Table118[5]*Table118[6]</f>
        <v>0</v>
      </c>
    </row>
    <row r="62" spans="1:7" ht="30" x14ac:dyDescent="0.25">
      <c r="A62" s="96">
        <v>51</v>
      </c>
      <c r="B62" s="96" t="s">
        <v>293</v>
      </c>
      <c r="C62" s="97" t="s">
        <v>294</v>
      </c>
      <c r="D62" s="96" t="s">
        <v>117</v>
      </c>
      <c r="E62" s="98">
        <v>0.48</v>
      </c>
      <c r="F62" s="99"/>
      <c r="G62" s="101">
        <f>Table118[5]*Table118[6]</f>
        <v>0</v>
      </c>
    </row>
    <row r="63" spans="1:7" ht="30" x14ac:dyDescent="0.25">
      <c r="A63" s="96">
        <v>52</v>
      </c>
      <c r="B63" s="96" t="s">
        <v>684</v>
      </c>
      <c r="C63" s="97" t="s">
        <v>694</v>
      </c>
      <c r="D63" s="96" t="s">
        <v>170</v>
      </c>
      <c r="E63" s="98">
        <v>1</v>
      </c>
      <c r="F63" s="99"/>
      <c r="G63" s="101">
        <f>Table118[5]*Table118[6]</f>
        <v>0</v>
      </c>
    </row>
    <row r="64" spans="1:7" ht="45" x14ac:dyDescent="0.25">
      <c r="A64" s="96">
        <v>53</v>
      </c>
      <c r="B64" s="96" t="s">
        <v>650</v>
      </c>
      <c r="C64" s="97" t="s">
        <v>695</v>
      </c>
      <c r="D64" s="96" t="s">
        <v>119</v>
      </c>
      <c r="E64" s="98">
        <v>3</v>
      </c>
      <c r="F64" s="99"/>
      <c r="G64" s="101">
        <f>Table118[5]*Table118[6]</f>
        <v>0</v>
      </c>
    </row>
    <row r="65" spans="1:7" ht="45" x14ac:dyDescent="0.25">
      <c r="A65" s="96">
        <v>54</v>
      </c>
      <c r="B65" s="96" t="s">
        <v>696</v>
      </c>
      <c r="C65" s="97" t="s">
        <v>697</v>
      </c>
      <c r="D65" s="96" t="s">
        <v>112</v>
      </c>
      <c r="E65" s="98">
        <v>1.4</v>
      </c>
      <c r="F65" s="99"/>
      <c r="G65" s="101">
        <f>Table118[5]*Table118[6]</f>
        <v>0</v>
      </c>
    </row>
    <row r="66" spans="1:7" ht="45" x14ac:dyDescent="0.25">
      <c r="A66" s="96">
        <v>55</v>
      </c>
      <c r="B66" s="96" t="s">
        <v>131</v>
      </c>
      <c r="C66" s="97" t="s">
        <v>132</v>
      </c>
      <c r="D66" s="96" t="s">
        <v>112</v>
      </c>
      <c r="E66" s="98">
        <v>1.4</v>
      </c>
      <c r="F66" s="99"/>
      <c r="G66" s="101">
        <f>Table118[5]*Table118[6]</f>
        <v>0</v>
      </c>
    </row>
    <row r="67" spans="1:7" ht="45" x14ac:dyDescent="0.25">
      <c r="A67" s="96">
        <v>56</v>
      </c>
      <c r="B67" s="96" t="s">
        <v>133</v>
      </c>
      <c r="C67" s="97" t="s">
        <v>134</v>
      </c>
      <c r="D67" s="96" t="s">
        <v>112</v>
      </c>
      <c r="E67" s="98">
        <v>1.4</v>
      </c>
      <c r="F67" s="99"/>
      <c r="G67" s="101">
        <f>Table118[5]*Table118[6]</f>
        <v>0</v>
      </c>
    </row>
    <row r="68" spans="1:7" ht="45" x14ac:dyDescent="0.25">
      <c r="A68" s="96">
        <v>57</v>
      </c>
      <c r="B68" s="96" t="s">
        <v>123</v>
      </c>
      <c r="C68" s="97" t="s">
        <v>698</v>
      </c>
      <c r="D68" s="96" t="s">
        <v>112</v>
      </c>
      <c r="E68" s="98">
        <v>0.06</v>
      </c>
      <c r="F68" s="99"/>
      <c r="G68" s="101">
        <f>Table118[5]*Table118[6]</f>
        <v>0</v>
      </c>
    </row>
    <row r="69" spans="1:7" x14ac:dyDescent="0.25">
      <c r="A69" s="96"/>
      <c r="B69" s="96"/>
      <c r="C69" s="97" t="s">
        <v>154</v>
      </c>
      <c r="D69" s="96"/>
      <c r="E69" s="98"/>
      <c r="F69" s="99"/>
      <c r="G69" s="101">
        <f>Table118[5]*Table118[6]</f>
        <v>0</v>
      </c>
    </row>
    <row r="70" spans="1:7" x14ac:dyDescent="0.25">
      <c r="A70" s="96">
        <v>58</v>
      </c>
      <c r="B70" s="96"/>
      <c r="C70" s="97" t="s">
        <v>699</v>
      </c>
      <c r="D70" s="96" t="s">
        <v>170</v>
      </c>
      <c r="E70" s="98">
        <v>1</v>
      </c>
      <c r="F70" s="99"/>
      <c r="G70" s="101">
        <f>Table118[5]*Table118[6]</f>
        <v>0</v>
      </c>
    </row>
    <row r="71" spans="1:7" x14ac:dyDescent="0.25">
      <c r="A71" s="96"/>
      <c r="B71" s="96"/>
      <c r="C71" s="97" t="s">
        <v>700</v>
      </c>
      <c r="D71" s="96"/>
      <c r="E71" s="98"/>
      <c r="F71" s="99"/>
      <c r="G71" s="101">
        <f>Table118[5]*Table118[6]</f>
        <v>0</v>
      </c>
    </row>
    <row r="72" spans="1:7" ht="45" x14ac:dyDescent="0.25">
      <c r="A72" s="96">
        <v>59</v>
      </c>
      <c r="B72" s="96" t="s">
        <v>701</v>
      </c>
      <c r="C72" s="97" t="s">
        <v>702</v>
      </c>
      <c r="D72" s="96" t="s">
        <v>119</v>
      </c>
      <c r="E72" s="98">
        <v>13</v>
      </c>
      <c r="F72" s="99"/>
      <c r="G72" s="101">
        <f>Table118[5]*Table118[6]</f>
        <v>0</v>
      </c>
    </row>
    <row r="73" spans="1:7" ht="45" x14ac:dyDescent="0.25">
      <c r="A73" s="96">
        <v>60</v>
      </c>
      <c r="B73" s="96" t="s">
        <v>703</v>
      </c>
      <c r="C73" s="97" t="s">
        <v>704</v>
      </c>
      <c r="D73" s="96" t="s">
        <v>119</v>
      </c>
      <c r="E73" s="98">
        <v>9</v>
      </c>
      <c r="F73" s="99"/>
      <c r="G73" s="101">
        <f>Table118[5]*Table118[6]</f>
        <v>0</v>
      </c>
    </row>
    <row r="74" spans="1:7" ht="60" x14ac:dyDescent="0.25">
      <c r="A74" s="96">
        <v>61</v>
      </c>
      <c r="B74" s="96" t="s">
        <v>705</v>
      </c>
      <c r="C74" s="97" t="s">
        <v>706</v>
      </c>
      <c r="D74" s="96" t="s">
        <v>707</v>
      </c>
      <c r="E74" s="98">
        <v>2.2000000000000002</v>
      </c>
      <c r="F74" s="99"/>
      <c r="G74" s="101">
        <f>Table118[5]*Table118[6]</f>
        <v>0</v>
      </c>
    </row>
    <row r="75" spans="1:7" ht="45" x14ac:dyDescent="0.25">
      <c r="A75" s="96">
        <v>62</v>
      </c>
      <c r="B75" s="96" t="s">
        <v>701</v>
      </c>
      <c r="C75" s="97" t="s">
        <v>708</v>
      </c>
      <c r="D75" s="96" t="s">
        <v>119</v>
      </c>
      <c r="E75" s="98">
        <v>2</v>
      </c>
      <c r="F75" s="99"/>
      <c r="G75" s="101">
        <f>Table118[5]*Table118[6]</f>
        <v>0</v>
      </c>
    </row>
    <row r="76" spans="1:7" ht="45" x14ac:dyDescent="0.25">
      <c r="A76" s="96">
        <v>63</v>
      </c>
      <c r="B76" s="96" t="s">
        <v>703</v>
      </c>
      <c r="C76" s="97" t="s">
        <v>709</v>
      </c>
      <c r="D76" s="96" t="s">
        <v>119</v>
      </c>
      <c r="E76" s="98">
        <v>1.4</v>
      </c>
      <c r="F76" s="99"/>
      <c r="G76" s="101">
        <f>Table118[5]*Table118[6]</f>
        <v>0</v>
      </c>
    </row>
    <row r="77" spans="1:7" ht="45" x14ac:dyDescent="0.25">
      <c r="A77" s="96">
        <v>64</v>
      </c>
      <c r="B77" s="96" t="s">
        <v>710</v>
      </c>
      <c r="C77" s="97" t="s">
        <v>711</v>
      </c>
      <c r="D77" s="96" t="s">
        <v>170</v>
      </c>
      <c r="E77" s="98">
        <v>1</v>
      </c>
      <c r="F77" s="99"/>
      <c r="G77" s="101">
        <f>Table118[5]*Table118[6]</f>
        <v>0</v>
      </c>
    </row>
    <row r="78" spans="1:7" ht="45" x14ac:dyDescent="0.25">
      <c r="A78" s="96">
        <v>65</v>
      </c>
      <c r="B78" s="96" t="s">
        <v>710</v>
      </c>
      <c r="C78" s="97" t="s">
        <v>712</v>
      </c>
      <c r="D78" s="96" t="s">
        <v>170</v>
      </c>
      <c r="E78" s="98">
        <v>1</v>
      </c>
      <c r="F78" s="99"/>
      <c r="G78" s="101">
        <f>Table118[5]*Table118[6]</f>
        <v>0</v>
      </c>
    </row>
    <row r="79" spans="1:7" ht="45" x14ac:dyDescent="0.25">
      <c r="A79" s="96">
        <v>66</v>
      </c>
      <c r="B79" s="96" t="s">
        <v>713</v>
      </c>
      <c r="C79" s="97" t="s">
        <v>714</v>
      </c>
      <c r="D79" s="96" t="s">
        <v>170</v>
      </c>
      <c r="E79" s="98">
        <v>2</v>
      </c>
      <c r="F79" s="99"/>
      <c r="G79" s="101">
        <f>Table118[5]*Table118[6]</f>
        <v>0</v>
      </c>
    </row>
    <row r="80" spans="1:7" ht="30" x14ac:dyDescent="0.25">
      <c r="A80" s="96">
        <v>67</v>
      </c>
      <c r="B80" s="96" t="s">
        <v>715</v>
      </c>
      <c r="C80" s="97" t="s">
        <v>716</v>
      </c>
      <c r="D80" s="96" t="s">
        <v>170</v>
      </c>
      <c r="E80" s="98">
        <v>1</v>
      </c>
      <c r="F80" s="99"/>
      <c r="G80" s="101">
        <f>Table118[5]*Table118[6]</f>
        <v>0</v>
      </c>
    </row>
    <row r="81" spans="1:7" ht="30" x14ac:dyDescent="0.25">
      <c r="A81" s="96">
        <v>68</v>
      </c>
      <c r="B81" s="96" t="s">
        <v>717</v>
      </c>
      <c r="C81" s="97" t="s">
        <v>718</v>
      </c>
      <c r="D81" s="96" t="s">
        <v>170</v>
      </c>
      <c r="E81" s="98">
        <v>8</v>
      </c>
      <c r="F81" s="99"/>
      <c r="G81" s="101">
        <f>Table118[5]*Table118[6]</f>
        <v>0</v>
      </c>
    </row>
    <row r="82" spans="1:7" ht="30" x14ac:dyDescent="0.25">
      <c r="A82" s="96">
        <v>69</v>
      </c>
      <c r="B82" s="96" t="s">
        <v>713</v>
      </c>
      <c r="C82" s="97" t="s">
        <v>719</v>
      </c>
      <c r="D82" s="96" t="s">
        <v>170</v>
      </c>
      <c r="E82" s="98">
        <v>8</v>
      </c>
      <c r="F82" s="99"/>
      <c r="G82" s="101">
        <f>Table118[5]*Table118[6]</f>
        <v>0</v>
      </c>
    </row>
    <row r="83" spans="1:7" ht="30" x14ac:dyDescent="0.25">
      <c r="A83" s="96">
        <v>70</v>
      </c>
      <c r="B83" s="96" t="s">
        <v>717</v>
      </c>
      <c r="C83" s="97" t="s">
        <v>720</v>
      </c>
      <c r="D83" s="96" t="s">
        <v>170</v>
      </c>
      <c r="E83" s="98">
        <v>1</v>
      </c>
      <c r="F83" s="99"/>
      <c r="G83" s="101">
        <f>Table118[5]*Table118[6]</f>
        <v>0</v>
      </c>
    </row>
    <row r="84" spans="1:7" ht="45" x14ac:dyDescent="0.25">
      <c r="A84" s="96">
        <v>71</v>
      </c>
      <c r="B84" s="96" t="s">
        <v>123</v>
      </c>
      <c r="C84" s="97" t="s">
        <v>698</v>
      </c>
      <c r="D84" s="96" t="s">
        <v>112</v>
      </c>
      <c r="E84" s="98">
        <v>0.24</v>
      </c>
      <c r="F84" s="99"/>
      <c r="G84" s="101">
        <f>Table118[5]*Table118[6]</f>
        <v>0</v>
      </c>
    </row>
    <row r="85" spans="1:7" ht="30" x14ac:dyDescent="0.25">
      <c r="A85" s="96">
        <v>72</v>
      </c>
      <c r="B85" s="96" t="s">
        <v>721</v>
      </c>
      <c r="C85" s="97" t="s">
        <v>722</v>
      </c>
      <c r="D85" s="96" t="s">
        <v>170</v>
      </c>
      <c r="E85" s="98">
        <v>1</v>
      </c>
      <c r="F85" s="99"/>
      <c r="G85" s="101">
        <f>Table118[5]*Table118[6]</f>
        <v>0</v>
      </c>
    </row>
    <row r="86" spans="1:7" ht="45" x14ac:dyDescent="0.25">
      <c r="A86" s="96">
        <v>73</v>
      </c>
      <c r="B86" s="96" t="s">
        <v>723</v>
      </c>
      <c r="C86" s="97" t="s">
        <v>785</v>
      </c>
      <c r="D86" s="96" t="s">
        <v>170</v>
      </c>
      <c r="E86" s="98">
        <v>1</v>
      </c>
      <c r="F86" s="99"/>
      <c r="G86" s="101">
        <f>Table118[5]*Table118[6]</f>
        <v>0</v>
      </c>
    </row>
    <row r="87" spans="1:7" x14ac:dyDescent="0.25">
      <c r="A87" s="93" t="s">
        <v>83</v>
      </c>
      <c r="B87" s="94"/>
      <c r="C87" s="94"/>
      <c r="D87" s="94"/>
      <c r="E87" s="95"/>
      <c r="F87" s="95"/>
      <c r="G87" s="95">
        <f>SUBTOTAL(9,Table118[7])</f>
        <v>0</v>
      </c>
    </row>
  </sheetData>
  <mergeCells count="2">
    <mergeCell ref="C2:G3"/>
    <mergeCell ref="A4:B4"/>
  </mergeCells>
  <phoneticPr fontId="16" type="noConversion"/>
  <conditionalFormatting sqref="A7:G87">
    <cfRule type="expression" dxfId="46" priority="3">
      <formula>CELL("PROTECT",A7)=0</formula>
    </cfRule>
    <cfRule type="expression" dxfId="45" priority="4">
      <formula>$C7="Subtotal"</formula>
    </cfRule>
    <cfRule type="expression" priority="5" stopIfTrue="1">
      <formula>OR($C7="Subtotal",$A7="Total TVA Cota 0")</formula>
    </cfRule>
    <cfRule type="expression" dxfId="44" priority="7">
      <formula>$E7=""</formula>
    </cfRule>
  </conditionalFormatting>
  <conditionalFormatting sqref="G7:G87">
    <cfRule type="expression" dxfId="43" priority="1">
      <formula>AND($C7="Subtotal",$G7="")</formula>
    </cfRule>
    <cfRule type="expression" dxfId="42" priority="2">
      <formula>AND($C7="Subtotal",_xlfn.FORMULATEXT($G7)="=[5]*[6]")</formula>
    </cfRule>
    <cfRule type="expression" dxfId="41" priority="6">
      <formula>AND($C7&lt;&gt;"Subtotal",_xlfn.FORMULATEXT($G7)&lt;&gt;"=[5]*[6]")</formula>
    </cfRule>
  </conditionalFormatting>
  <conditionalFormatting sqref="E7:G87">
    <cfRule type="notContainsBlanks" priority="8" stopIfTrue="1">
      <formula>LEN(TRIM(E7))&gt;0</formula>
    </cfRule>
    <cfRule type="expression" dxfId="40" priority="9">
      <formula>$E7&lt;&gt;""</formula>
    </cfRule>
  </conditionalFormatting>
  <dataValidations count="1">
    <dataValidation type="decimal" operator="greaterThan" allowBlank="1" showInputMessage="1" showErrorMessage="1" sqref="F7:F8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2018-04-18T07:14:47Z</dcterms:modified>
</cp:coreProperties>
</file>