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15480" windowHeight="11640" tabRatio="721"/>
  </bookViews>
  <sheets>
    <sheet name="SITE" sheetId="14" r:id="rId1"/>
    <sheet name="TA" sheetId="11" r:id="rId2"/>
    <sheet name="TM" sheetId="4" r:id="rId3"/>
    <sheet name="TMS" sheetId="21" r:id="rId4"/>
    <sheet name="HV" sheetId="6" r:id="rId5"/>
    <sheet name="GCW" sheetId="1" r:id="rId6"/>
    <sheet name="EEF" sheetId="7" r:id="rId7"/>
    <sheet name="ATM" sheetId="8" r:id="rId8"/>
    <sheet name="BK" sheetId="5" r:id="rId9"/>
    <sheet name="SIP" sheetId="9" r:id="rId10"/>
    <sheet name="FSS" sheetId="22" r:id="rId11"/>
    <sheet name="Commiss" sheetId="18" r:id="rId12"/>
    <sheet name="Maintenance" sheetId="19" r:id="rId13"/>
    <sheet name="Boiler" sheetId="20" r:id="rId14"/>
  </sheets>
  <definedNames>
    <definedName name="_xlnm.Print_Area" localSheetId="13">Boiler!$A$1:$G$27</definedName>
    <definedName name="_xlnm.Print_Area" localSheetId="0">SITE!$A$1:$E$38</definedName>
    <definedName name="_xlnm.Print_Titles" localSheetId="7">ATM!$1:$1</definedName>
    <definedName name="_xlnm.Print_Titles" localSheetId="8">BK!$1:$1</definedName>
    <definedName name="_xlnm.Print_Titles" localSheetId="13">Boiler!$1:$1</definedName>
    <definedName name="_xlnm.Print_Titles" localSheetId="11">Commiss!$1:$1</definedName>
    <definedName name="_xlnm.Print_Titles" localSheetId="6">EEF!$1:$1</definedName>
    <definedName name="_xlnm.Print_Titles" localSheetId="10">FSS!$1:$1</definedName>
    <definedName name="_xlnm.Print_Titles" localSheetId="5">GCW!$1:$1</definedName>
    <definedName name="_xlnm.Print_Titles" localSheetId="4">HV!$1:$1</definedName>
    <definedName name="_xlnm.Print_Titles" localSheetId="12">Maintenance!$1:$1</definedName>
    <definedName name="_xlnm.Print_Titles" localSheetId="9">SIP!$1:$1</definedName>
    <definedName name="_xlnm.Print_Titles" localSheetId="1">TA!$1:$1</definedName>
    <definedName name="_xlnm.Print_Titles" localSheetId="2">TM!$1:$1</definedName>
    <definedName name="_xlnm.Print_Titles" localSheetId="3">TMS!$1:$1</definedName>
  </definedNames>
  <calcPr calcId="145621"/>
</workbook>
</file>

<file path=xl/calcChain.xml><?xml version="1.0" encoding="utf-8"?>
<calcChain xmlns="http://schemas.openxmlformats.org/spreadsheetml/2006/main">
  <c r="G27" i="9" l="1"/>
  <c r="G9" i="11"/>
  <c r="G10" i="11"/>
  <c r="G11" i="11"/>
  <c r="G12" i="11"/>
  <c r="G13" i="11"/>
  <c r="G14" i="11"/>
  <c r="G15" i="11"/>
  <c r="G16" i="11"/>
  <c r="G17" i="11"/>
  <c r="G7" i="11"/>
  <c r="G8" i="11"/>
  <c r="G59" i="7" l="1"/>
  <c r="G125" i="4" l="1"/>
  <c r="G79" i="4"/>
  <c r="G97" i="4" l="1"/>
  <c r="G28" i="9"/>
  <c r="G60" i="1"/>
  <c r="G62" i="1"/>
  <c r="G99" i="4"/>
  <c r="G100" i="4"/>
  <c r="G101" i="4"/>
  <c r="G102" i="4"/>
  <c r="G103" i="4"/>
  <c r="G104" i="4"/>
  <c r="G105" i="4"/>
  <c r="G106" i="4"/>
  <c r="G107" i="4"/>
  <c r="G108" i="4"/>
  <c r="G109" i="4"/>
  <c r="G110" i="4"/>
  <c r="G111" i="4"/>
  <c r="G112" i="4"/>
  <c r="G113" i="4"/>
  <c r="G114" i="4"/>
  <c r="G115" i="4"/>
  <c r="G116" i="4"/>
  <c r="G117" i="4"/>
  <c r="G118" i="4"/>
  <c r="G119" i="4"/>
  <c r="G120" i="4"/>
  <c r="G121" i="4"/>
  <c r="G122" i="4"/>
  <c r="G123" i="4"/>
  <c r="G124" i="4"/>
  <c r="G126" i="4"/>
  <c r="G127" i="4"/>
  <c r="G128" i="4"/>
  <c r="G129" i="4"/>
  <c r="G130" i="4"/>
  <c r="G131" i="4"/>
  <c r="G132" i="4"/>
  <c r="G133" i="4"/>
  <c r="G134" i="4"/>
  <c r="G135" i="4"/>
  <c r="G136" i="4"/>
  <c r="G137" i="4"/>
  <c r="G138" i="4"/>
  <c r="G139" i="4"/>
  <c r="G140" i="4"/>
  <c r="G141" i="4"/>
  <c r="G142" i="4"/>
  <c r="G143" i="4"/>
  <c r="G144" i="4"/>
  <c r="G145" i="4"/>
  <c r="G146" i="4"/>
  <c r="G147" i="4"/>
  <c r="G98" i="4"/>
  <c r="G69" i="21" l="1"/>
  <c r="G70" i="21"/>
  <c r="G71" i="21"/>
  <c r="G72" i="21"/>
  <c r="G73" i="21"/>
  <c r="G74" i="21"/>
  <c r="G75" i="21"/>
  <c r="G76" i="21"/>
  <c r="G77" i="21"/>
  <c r="G78" i="21"/>
  <c r="G79" i="21"/>
  <c r="G80" i="21"/>
  <c r="G81" i="21"/>
  <c r="G82" i="21"/>
  <c r="G83" i="21"/>
  <c r="G84" i="21"/>
  <c r="G85" i="21"/>
  <c r="G86" i="21"/>
  <c r="G87" i="21"/>
  <c r="G88" i="21"/>
  <c r="G89" i="21"/>
  <c r="G90" i="21"/>
  <c r="G91" i="21"/>
  <c r="G92" i="21"/>
  <c r="G93" i="21"/>
  <c r="G94" i="21"/>
  <c r="G95" i="21"/>
  <c r="G96" i="21"/>
  <c r="G97" i="21"/>
  <c r="G98" i="21"/>
  <c r="G99" i="21"/>
  <c r="G100" i="21"/>
  <c r="G101" i="21"/>
  <c r="G102" i="21"/>
  <c r="G103" i="21"/>
  <c r="G104" i="21"/>
  <c r="G105" i="21"/>
  <c r="G106" i="21"/>
  <c r="G107" i="21"/>
  <c r="G108" i="21"/>
  <c r="G109" i="21"/>
  <c r="G110" i="21"/>
  <c r="G111" i="21"/>
  <c r="G112" i="21"/>
  <c r="G113" i="21"/>
  <c r="G114" i="21"/>
  <c r="G115" i="21"/>
  <c r="G116" i="21"/>
  <c r="G117" i="21"/>
  <c r="G118" i="21"/>
  <c r="G119" i="21"/>
  <c r="G120" i="21"/>
  <c r="G121" i="21"/>
  <c r="G122" i="21"/>
  <c r="G123" i="21"/>
  <c r="G124" i="21"/>
  <c r="G125" i="21"/>
  <c r="G126" i="21"/>
  <c r="G127" i="21"/>
  <c r="G128" i="21"/>
  <c r="G129" i="21"/>
  <c r="G130" i="21"/>
  <c r="G131" i="21"/>
  <c r="G132" i="21"/>
  <c r="G133" i="21"/>
  <c r="G134" i="21"/>
  <c r="G135" i="21"/>
  <c r="G136" i="21"/>
  <c r="G137" i="21"/>
  <c r="G138" i="21"/>
  <c r="G139" i="21"/>
  <c r="G140" i="21"/>
  <c r="G141" i="21"/>
  <c r="G142" i="21"/>
  <c r="G143" i="21"/>
  <c r="G144" i="21"/>
  <c r="G145" i="21"/>
  <c r="G146" i="21"/>
  <c r="G147" i="21"/>
  <c r="G148" i="21"/>
  <c r="G149" i="21"/>
  <c r="G150" i="21"/>
  <c r="G151" i="21"/>
  <c r="G68" i="21"/>
  <c r="G19" i="21"/>
  <c r="G20" i="21"/>
  <c r="G21" i="21"/>
  <c r="G22" i="21"/>
  <c r="G23" i="21"/>
  <c r="G24" i="21"/>
  <c r="G25" i="21"/>
  <c r="G26" i="21"/>
  <c r="G27" i="21"/>
  <c r="G28" i="21"/>
  <c r="G29" i="21"/>
  <c r="G30" i="21"/>
  <c r="G31" i="21"/>
  <c r="G32" i="21"/>
  <c r="G33" i="21"/>
  <c r="G34" i="21"/>
  <c r="G35" i="21"/>
  <c r="G36" i="21"/>
  <c r="G37" i="21"/>
  <c r="G38" i="21"/>
  <c r="G39" i="21"/>
  <c r="G40" i="21"/>
  <c r="G41" i="21"/>
  <c r="G42" i="21"/>
  <c r="G43" i="21"/>
  <c r="G44" i="21"/>
  <c r="G45" i="21"/>
  <c r="G46" i="21"/>
  <c r="G47" i="21"/>
  <c r="G48" i="21"/>
  <c r="G49" i="21"/>
  <c r="G50" i="21"/>
  <c r="G51" i="21"/>
  <c r="G52" i="21"/>
  <c r="G53" i="21"/>
  <c r="G54" i="21"/>
  <c r="G55" i="21"/>
  <c r="G56" i="21"/>
  <c r="G57" i="21"/>
  <c r="G58" i="21"/>
  <c r="G59" i="21"/>
  <c r="G60" i="21"/>
  <c r="G61" i="21"/>
  <c r="G62" i="21"/>
  <c r="G63" i="21"/>
  <c r="G64" i="21"/>
  <c r="G65" i="21"/>
  <c r="G66" i="21"/>
  <c r="G67" i="21"/>
  <c r="G18" i="21"/>
  <c r="G43" i="8"/>
  <c r="G44" i="8"/>
  <c r="G45" i="8"/>
  <c r="G46" i="8"/>
  <c r="G47" i="8"/>
  <c r="G48" i="8"/>
  <c r="G49" i="8"/>
  <c r="G50" i="8"/>
  <c r="G51" i="8"/>
  <c r="G52" i="8"/>
  <c r="G53" i="8"/>
  <c r="G54" i="8"/>
  <c r="G55" i="8"/>
  <c r="G56" i="8"/>
  <c r="G57" i="8"/>
  <c r="G58" i="8"/>
  <c r="G59" i="8"/>
  <c r="G60" i="8"/>
  <c r="G61" i="8"/>
  <c r="G62" i="8"/>
  <c r="G63" i="8"/>
  <c r="G64" i="8"/>
  <c r="G65" i="8"/>
  <c r="G66" i="8"/>
  <c r="G67" i="8"/>
  <c r="G68" i="8"/>
  <c r="G69" i="8"/>
  <c r="G70" i="8"/>
  <c r="G71" i="8"/>
  <c r="G72" i="8"/>
  <c r="G73" i="8"/>
  <c r="G74" i="8"/>
  <c r="G75" i="8"/>
  <c r="G76" i="8"/>
  <c r="G77" i="8"/>
  <c r="G78" i="8"/>
  <c r="G79" i="8"/>
  <c r="G80" i="8"/>
  <c r="G81" i="8"/>
  <c r="G82" i="8"/>
  <c r="G83" i="8"/>
  <c r="G84" i="8"/>
  <c r="G85" i="8"/>
  <c r="G42" i="8"/>
  <c r="G9" i="8"/>
  <c r="G10" i="8"/>
  <c r="G11" i="8"/>
  <c r="G12" i="8"/>
  <c r="G13" i="8"/>
  <c r="G14" i="8"/>
  <c r="G15" i="8"/>
  <c r="G16" i="8"/>
  <c r="G17" i="8"/>
  <c r="G18" i="8"/>
  <c r="G19" i="8"/>
  <c r="G20" i="8"/>
  <c r="G21" i="8"/>
  <c r="G22" i="8"/>
  <c r="G23" i="8"/>
  <c r="G24" i="8"/>
  <c r="G25" i="8"/>
  <c r="G26" i="8"/>
  <c r="G27" i="8"/>
  <c r="G28" i="8"/>
  <c r="G29" i="8"/>
  <c r="G30" i="8"/>
  <c r="G31" i="8"/>
  <c r="G32" i="8"/>
  <c r="G33" i="8"/>
  <c r="G34" i="8"/>
  <c r="G35" i="8"/>
  <c r="G36" i="8"/>
  <c r="G37" i="8"/>
  <c r="G38" i="8"/>
  <c r="G39" i="8"/>
  <c r="G40" i="8"/>
  <c r="G41" i="8"/>
  <c r="G9" i="6"/>
  <c r="G10" i="6"/>
  <c r="G11" i="6"/>
  <c r="G12" i="6"/>
  <c r="G13" i="6"/>
  <c r="G14" i="6"/>
  <c r="G15" i="6"/>
  <c r="G16" i="6"/>
  <c r="G17" i="6"/>
  <c r="G18" i="6"/>
  <c r="G19" i="6"/>
  <c r="G20" i="6"/>
  <c r="G21" i="6"/>
  <c r="G22" i="6"/>
  <c r="G23" i="6"/>
  <c r="G24" i="6"/>
  <c r="G25" i="6"/>
  <c r="G26" i="6"/>
  <c r="G27" i="6"/>
  <c r="G28" i="6"/>
  <c r="G29" i="6"/>
  <c r="G30" i="6"/>
  <c r="G31" i="6"/>
  <c r="G32" i="6"/>
  <c r="G33" i="6"/>
  <c r="G34" i="6"/>
  <c r="G35" i="6"/>
  <c r="G36" i="6"/>
  <c r="G37" i="6"/>
  <c r="G38" i="6"/>
  <c r="G9" i="9" l="1"/>
  <c r="G10" i="9"/>
  <c r="G11" i="9"/>
  <c r="G12" i="9"/>
  <c r="G13" i="9"/>
  <c r="G14" i="9"/>
  <c r="G15" i="9"/>
  <c r="G16" i="9"/>
  <c r="G17" i="9"/>
  <c r="G18" i="9"/>
  <c r="G19" i="9"/>
  <c r="G20" i="9"/>
  <c r="G21" i="9"/>
  <c r="G22" i="9"/>
  <c r="G23" i="9"/>
  <c r="G24" i="9"/>
  <c r="G25" i="9"/>
  <c r="G26" i="9"/>
  <c r="G60" i="4"/>
  <c r="G61" i="4"/>
  <c r="G62" i="4"/>
  <c r="G63" i="4"/>
  <c r="G64" i="4"/>
  <c r="G65" i="4"/>
  <c r="G66" i="4"/>
  <c r="G67" i="4"/>
  <c r="G68" i="4"/>
  <c r="G69" i="4"/>
  <c r="G70" i="4"/>
  <c r="G71" i="4"/>
  <c r="G72" i="4"/>
  <c r="G73" i="4"/>
  <c r="G74" i="4"/>
  <c r="G75" i="4"/>
  <c r="G76" i="4"/>
  <c r="G77" i="4"/>
  <c r="G78" i="4"/>
  <c r="G80" i="4"/>
  <c r="G81" i="4"/>
  <c r="G82" i="4"/>
  <c r="G83" i="4"/>
  <c r="G84" i="4"/>
  <c r="G85" i="4"/>
  <c r="G86" i="4"/>
  <c r="G87" i="4"/>
  <c r="G88" i="4"/>
  <c r="G89" i="4"/>
  <c r="G90" i="4"/>
  <c r="G91" i="4"/>
  <c r="G92" i="4"/>
  <c r="G93" i="4"/>
  <c r="G94" i="4"/>
  <c r="G95" i="4"/>
  <c r="G96" i="4"/>
  <c r="G7"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G54" i="4"/>
  <c r="G55" i="4"/>
  <c r="G56" i="4"/>
  <c r="G57" i="4"/>
  <c r="G58" i="4"/>
  <c r="G59" i="4"/>
  <c r="G9" i="7"/>
  <c r="G10" i="7"/>
  <c r="G11"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G40" i="7"/>
  <c r="G41" i="7"/>
  <c r="G42" i="7"/>
  <c r="G43" i="7"/>
  <c r="G44" i="7"/>
  <c r="G45" i="7"/>
  <c r="G46" i="7"/>
  <c r="G47" i="7"/>
  <c r="G48" i="7"/>
  <c r="G49" i="7"/>
  <c r="G50" i="7"/>
  <c r="G51" i="7"/>
  <c r="G52" i="7"/>
  <c r="G53" i="7"/>
  <c r="G54" i="7"/>
  <c r="G55" i="7"/>
  <c r="G56" i="7"/>
  <c r="G57" i="7"/>
  <c r="G58" i="7"/>
  <c r="G60" i="7"/>
  <c r="G61" i="7"/>
  <c r="G62" i="7"/>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1"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9" i="21"/>
  <c r="G10" i="21"/>
  <c r="G11" i="21"/>
  <c r="G12" i="21"/>
  <c r="G13" i="21"/>
  <c r="G14" i="21"/>
  <c r="G15" i="21"/>
  <c r="G16" i="21"/>
  <c r="G17" i="21"/>
  <c r="G8" i="19" l="1"/>
  <c r="G9" i="19"/>
  <c r="G10" i="19"/>
  <c r="G7" i="19"/>
  <c r="C4" i="22" l="1"/>
  <c r="G8" i="22" l="1"/>
  <c r="G7" i="22"/>
  <c r="G9" i="22" s="1"/>
  <c r="G5" i="22"/>
  <c r="F5" i="22"/>
  <c r="E5" i="22"/>
  <c r="D5" i="22"/>
  <c r="C5" i="22"/>
  <c r="B5" i="22"/>
  <c r="A5" i="22"/>
  <c r="B3" i="22"/>
  <c r="A3" i="22"/>
  <c r="C2" i="22"/>
  <c r="B2" i="22"/>
  <c r="A2" i="22"/>
  <c r="A1" i="22"/>
  <c r="E15" i="14" l="1"/>
  <c r="G8" i="9"/>
  <c r="G7" i="9"/>
  <c r="G29" i="9" s="1"/>
  <c r="G8" i="5"/>
  <c r="G7" i="5"/>
  <c r="G8" i="8"/>
  <c r="G7" i="8"/>
  <c r="G8" i="7"/>
  <c r="G7" i="7"/>
  <c r="G7" i="1"/>
  <c r="G118" i="1" s="1"/>
  <c r="G8" i="6"/>
  <c r="G7" i="6"/>
  <c r="G8" i="21"/>
  <c r="G7" i="21"/>
  <c r="G9" i="4"/>
  <c r="G8" i="4"/>
  <c r="G148" i="4" s="1"/>
  <c r="G86" i="8" l="1"/>
  <c r="G152" i="21"/>
  <c r="G39" i="6"/>
  <c r="G63" i="7"/>
  <c r="G9" i="5"/>
  <c r="G18" i="11"/>
  <c r="C4" i="21" l="1"/>
  <c r="E8" i="14" l="1"/>
  <c r="G5" i="21"/>
  <c r="F5" i="21"/>
  <c r="E5" i="21"/>
  <c r="D5" i="21"/>
  <c r="C5" i="21"/>
  <c r="B5" i="21"/>
  <c r="A5" i="21"/>
  <c r="B3" i="21"/>
  <c r="A3" i="21"/>
  <c r="C2" i="21"/>
  <c r="B2" i="21"/>
  <c r="A2" i="21"/>
  <c r="A1" i="21"/>
  <c r="B3" i="20" l="1"/>
  <c r="A3" i="20"/>
  <c r="B2" i="20"/>
  <c r="A2" i="20"/>
  <c r="A1" i="20"/>
  <c r="B3" i="19"/>
  <c r="A3" i="19"/>
  <c r="B2" i="19"/>
  <c r="A2" i="19"/>
  <c r="A1" i="19"/>
  <c r="B3" i="18"/>
  <c r="A3" i="18"/>
  <c r="B2" i="18"/>
  <c r="A2" i="18"/>
  <c r="A1" i="18"/>
  <c r="B3" i="9"/>
  <c r="A3" i="9"/>
  <c r="B2" i="9"/>
  <c r="A2" i="9"/>
  <c r="A1" i="9"/>
  <c r="B3" i="5"/>
  <c r="A3" i="5"/>
  <c r="B2" i="5"/>
  <c r="A2" i="5"/>
  <c r="A1" i="5"/>
  <c r="B3" i="8"/>
  <c r="A3" i="8"/>
  <c r="B2" i="8"/>
  <c r="A2" i="8"/>
  <c r="A1" i="8"/>
  <c r="B3" i="7"/>
  <c r="A3" i="7"/>
  <c r="B2" i="7"/>
  <c r="A2" i="7"/>
  <c r="A1" i="7"/>
  <c r="B3" i="1"/>
  <c r="A3" i="1"/>
  <c r="B2" i="1"/>
  <c r="A2" i="1"/>
  <c r="A1" i="1"/>
  <c r="B3" i="6"/>
  <c r="A3" i="6"/>
  <c r="B2" i="6"/>
  <c r="A2" i="6"/>
  <c r="A1" i="6"/>
  <c r="B3" i="4"/>
  <c r="A3" i="4"/>
  <c r="B2" i="4"/>
  <c r="A2" i="4"/>
  <c r="A1" i="4"/>
  <c r="B3" i="11"/>
  <c r="B2" i="11"/>
  <c r="A1" i="11" l="1"/>
  <c r="G5" i="9" l="1"/>
  <c r="F5" i="9"/>
  <c r="E5" i="9"/>
  <c r="G5" i="5"/>
  <c r="F5" i="5"/>
  <c r="E5" i="5"/>
  <c r="G5" i="8"/>
  <c r="F5" i="8"/>
  <c r="E5" i="8"/>
  <c r="E6" i="14" l="1"/>
  <c r="A4" i="19" l="1"/>
  <c r="A4" i="18"/>
  <c r="C4" i="9"/>
  <c r="C4" i="5"/>
  <c r="C4" i="8"/>
  <c r="C4" i="7"/>
  <c r="C4" i="1"/>
  <c r="C4" i="6"/>
  <c r="C4" i="4"/>
  <c r="C4" i="11"/>
  <c r="E14" i="14" l="1"/>
  <c r="D5" i="9"/>
  <c r="C5" i="9"/>
  <c r="B5" i="9"/>
  <c r="A5" i="9"/>
  <c r="E13" i="14"/>
  <c r="D5" i="5"/>
  <c r="C5" i="5"/>
  <c r="B5" i="5"/>
  <c r="A5" i="5"/>
  <c r="E12" i="14"/>
  <c r="D5" i="8"/>
  <c r="C5" i="8"/>
  <c r="B5" i="8"/>
  <c r="A5" i="8"/>
  <c r="G5" i="7"/>
  <c r="E11" i="14" s="1"/>
  <c r="F5" i="7"/>
  <c r="E5" i="7"/>
  <c r="D5" i="7"/>
  <c r="C5" i="7"/>
  <c r="B5" i="7"/>
  <c r="A5" i="7"/>
  <c r="G5" i="1"/>
  <c r="E10" i="14" s="1"/>
  <c r="F5" i="1"/>
  <c r="E5" i="1"/>
  <c r="D5" i="1"/>
  <c r="C5" i="1"/>
  <c r="B5" i="1"/>
  <c r="A5" i="1"/>
  <c r="G5" i="6"/>
  <c r="E9" i="14" s="1"/>
  <c r="F5" i="6"/>
  <c r="E5" i="6"/>
  <c r="D5" i="6"/>
  <c r="C5" i="6"/>
  <c r="B5" i="6"/>
  <c r="A5" i="6"/>
  <c r="B5" i="4"/>
  <c r="C5" i="4"/>
  <c r="D5" i="4"/>
  <c r="E5" i="4"/>
  <c r="F5" i="4"/>
  <c r="G5" i="4"/>
  <c r="E7" i="14" s="1"/>
  <c r="A5" i="4"/>
  <c r="E23" i="14" l="1"/>
  <c r="E24" i="14" s="1"/>
  <c r="E27" i="14" s="1"/>
  <c r="E29" i="14" s="1"/>
  <c r="E32" i="14" s="1"/>
  <c r="E26" i="14"/>
  <c r="C2" i="19" l="1"/>
  <c r="C2" i="18"/>
  <c r="C2" i="9"/>
  <c r="C2" i="5"/>
  <c r="C2" i="8"/>
  <c r="C2" i="7"/>
  <c r="C2" i="1"/>
  <c r="C2" i="6"/>
  <c r="C2" i="4"/>
  <c r="A3" i="11"/>
  <c r="A2" i="11"/>
  <c r="G11" i="19" l="1"/>
  <c r="E17" i="14" s="1"/>
  <c r="G7" i="20"/>
  <c r="G10" i="18"/>
  <c r="G9" i="18"/>
  <c r="G8" i="18"/>
  <c r="G7" i="18"/>
  <c r="C2" i="20"/>
  <c r="C2" i="11"/>
  <c r="G21" i="20" l="1"/>
  <c r="G11" i="18"/>
  <c r="E16" i="14" s="1"/>
  <c r="E18" i="14" l="1"/>
  <c r="E33" i="14" s="1"/>
</calcChain>
</file>

<file path=xl/sharedStrings.xml><?xml version="1.0" encoding="utf-8"?>
<sst xmlns="http://schemas.openxmlformats.org/spreadsheetml/2006/main" count="1867" uniqueCount="846">
  <si>
    <t>Incalzire si Ventilare</t>
  </si>
  <si>
    <t>№</t>
  </si>
  <si>
    <t xml:space="preserve">Simbol norme, cod  resurse  </t>
  </si>
  <si>
    <t xml:space="preserve">Denumire lucrări       </t>
  </si>
  <si>
    <t xml:space="preserve">U.M. </t>
  </si>
  <si>
    <t xml:space="preserve">Cantitate </t>
  </si>
  <si>
    <t>Lot:</t>
  </si>
  <si>
    <t>Site:</t>
  </si>
  <si>
    <t>Compartiment:</t>
  </si>
  <si>
    <t>Amenajarea Teritoriului</t>
  </si>
  <si>
    <t>Lista consolidată de prețuri</t>
  </si>
  <si>
    <t>No</t>
  </si>
  <si>
    <t>Parameter</t>
  </si>
  <si>
    <t>Unit</t>
  </si>
  <si>
    <t>Value</t>
  </si>
  <si>
    <t>MWh</t>
  </si>
  <si>
    <t>USD</t>
  </si>
  <si>
    <t>Sumă estimată în dolari SUA, TVA Cota 0</t>
  </si>
  <si>
    <t>Componenta de Cost / Compartiment</t>
  </si>
  <si>
    <t>Pretul total a lucrarilor</t>
  </si>
  <si>
    <t>Eficienta cazanului la puterea nominala</t>
  </si>
  <si>
    <t>Consumul anual de combustibil</t>
  </si>
  <si>
    <t>Consumul anual de caldura</t>
  </si>
  <si>
    <t>Valoarea calorica a combustibilului</t>
  </si>
  <si>
    <t>Cantitatea de combustibil solicitata</t>
  </si>
  <si>
    <t>tone</t>
  </si>
  <si>
    <t>MWh/tona</t>
  </si>
  <si>
    <t>MJ/tona</t>
  </si>
  <si>
    <t>procente</t>
  </si>
  <si>
    <t>USD/tona</t>
  </si>
  <si>
    <t>Pretul estimat al combustibilului</t>
  </si>
  <si>
    <t>Durata de viata estimata</t>
  </si>
  <si>
    <t>ani</t>
  </si>
  <si>
    <t>Costul Total pe ciclu de viata (Pretul lucrarilor + VC Combustibil)</t>
  </si>
  <si>
    <t>Valoarea Curenta (VC) a combustibilului</t>
  </si>
  <si>
    <t>Cazan</t>
  </si>
  <si>
    <t>Item</t>
  </si>
  <si>
    <t>Costul anual al combustibilului</t>
  </si>
  <si>
    <t>Rata de discount</t>
  </si>
  <si>
    <t>Darea in Exloatare</t>
  </si>
  <si>
    <t>Termomecanica</t>
  </si>
  <si>
    <t>Lucrari Generale de Constructie</t>
  </si>
  <si>
    <t>Electricitate si iluminare</t>
  </si>
  <si>
    <t>Apa si canalizare</t>
  </si>
  <si>
    <t>Sistem antiincendiu</t>
  </si>
  <si>
    <t>Sistem automatizat de control si reglare</t>
  </si>
  <si>
    <t>* Any equipment or component that requires replacement within the 3 years period and was not included in the list of wear parts shall be treated as a warranty case and must be provided by the contractor at no additional cost</t>
  </si>
  <si>
    <t>Descrierea itemului</t>
  </si>
  <si>
    <t>Cantitatea pentru 3 ani</t>
  </si>
  <si>
    <t>Total fara TVA :</t>
  </si>
  <si>
    <t>Total  fara TVA :</t>
  </si>
  <si>
    <t>Total USD
(col.5 x col.6)</t>
  </si>
  <si>
    <t>Ofertantul isi asuma raspunderea pentru orice item pentru care nu a fost idicat pretul pe unitate, si va fi furnizat fara costuri suplimentare pentru UNDP</t>
  </si>
  <si>
    <t>Modificarea structurii initiale a acestui document este interzisa. Orice modificare efectuata poate duce la respingerea ofertei</t>
  </si>
  <si>
    <t>REF:</t>
  </si>
  <si>
    <t>ITB</t>
  </si>
  <si>
    <t>x</t>
  </si>
  <si>
    <t>y</t>
  </si>
  <si>
    <t>Ofertant:</t>
  </si>
  <si>
    <t>Semnatura</t>
  </si>
  <si>
    <t>Specificatiile minime ale cazanului</t>
  </si>
  <si>
    <t>Specificatii cerute</t>
  </si>
  <si>
    <t>Specificatiile propuse</t>
  </si>
  <si>
    <t>Cantitate</t>
  </si>
  <si>
    <t>Modelul Cazanului:</t>
  </si>
  <si>
    <t>* Specificati tipul de combustibil compatibil conform recomandarii producatorului</t>
  </si>
  <si>
    <t>*** Ofertantul poate propune cazan cu un diametru mai mare sau mai mic decat cel specificat in documentatia de proiect, cu conditia ca cosul de fum oferit este compatibil cu cazanul propus asigurand functionarea optima a sa, iar costurile sunt ajustate corespunzator  in oferta financiara.</t>
  </si>
  <si>
    <t>**** Specificati doar valoarea numerica. Nu inserati text</t>
  </si>
  <si>
    <t>Limtele de emisie: EN 303-5:2012   Class 3</t>
  </si>
  <si>
    <t>Randament: minim 80% ****</t>
  </si>
  <si>
    <t>Tensiunea curentului de alimentare: 230V/50Hz</t>
  </si>
  <si>
    <t>Termenul de garantie pentru componentele active: 3 ani</t>
  </si>
  <si>
    <t>Termenul de garantie pentru componentele pasive: 5 ani</t>
  </si>
  <si>
    <t>Curatarea arzatorului: sistem de curatare automata a arzatorului prin mijloace mecanice</t>
  </si>
  <si>
    <t>Presiunea de lucru: ≥1.5 bar</t>
  </si>
  <si>
    <t>Temperatura maxima admisa de operare: ≥85 °C</t>
  </si>
  <si>
    <t>Sistem de colectoare solare pentru apa calda menajera</t>
  </si>
  <si>
    <t>1</t>
  </si>
  <si>
    <t>2</t>
  </si>
  <si>
    <t>3</t>
  </si>
  <si>
    <t>4</t>
  </si>
  <si>
    <t>5</t>
  </si>
  <si>
    <t>6</t>
  </si>
  <si>
    <t>7</t>
  </si>
  <si>
    <t>Total TVA Cota 0</t>
  </si>
  <si>
    <t>Preţ unitar 
USD (inclusiv salariu)</t>
  </si>
  <si>
    <t>Pret unitar
USD</t>
  </si>
  <si>
    <t>Total, USD
(col.5 x col.6)</t>
  </si>
  <si>
    <t>Total, USD 
(col.5 x col.6)</t>
  </si>
  <si>
    <t>Sistem de alimentare cu combustibil</t>
  </si>
  <si>
    <t>Instruirea operatorilor</t>
  </si>
  <si>
    <t>curs</t>
  </si>
  <si>
    <t>Masurarea emisiilor</t>
  </si>
  <si>
    <t>Masurarea parametrilor de performanta</t>
  </si>
  <si>
    <t>test</t>
  </si>
  <si>
    <t>Darea in exploatare a sistemului integral</t>
  </si>
  <si>
    <t>sistem</t>
  </si>
  <si>
    <t>Lucrari de mentenanta si punere in functiune a centralei la inceputul sezonului de incalzire</t>
  </si>
  <si>
    <t>anual</t>
  </si>
  <si>
    <t>Lucrari de mentenanta periodica la sfarsitul sezonului de incalzire</t>
  </si>
  <si>
    <t>Interventie si reparatia utilajului in caz de avarie</t>
  </si>
  <si>
    <t>caz</t>
  </si>
  <si>
    <t>Asistenta telefonica privind exploatarea centralei</t>
  </si>
  <si>
    <t>permanent</t>
  </si>
  <si>
    <t xml:space="preserve">Periodicitatea </t>
  </si>
  <si>
    <t>Deservirea si mentenanta pentru 3 ani de operare</t>
  </si>
  <si>
    <t xml:space="preserve">** Stabilit in baza biocombustibilului de tip E  conform specificatiilor din Descrierea Sarcinii Tehnice. </t>
  </si>
  <si>
    <t>Schema montării cazanului (cazanelor) în incinta cazangeriei existente întrunește exigențele normativelor în vigoare *****</t>
  </si>
  <si>
    <t>***** Ofertantul va anexa o shiță pentru a ilustra amplasarea cazanelor în incinta cazangeriei cu indicarea tuturor dimensiunilor cheie</t>
  </si>
  <si>
    <t>Instalarea Centralei termice cu arderea biocombustibilului solid și a colectoarelor solare p/u prepararea apei calde menajere la Grădinița din s. Copceac, r-l Ștefan Vodă</t>
  </si>
  <si>
    <t>Capitolul 1. Lucrari de demontare</t>
  </si>
  <si>
    <t>RpCI42B</t>
  </si>
  <si>
    <t>m2</t>
  </si>
  <si>
    <t>RpCH18A</t>
  </si>
  <si>
    <t>Demolarea scheletul din material lemnos, la invelitori, magazii, baracamente, soproane, buiandrugi etc., executat din lemn de rasinoase ecarisat ( K=0.5   Astereala)</t>
  </si>
  <si>
    <t>m3</t>
  </si>
  <si>
    <t>Capitolul 2. Lucrari de constructii</t>
  </si>
  <si>
    <t>Capitolul 2.1. Acoperis</t>
  </si>
  <si>
    <t>CE41A</t>
  </si>
  <si>
    <t>Montarea capriorilor cu tratament antiseptic</t>
  </si>
  <si>
    <t>CN50A</t>
  </si>
  <si>
    <t>Tratament ignifug al lemnariei; ferme, arce, grinzi, capriori, cosoroabe</t>
  </si>
  <si>
    <t>CL18A</t>
  </si>
  <si>
    <t>kg</t>
  </si>
  <si>
    <t xml:space="preserve">  </t>
  </si>
  <si>
    <t>RpCG29D</t>
  </si>
  <si>
    <t>Demolarea peretilor de zidarie din spargeri pentru creeri de goluri in zidarie</t>
  </si>
  <si>
    <t>RpCG29D1</t>
  </si>
  <si>
    <t>Demolarea cu mijloace mecanice a peretilor de zidarie din spargeri pentru creeri de goluri in zidarie</t>
  </si>
  <si>
    <t>RCsB28C</t>
  </si>
  <si>
    <t>Demolarea betoanelor vechi cu mijloace manuale (Разборка бетонного основания  б= 100 мм вручную )</t>
  </si>
  <si>
    <t>RCsB28F</t>
  </si>
  <si>
    <t>Demolarea betoanelor vechi cu mijloace mecanice, beton simplu (Разборка бетонного основания  б= 100 мм )</t>
  </si>
  <si>
    <t>RpCO56A</t>
  </si>
  <si>
    <t>Demontari: timplarie din lemn    -   usi, 2 buc</t>
  </si>
  <si>
    <t>Demontari: timplarie din lemn  -   fereastra, 1 buc</t>
  </si>
  <si>
    <t>RpCJ35A</t>
  </si>
  <si>
    <t>Desfaceri de tencuieli interioare sau exterioare driscuite la pereti sau tavane  Demolarea tencuielei  la tavane</t>
  </si>
  <si>
    <t>Desfaceri de tencuieli interioare sau exterioare driscuite la pereti sau tavane  Demolarea tencuielei  la pereti</t>
  </si>
  <si>
    <t>RpCB18B</t>
  </si>
  <si>
    <t>Demolarea betoanelor vechi cu mijloace manuale, fundatii si elevatii cu dozaj de ciment peste 150 kg/mc     Demolarea fundatii veche din beton (manual)</t>
  </si>
  <si>
    <t>RpCB18F</t>
  </si>
  <si>
    <t>Demolarea betoanelor vechi cu mijloace mecanice,  beton simplu     Demolarea fundatii veche din beton (mecanical)</t>
  </si>
  <si>
    <t xml:space="preserve">    </t>
  </si>
  <si>
    <t xml:space="preserve">Capitolul 2.1. Goluri               </t>
  </si>
  <si>
    <t>Capitolul 2.1.1. Ferestre</t>
  </si>
  <si>
    <t>CK23B</t>
  </si>
  <si>
    <t>Ferestre din mase plastice cu unul sau mai multe canaturi la constructii cu inaltimi pina la 35 m inclusiv, avind suprafata tocului intre 1,00 si 2,5  mp inclusiv</t>
  </si>
  <si>
    <t>CK07A</t>
  </si>
  <si>
    <t>Glafuri pina la 30 cm latime din lemn, montate la ferestre din lemn</t>
  </si>
  <si>
    <t>m</t>
  </si>
  <si>
    <t>CE23B3</t>
  </si>
  <si>
    <t>Glafuri si copertine din tabla zincata de 0,5 mm grosime pe un strat de carton bitumat montate pe o sapa de egalizare din mortar de ciment-var M 100-T, fixate pe zidarie de caramida, pentru lungimi mai mici sau egale de 2 m, cu latimea desfasurata intre 16 - 30 cm</t>
  </si>
  <si>
    <t>Capitolul 2.1.2. Usi</t>
  </si>
  <si>
    <t>CK12A</t>
  </si>
  <si>
    <t>RpCU05G</t>
  </si>
  <si>
    <t>Executarea strapungerilor pentru conducte sau tiranti in pereti din zidarie de caramida de 26 -50 cm grosime (Штрабы )</t>
  </si>
  <si>
    <t>buc</t>
  </si>
  <si>
    <t>RCsB21B  к=0,24</t>
  </si>
  <si>
    <t>Forarea mecanica a gaurilor cu diametrul de 5 cm, in elementele de beton, avind grosimea de 25 cm ( к=0,24 )</t>
  </si>
  <si>
    <t>Confectii metalice diverse din profile laminate, tabla, tabla striata, otel beton, tevi pentru sustineri sau acoperiri, inglobate total sau partial in beton  (Установка швеллера п.1)</t>
  </si>
  <si>
    <t>RpCU08B</t>
  </si>
  <si>
    <t>Straturi de aderenta, executate cu amorsaj de ciment intr-un strat</t>
  </si>
  <si>
    <t>Confectii metalice diverse din profile laminate, tabla, tabla striata, otel beton, tevi pentru sustineri sau acoperiri, inglobate total sau partial in beton (Уголки пп2,3 )</t>
  </si>
  <si>
    <t>CC03B</t>
  </si>
  <si>
    <t>Montare plase sudate la inaltimi mai mici sau egale cu 35 m, la pereti si diafragme, cu greutatea plaselor peste 3 kg/mp (п. 4 )</t>
  </si>
  <si>
    <t>CC02B</t>
  </si>
  <si>
    <t>Armaturi din otel beton OB 37 fasonate in ateliere de santier, cu diametrul barelor peste 8 mm, pt. pereti si diafragme, exclusiv constructiile executate cu cofraje glisante (Арматура для усиления пп5,6,7,8)</t>
  </si>
  <si>
    <t>Confectii metalice diverse din profile laminate, tabla, tabla striata, otel beton, tevi pentru sustineri sau acoperiri, inglobate total sau partial in beton ( Пластины п9 )</t>
  </si>
  <si>
    <t>CD50A</t>
  </si>
  <si>
    <t>Zidarie din caramida simpla, format 250 x 120 x 65 la pereti exteriori cu inaltimea pina la 4 m</t>
  </si>
  <si>
    <t>CC02K</t>
  </si>
  <si>
    <t>Armaturi din otel beton OB 37 fasonate in ateliere de santier, cu diametrul barelor pina la 8 mm inclusiv, si montate  in  grinzi si stilpi, la inaltimi mai mici sau egale cu 35 m, exclusiv constructiile executate cu cofraje glisante</t>
  </si>
  <si>
    <t xml:space="preserve">Capitolul 2.4. Pardoseli     </t>
  </si>
  <si>
    <t>TsC54C</t>
  </si>
  <si>
    <t>Strat de fundatie din pietris, gr.40 mm</t>
  </si>
  <si>
    <t>CG22A  k=1.7</t>
  </si>
  <si>
    <t>Pardoseli din beton simplu clasa C 10/8 (Bc 10/B 150) in grosime de 10 cm, in cimp continuu, driscuit, turnat pe loc, in incaperi cu suprafata mai mare de 16 mp  (Strat suport din B7.5. gr. 170mm  )</t>
  </si>
  <si>
    <t>CG01A</t>
  </si>
  <si>
    <t>Strat suport pentru pardoseli executat din mortar din ciment M 150-T de 3 cm grosime cu fata driscuita fin</t>
  </si>
  <si>
    <t>CG17D</t>
  </si>
  <si>
    <t>Pardoseli din placi de gresie ceramica inclusiv stratul suport din mortar adeziv, executate pe suprafete: mai mari de 16 m2</t>
  </si>
  <si>
    <t xml:space="preserve">Capitolul 2.5. Finisarea interioara </t>
  </si>
  <si>
    <t>RpCJ18B</t>
  </si>
  <si>
    <t>Finisaje cu glet pe tencuieli interioare driscuite de 3 mm grosime, executat cu pasta de ipsos   (   tavane   )</t>
  </si>
  <si>
    <t>CN01A</t>
  </si>
  <si>
    <t>Zugraveli simple pe baza de lapte de var, executate la interior  pe orice suprafata suport cu doua straturi de lapte de var (spoeli) Tavane</t>
  </si>
  <si>
    <t>CF02B</t>
  </si>
  <si>
    <t>Tencuieli interioare de 2 cm grosime, driscuite, executate manual, la pereti sau stilpi, pe suprafete plane cu mortar de ciment-var  marca M 100-T pentru sprit, grund si stratul vizibil, pe zidarie de caramida sau blocuri mici de beton (C откосами )</t>
  </si>
  <si>
    <t>Zugraveli simple pe baza de lapte de var, executate la interior  pe orice suprafata suport cu doua straturi de lapte de var (spoeli) Pereti (С откосами )</t>
  </si>
  <si>
    <t>TsA02B</t>
  </si>
  <si>
    <t>Sapatura manuala de pamint in spatii limitate, avind sub 1,00 m sau peste 1,00 m latime, executata fara sprijiniri, cu taluz vertical, la fundatii, canale, subsoluri, drenuri, trepte de infratire, in pamint necoeziv sau slab coeziv adincime &lt; 0,75 m teren mijlociu</t>
  </si>
  <si>
    <t>CA03G</t>
  </si>
  <si>
    <t>Beton armat turnat cu mijloace clasice,  in fundatii, socluri, ziduri de sprijin, pereti sub cota zero, preparat cu centrala de betoane sau beton marfa conform. art. CA01, turnare cu mijloace clasice, beton armat clasa...  (   Бетон кл В 15 )</t>
  </si>
  <si>
    <t>CB02A</t>
  </si>
  <si>
    <t>Cofraje din panouri refolosibile, cu asteriala din scinduri de rasinoase scurte si subscurte pentru turnarea betonului in cuzineti, fundatii pahar si fundatii de utilaje inclusiv sprijinirile (Опалубка )</t>
  </si>
  <si>
    <t>CC03A</t>
  </si>
  <si>
    <t>Montare plase sudate la inaltimi mai mici sau egale cu 35 m, la pereti si diafragme, cu greutatea plaselor pina la 3 kg/mp Plasa</t>
  </si>
  <si>
    <t>TsD01B</t>
  </si>
  <si>
    <t>Imprastierea cu lopata a pamintului afinat, in straturi uniforme, de 10-30 cm grosime, printr-o aruncare de pina la 3 m din gramezi, inclusiv sfarimarea bulgarilor, pamintul provenind din teren mijlociu</t>
  </si>
  <si>
    <t>CA07A  k=2.5</t>
  </si>
  <si>
    <t>Preparare si punere in opera  beton armat clasa C25/20 (Bc 25/ B 330) sau C 30/25 (Bc 30/ B 400) in subturnari de 20 mm grosime la utilaje tehnologice si la stilpi metalici (Подливка под металлическую опору цем раствором М200, к=2,5)</t>
  </si>
  <si>
    <t>CL08A</t>
  </si>
  <si>
    <t>Elemente metalice (stilpi, grinzi, ferme) gata confectionate, livrate complet asamblate, montate pe santier, in structura constructiei usoare (Опора дымовой трубы)</t>
  </si>
  <si>
    <t>t</t>
  </si>
  <si>
    <t>IC41C</t>
  </si>
  <si>
    <t>Bratara pentru fixarea conductelor din otel pentru instalatia de incalzire centrala sau gaze, montata prin impuscare, teava avind de 2 1/2" - 4"  Болты М16</t>
  </si>
  <si>
    <t>CN20B</t>
  </si>
  <si>
    <t>Vopsitorii interioare sau exterioare aplicate pe timplarie metalica cu email alchidic in  2 straturi inclusiv grundul</t>
  </si>
  <si>
    <t>CA02B</t>
  </si>
  <si>
    <t>Beton simplu turnat in egalizari, pante, sape la inaltimi pina la 35 m inclusiv, prepararea cu centrala de betoane si turnarea cu mijloace clasice beton clasa C 10/8 (Bc 7,5 )</t>
  </si>
  <si>
    <t>CC02I</t>
  </si>
  <si>
    <t xml:space="preserve">Armaturi din otel beton OB 37 fasonate in ateliere de santier, cu diametrul barelor pina la 8 mm inclusiv, si montate in pereti si diafragme, la inaltimi mai mici sau egale cu 35 m, exclusiv constructiile executate cu cofraje glisante  </t>
  </si>
  <si>
    <t xml:space="preserve">Armaturi din otel beton OB 37 fasonate in ateliere de santier, cu diametrul barelor peste 8 mm, pt. pereti si diafragme, exclusiv constructiile executate cu cofraje glisante </t>
  </si>
  <si>
    <t>CC02L</t>
  </si>
  <si>
    <t>Armaturi din otel beton OB 37 fasonate in ateliere de santier, cu diametrul barelor peste 8 mm, si montate in  grinzi si stilpi,  la inaltimi mai mici sau egale cu 35 m, exclusiv constructiile executate cu cofraje glisante (Анкера А1)</t>
  </si>
  <si>
    <t>TsD04A</t>
  </si>
  <si>
    <t>Compactarea cu maiul de mina a umpluturilor executate in sapaturi orizontale sau inclinate la 1/4, inclusiv udarea fiecarui strat de pamint in parte, avind 10 cm grosime pamint necoeziv (Уплотнение )</t>
  </si>
  <si>
    <t>TsC03F1</t>
  </si>
  <si>
    <t>Sapatura mecanica cu excavatorul de 0,40-0,70 mc, cu motor cu ardere interna si comanda hidraulica, in pamint cu umiditate naturala, descarcare in autovehicule teren catg. II (Разработка грунта экскаватором, с разгрузкой в автомобили)</t>
  </si>
  <si>
    <t>100 m3</t>
  </si>
  <si>
    <t>TsA20B</t>
  </si>
  <si>
    <t>Sapatura manuala de pamint, in taluzuri, la deblee sapate cu excavator sau screper, pentru completarea sapaturii la profilul taluzului, in teren mijlociu        (доработка грунта вручную  10% от общего объема разработки в связи с существующим зданием рядом)</t>
  </si>
  <si>
    <t>TsI50A</t>
  </si>
  <si>
    <t>Transportarea incarcaturilor cu autocamione la distanta 1 km (Транспортировка грузов автосамосвалами на расстояние 1 км)</t>
  </si>
  <si>
    <t>Imprastierea cu lopata a pamintului afinat, in straturi uniforme, de 10-30 cm grosime, printr-o aruncare de pina la 3 m din gramezi, inclusiv sfarimarea bulgarilor, pamintul provenind din teren mijlociu (Обратная засыпка  вручную)</t>
  </si>
  <si>
    <t>Compactarea cu maiul de mina a umpluturilor executate in sapaturi orizontale sau inclinate la 1/4, inclusiv udarea fiecarui strat de pamint in parte, avind 10 cm grosime pamint necoeziv (Уплотнение ручной трамбовкой )</t>
  </si>
  <si>
    <t>TsC50B</t>
  </si>
  <si>
    <t>Repararea si intretinerea drumurilor naturale la transportarea pamintului, pentru fiecare 0,5 km, teren categoria II  (ремонт и содержание дорог на 1 км к=2)</t>
  </si>
  <si>
    <t>TsC54A</t>
  </si>
  <si>
    <t>Strat de fundatie din nisip  ( Песчаная подготовка толщ.100мм)</t>
  </si>
  <si>
    <t>AcD51A</t>
  </si>
  <si>
    <t>Camin de vizitare din elemente prefabricate pentru canalizare avind Dn 1,0 m, in teren fara apa subterana (колодец сливной Д=1,0 м.)</t>
  </si>
  <si>
    <t>AcD53A1</t>
  </si>
  <si>
    <t>Elemente din beton armat prefabricat ale caminelor de vizitare, circulare (inelare) cu diametrul 1.0 m, pentru canalizare, in teren fara apa subterana</t>
  </si>
  <si>
    <t>CG22A1</t>
  </si>
  <si>
    <t>Pardoseli din beton simplu clasa C 10/8 (Bc 10/B 150) in grosime de 10 cm, in cimp continuu, driscuit, turnat pe loc, in incaperi cu suprafata mai mica sau egala cu 16 mp  ( Бетон кл В10 , толщ 260мм, К=2,6 )</t>
  </si>
  <si>
    <t>AcE07A</t>
  </si>
  <si>
    <t>Montarea capacelor din fonta sau fonta-beton fara piesa-suport, la caminele de vizitare ale instalatiilor de alimentare cu apa si canalizare, necarosabil tip I  (Люк чугунный )</t>
  </si>
  <si>
    <t>IC44A</t>
  </si>
  <si>
    <t>Confectionarea, montarea si cimentarea tevii de protectie la trecerea conductelor prin ziduri, teava avind diametrul de 1" -2" (Сальник Ду=150мм, L=200мм)</t>
  </si>
  <si>
    <t>Confectii metalice diverse din profile laminate, tabla, tabla striata, otel beton, tevi pentru sustineri sau acoperiri, inglobate total sau partial in beton</t>
  </si>
  <si>
    <t>IzF18B</t>
  </si>
  <si>
    <t>Strat suport de egalizare sau de protectie pentru izolatii, inclusiv scafele aferente, executat cu mortar de ciment gata preparat marca M100-T fara adaos de var, driscuit, pe suprafete orizontale sau inclinate pina la 40 % inclusiv, aplicat in grosime medie de 2 cm (Затирка внутренней поверхности цем раствором с железнением)</t>
  </si>
  <si>
    <t>IzF04F</t>
  </si>
  <si>
    <t>Strat hidroizolant executat la cald la terase, acoperisuri sau la fundatii si radiere, in terenuri fara ape freatice, inclusiv scafele si doliile din hidroizolatia curenta pe suprafete inclinate peste 40% sau verticale plane sau curbe, cu mastic de bitum sau bitum cu adaos de cauciuc, aplicat cu peria sau gletuitorul de cauciuc (cosoroaba) (Боковая гидроизоляция битумом 2 раза)</t>
  </si>
  <si>
    <t>RCsB21A</t>
  </si>
  <si>
    <t>Forarea mecanica a gaurilor cu diametrul de 5 cm, in elementele de beton, avind grosimea de pina la 20 cm  ( h-om =0.5 )</t>
  </si>
  <si>
    <t>Confectii metalice diverse din profile laminate, tabla, tabla striata, otel beton, tevi pentru sustineri sau acoperiri, inglobate total sau partial in beton (Мет конструкции  козырька  К-1)</t>
  </si>
  <si>
    <t>CN20A</t>
  </si>
  <si>
    <t>Vopsitorii interioare sau exterioare cu  vopsele pe baza de ulei aplicate pe timplarie metalica in 3 straturi</t>
  </si>
  <si>
    <t>CE30A</t>
  </si>
  <si>
    <t>Asterala le invelitori sau doliile invelitorilor din tigla, placi tip eternit etc., din scinduri brute de rasinoase (24 mm grosime), la constructii obisnuite. Normele resurselor cu valoarea 0 (zero) se iau dupa proiect. (Обрешетка )</t>
  </si>
  <si>
    <t>CN51A</t>
  </si>
  <si>
    <t>Tratamentul antiseptic al lemnariei, pe suprafete ascunse cu paste antiseptice: ferme, arce, capriori. (Антисептирование )</t>
  </si>
  <si>
    <t>Tratament ignifug al lemnariei; ferme, arce, grinzi, capriori, cosoroabe. (Огнезащита )</t>
  </si>
  <si>
    <t>CE31A1</t>
  </si>
  <si>
    <t>Pazii profilate, la streasina sau frontoane din scinduri geluite simple (Обшивка козырька )</t>
  </si>
  <si>
    <t>CN17A</t>
  </si>
  <si>
    <t>Vopsitorii  cu vopsele si emailuri pe baza de rasini alchidice  aplicate pe timplarie din lemn, executate cu 2 straturi email alchidic inclusiv grundul (Окраска обшивки)</t>
  </si>
  <si>
    <t>CE07A</t>
  </si>
  <si>
    <t>Invelitori din placi din tabla amprentata (tip tigla) pentru invelitorile acoperisurilor (tip Lindab)</t>
  </si>
  <si>
    <t>Strat de fundatie din pietris (Слой основания из щебня)</t>
  </si>
  <si>
    <t>CA02C</t>
  </si>
  <si>
    <t>Beton simplu turnat  in egalizari, pante, sape la inaltimi pina la 35 m inclusiv, preparat cu centrala de betoane conform art. CA01 sau beton marfa, turnare cu mijloace clasice Бетонная подготовка В 7.5  б=200 мм (под основание)</t>
  </si>
  <si>
    <t>Beton armat turnat cu mijloace clasice,  in fundatii, socluri, ziduri de sprijin, pereti sub cota zero, preparat cu centrala de betoane sau beton marfa conform. art. CA01, turnare cu mijloace clasice, beton armat clasa В 15</t>
  </si>
  <si>
    <t>Cofraje din panouri refolosibile, cu asteriala din scinduri de rasinoase scurte si subscurte pentru turnarea betonului in cuzineti, fundatii pahar si fundatii de utilaje inclusiv sprijinirile</t>
  </si>
  <si>
    <t>CC01A</t>
  </si>
  <si>
    <t>Armaturi din otel beton OB 37 fasonate in ateliere de santier cu diametrul barelor pina la 8 mm inclusiv un</t>
  </si>
  <si>
    <t>CC01B</t>
  </si>
  <si>
    <t>Armaturi din otel beton OB 37 fasonate in ateliere de santier cu diametrul barelor peste 8 mm inclusiv</t>
  </si>
  <si>
    <t>Imprastierea cu lopata a pamintului afinat, in straturi uniforme, de 10-30 cm grosime, printr-o aruncare de pina la 3 m din gramezi, inclusiv sfarimarea bulgarilor, pamintul provenind din teren mijlociu (Обр зас в ручную )</t>
  </si>
  <si>
    <t>Compactarea cu maiul de mina a umpluturilor executate in sapaturi orizontale sau inclinate la 1/4, inclusiv udarea fiecarui strat de pamint in parte, avind 10 cm grosime pamint necoeziv (Уплотнение в ручную )</t>
  </si>
  <si>
    <t>Imprastierea cu lopata a pamintului afinat, in straturi uniforme, de 10-30 cm grosime, printr-o aruncare de pina la 3 m din gramezi, inclusiv sfarimarea bulgarilor, pamintul provenind din teren mijlociu (Разбрасывание лишнего грунта  в ручную )</t>
  </si>
  <si>
    <t>Confectii metalice diverse din profile laminate, tabla, tabla striata, otel beton, tevi pentru sustineri sau acoperiri, inglobate total sau partial in beton Ограждение ОГ1</t>
  </si>
  <si>
    <t>Confectii metalice diverse din profile laminate, tabla, tabla striata, otel beton, tevi pentru sustineri sau acoperiri, inglobate total sau partial in beton Ограждение ОГ2</t>
  </si>
  <si>
    <t>Confectii metalice diverse din profile laminate, tabla, tabla striata, otel beton, tevi pentru sustineri sau acoperiri, inglobate total sau partial in beton Ограждение ОГ3</t>
  </si>
  <si>
    <t>Capitolul 1. Lucrari de montare</t>
  </si>
  <si>
    <t>Capitolul 1.1. Echipament electric</t>
  </si>
  <si>
    <t>08-03-526-1</t>
  </si>
  <si>
    <t xml:space="preserve">Automat mono-, bi-, tripolar, montat pe constructii pe perete sau coloana, curent pina la 25 A </t>
  </si>
  <si>
    <t>08-01-081-2</t>
  </si>
  <si>
    <t>Aparat de comanda si semnalizare (buton, cheie de comanda, lacat de blocare electromagnetica, semnal acustic, lampa de semnalizare), cantitate extremitati conectate pina la: 6 (Регулятор скорости)</t>
  </si>
  <si>
    <t>10-08-002-04</t>
  </si>
  <si>
    <t>Avertizoare "ОС" automatice: de contact, de contact magnetic la deschiderea ferestrelor, usilor (Датчик движения,  ДД-009)</t>
  </si>
  <si>
    <t xml:space="preserve">Capitolul 1.2. Echipament pentru iluminare </t>
  </si>
  <si>
    <t>08-03-594-1</t>
  </si>
  <si>
    <t>Corp de iluminat cu lampi luminescente montat separat pe pivoti, cantitate lampi, in corp de iluminat, 1</t>
  </si>
  <si>
    <t>Corp de iluminat, ЛCП44- 1х18 -002 IP65</t>
  </si>
  <si>
    <t>Demaror 80C-220 (Стартер)</t>
  </si>
  <si>
    <t>08-02-144-1</t>
  </si>
  <si>
    <t>Conectarea firelor conductorilor sau a cablurilor la cleme, sectiune pina la: 2,5 mm2 (Блок аварийного питания БАП   AWEx LE 58/3)</t>
  </si>
  <si>
    <t>Capitolul 1.3. Cablu</t>
  </si>
  <si>
    <t>08-02-402-1</t>
  </si>
  <si>
    <t>Cablu, pe constructii montate si jgheaburi cu montarea cutiilor de ramificatie, cu 2-4 fire, in incaperi cu mediu normal, sectiunea firului pina la 10 mm2</t>
  </si>
  <si>
    <t>08-02-412-3</t>
  </si>
  <si>
    <t>Introducerea conductorilor in tevi si furtunuri metalice pozate: primul conductor monofir sau multifir in impletire comuna, sectiune sumara pina la 16 mm2</t>
  </si>
  <si>
    <t>Capitolul 1.4. Materiale diverse</t>
  </si>
  <si>
    <t>08-02-471-4</t>
  </si>
  <si>
    <t>Priza de pamint, verticala, din otel rotund, diametru 20 mm</t>
  </si>
  <si>
    <t>08-02-472-1</t>
  </si>
  <si>
    <t>Conductori de legare la pamint: priza de pamint, orizontala, din otel rotund, diametru 20 mm</t>
  </si>
  <si>
    <t>08-02-472-9</t>
  </si>
  <si>
    <t>Conductor de legare la pamint, deschis, pe suporturi de constructii, din otel rotund, diametru 20 mm</t>
  </si>
  <si>
    <t>08-02-472-6</t>
  </si>
  <si>
    <t>Conductor de legare la pamint, deschis, pe suporturi de constructii, din otel fisie, sectiune 100 mm2 (Сталь полосовая  25*4мм )</t>
  </si>
  <si>
    <t>08-03-603-1</t>
  </si>
  <si>
    <t>Cutie cu transformatori coboritori (ЯТП-0,25,  220/12В)</t>
  </si>
  <si>
    <t>08-02-409-1</t>
  </si>
  <si>
    <t>Teava din vinilplast pe contructii instalate, pe pereti si coloane, fixare cu scoabe, diametru 16 mm</t>
  </si>
  <si>
    <t>08-02-390-1</t>
  </si>
  <si>
    <t>Canale din masa plastica cu latime pina la 40 mm ( Мини-канал ТМК1020)</t>
  </si>
  <si>
    <t>Canal din PVC ( Мини-канал ТМК1020)</t>
  </si>
  <si>
    <t>08-03-575-1</t>
  </si>
  <si>
    <t>Dispozitiv sau aparat demontat inainte de transportare (</t>
  </si>
  <si>
    <t>08-03-573-4</t>
  </si>
  <si>
    <t>Dulap (pupitru) de comanda suspendat, inaltime, latime si adincime, mm, pina la 600х600х350 (Главная заземляющая шина ШЗ-3-30УХЛ3/ГЗШ-8/ шкаф 250х350х170мм)</t>
  </si>
  <si>
    <t>08-02-302-1</t>
  </si>
  <si>
    <t>Traverse din cablu de otel, lungime pina la: 30 m</t>
  </si>
  <si>
    <t>08-02-152-6</t>
  </si>
  <si>
    <t>Constructii metalice, masa pina la: 4 kg (Трубостойка К987У3)</t>
  </si>
  <si>
    <t>Capitolul 1.5. Produse electrice</t>
  </si>
  <si>
    <t>08-03-591-4</t>
  </si>
  <si>
    <t>Intreruptor cu doua clape, tip neingropat, la instalatie deschisa  16А, 220А IP44</t>
  </si>
  <si>
    <t>08-03-591-8</t>
  </si>
  <si>
    <t>Priza de fisa tip neingropat, la instalatie deschisa, 220В, 16А, IP44 c заземляющим контактом</t>
  </si>
  <si>
    <t xml:space="preserve"> </t>
  </si>
  <si>
    <t>Capitolul 2. Lucrari de constructie generale</t>
  </si>
  <si>
    <t>TsA16B1</t>
  </si>
  <si>
    <t>Sapatura manuala de pamint, in spatii limitate, in transe de pina la 4 m adincime, pentru cabluri electrice de inalta tensiune, in pamint cu umiditate naturala fara sprijiniri latime &lt; 1 m, adincime &lt; 1,5 m , teren mijlociu</t>
  </si>
  <si>
    <t>TsD04B</t>
  </si>
  <si>
    <t>Compactarea cu maiul de mina a umpluturilor executate in sapaturi orizontale sau inclinate la 1/4, inclusiv udarea fiecarui strat de pamint in parte, avind 10 cm grosime pamint coeziv</t>
  </si>
  <si>
    <t>Capitolul 3. Utilaj</t>
  </si>
  <si>
    <t>Pretul firmei</t>
  </si>
  <si>
    <t>100 buc</t>
  </si>
  <si>
    <t>100 m</t>
  </si>
  <si>
    <t>10 buc</t>
  </si>
  <si>
    <t xml:space="preserve">Capitolul 1. Lucrari de constructie generale </t>
  </si>
  <si>
    <t>ID04C</t>
  </si>
  <si>
    <t>ID04A</t>
  </si>
  <si>
    <t>ID04B</t>
  </si>
  <si>
    <t>ID03A</t>
  </si>
  <si>
    <t>IzJ13A</t>
  </si>
  <si>
    <t>Etansarea protectiei din tabla la imbinari cu snur de ROMTIX    Tuburi termoizolante D 76, S=25mm, ARMOFLEX</t>
  </si>
  <si>
    <t>IC11C</t>
  </si>
  <si>
    <t>IC11F</t>
  </si>
  <si>
    <t>IC12A</t>
  </si>
  <si>
    <t>IC12C</t>
  </si>
  <si>
    <t>IC11E</t>
  </si>
  <si>
    <t>IE03A</t>
  </si>
  <si>
    <t>Efectuarea probei de etanseitate la presiune a  conductelor de alimentare a aparatelor de incalzire (aeroterme, termoconvectoare, covectoare de plinta, etc.) avind diametrul de 3/8" ... 1"</t>
  </si>
  <si>
    <t>IE03B</t>
  </si>
  <si>
    <t>Efectuarea probei de etanseitate la presiune a  conductelor de alimentare a aparatelor de incalzire (aeroterme, termoconvectoare, covectoare de plinta, etc.) avind diametrul de 1 1/4" ... 2"</t>
  </si>
  <si>
    <t>IE04B</t>
  </si>
  <si>
    <t>Efectuarea probei de dilatare-contractare si de functionare, a  conductelor de alimentare a aparatelor de incalzire (aeroterme, termoconvectoare, covectoare de plinta, etc.) avind diametrul de 1 1/4" ... 2"</t>
  </si>
  <si>
    <t>IE03C</t>
  </si>
  <si>
    <t>Efectuarea probei de etanseitate la presiune a  conductelor de alimentare a aparatelor de incalzire (aeroterme, termoconvectoare, covectoare de plinta, etc.) avind diametrul de 54 x 3,5 ... 83 x 3,5 mm</t>
  </si>
  <si>
    <t>IzA08A</t>
  </si>
  <si>
    <t>Vopsitorii pe conducte, executate manual cu vopsea de ulei, avind diametrul exterior pina la 34 mm inclusiv</t>
  </si>
  <si>
    <t>IzA08B</t>
  </si>
  <si>
    <t>Vopsitorii pe conducte, executate manual cu vopsea de ulei, avind diametrul exterior peste 34 mm</t>
  </si>
  <si>
    <t>IzH07A</t>
  </si>
  <si>
    <t>IzI07A1</t>
  </si>
  <si>
    <t>Protectia termoizolatiei la conducte si aparate cu tabla neagra sau zincata de 0,5 mm grosime, fixata cu suruburi cu cap crestat semirotund, autofiletante pentru tabla, avind circumferinta conductei peste termoizolatie pina la 0,35 m, confectionare ( Tabla subtire de otel galvanizat S=0.5mm, GOST 14918-80* )</t>
  </si>
  <si>
    <t>IzI07A2</t>
  </si>
  <si>
    <t>Protectia termoizolatiei la conducte si aparate cu tabla neagra sau zincata de 0,5 mm grosime, fixata cu suruburi cu cap crestat semirotund, autofiletante pentru tabla, avind circumferinta conductei peste termoizolatie pina la 0,35 m, montare</t>
  </si>
  <si>
    <t>Capitolul 2. Lucrari de montare</t>
  </si>
  <si>
    <t>IA23A</t>
  </si>
  <si>
    <t xml:space="preserve">Capitolul 3. Utilaj </t>
  </si>
  <si>
    <t>Capitolul 1.1. Armaturi</t>
  </si>
  <si>
    <t>IA20A</t>
  </si>
  <si>
    <t>Supapa de siguranta, montata prin insurubare, avind diametrul nominal de 1/2"...1" (Supapa de siguranta D25mm, P=1.0 MPA )</t>
  </si>
  <si>
    <t>Supapa de siguranta, montata prin insurubare, avind diametrul nominal de 1/2"...1" (Supapa de siguranta D20mm, P=1.0 MPA )</t>
  </si>
  <si>
    <t>ID06A</t>
  </si>
  <si>
    <t>Robinet de aerisire cu cheie mobila pentru instalatii de incalzire centrala, avind diametrul nominal de 1/4" (Deaerator automatizat de aeresire/воздушник/ D15mm )</t>
  </si>
  <si>
    <t>ID05B</t>
  </si>
  <si>
    <t>Robinet cu sertar sau cu ventil si de retinere, cu flansa, pentru instalatiile de incalzire centrala, avind diametrul nominal de 50...65 mm (Robinet sferic cu flanse D50mm, P=1.0 MPa)</t>
  </si>
  <si>
    <t>Robinet de trecere sau de retinere cu mufe pentru instalatii de incalzire central, avind diametrul nominal de 1/2" -1" (Robinet sferic cu mufa D20mm, P=1.0 MPa)</t>
  </si>
  <si>
    <t>Robinet de trecere sau de retinere cu mufe pentru instalatii de incalzire central, avind diametrul nominal de 1/2" -1" (Robinet sferic cu mufa D25mm, P=1.0 MPa)</t>
  </si>
  <si>
    <t>Robinet de trecere sau de retinere cu mufe pentru instalatii de incalzire central, avind diametrul nominal de 2" (Robinet sferic cu mufa D50mm, P=1.0 MPa)</t>
  </si>
  <si>
    <t>Robinet de trecere sau de retinere cu mufe pentru instalatii de incalzire central, avind diametrul nominal de 1 1/4" -1 1/2" (Robinet sferic cu mufa D32mm, P=1.0 MPa)</t>
  </si>
  <si>
    <t>VC24A</t>
  </si>
  <si>
    <t>Sustinerea elastica a ventilatorului, cu suporti elastici din cauciuc (Compensator elastic pentru instalarea pompelor  D50mm, P=1.0 MPa)</t>
  </si>
  <si>
    <t>Sustinerea elastica a ventilatorului, cu suporti elastici din cauciuc (Compensator elastic pentru instalarea pompelor  D25mm, P=1.0 MPa)</t>
  </si>
  <si>
    <t>Sustinerea elastica a ventilatorului, cu suporti elastici din cauciuc (Compensator elastic pentru instalarea pompelor  D20mm, P=1.0 MPa)</t>
  </si>
  <si>
    <t>Robinet de trecere sau de retinere cu mufe pentru instalatii de incalzire central, avind diametrul nominal de 1/2" -1" (Supapa de retinere  D25mm, P=1.0 MPa)</t>
  </si>
  <si>
    <t>Robinet de trecere sau de retinere cu mufe pentru instalatii de incalzire central, avind diametrul nominal de 2" (Supapa de retinere  D50mm, P=1.0 MPa)</t>
  </si>
  <si>
    <t>Robinet de trecere sau de retinere cu mufe pentru instalatii de incalzire central, avind diametrul nominal de 1/2" -1" (Supapa de retinere  D20mm, P=1.0 MPa)</t>
  </si>
  <si>
    <t>Robinet cu  trei cai,  cu presgarnitura,  pentru instalatiile de incalzire centrala, avind diametrul nominal de 15  mm (Robinet sferic cu 3-i cai pentru manometru  D10mm, P=1.0 MPa)</t>
  </si>
  <si>
    <t>Robinet cu  trei cai,  cu presgarnitura,  pentru instalatiile de incalzire centrala, avind diametrul nominal de 15  mm (Robinet sferic cu 3-i cai pentru manometru  D15mm, P=1.0 MPa)</t>
  </si>
  <si>
    <t>Capitolul 1.3. Conducte</t>
  </si>
  <si>
    <t>IC35B</t>
  </si>
  <si>
    <t>Teava din polietilena armata de inalta densitate sau polipropilena armata sau nearmata, montata, la legatura corpurilor sau aparatelor de incalzire, in instalatii de incalzire centrala, avind diametrul exterior de 20x2,2 mm  PE cu gofre</t>
  </si>
  <si>
    <t>IC11D</t>
  </si>
  <si>
    <t>IE04A</t>
  </si>
  <si>
    <t>Efectuarea probei de dilatare-contractare si de functionare, a  conductelor de alimentare a aparatelor de incalzire (aeroterme, termoconvectoare, covectoare de plinta, etc.) avind diametrul de 3/8" ... 1"</t>
  </si>
  <si>
    <t>IE04C</t>
  </si>
  <si>
    <t>Efectuarea probei de dilatare-contractare si de functionare, a  conductelor de alimentare a aparatelor de incalzire (aeroterme, termoconvectoare, covectoare de plinta, etc.) avind diametrul de 54 x 3,5 ... 83 x 3,5 mm</t>
  </si>
  <si>
    <t>CL20A</t>
  </si>
  <si>
    <t>Grile de ventilatie gata confectionate din tabla neagra, cu jaluzele reglabile manual, vopsite si montate in zidarie   (Clapeta pentru evacuare cenusei D100mm, S=4.0mm, Inox)</t>
  </si>
  <si>
    <t>AcA25B</t>
  </si>
  <si>
    <t>AcA31C</t>
  </si>
  <si>
    <t>CR03A</t>
  </si>
  <si>
    <t>м3</t>
  </si>
  <si>
    <t>Vopsitorii pe conducte, executate manual cu vopsea de ulei, avind diametrul exterior peste 34 mm (cos)</t>
  </si>
  <si>
    <t>Etansarea protectiei din tabla la imbinari cu snur de ROMTIX   Tuburi termoizolante D 57, S=25mm, ARMOFLEX</t>
  </si>
  <si>
    <t>Etansarea protectiei din tabla la imbinari cu snur de ROMTIX    Tuburi termoizolante D 45, S=25mm, ARMOFLEX</t>
  </si>
  <si>
    <t>Etansarea protectiei din tabla la imbinari cu snur de ROMTIX  Tuburi termoizolante D 38, S=25mm, ARMOFLEX</t>
  </si>
  <si>
    <t>Etansarea protectiei din tabla la imbinari cu snur de ROMTIX   Tuburi termoizolante D 32, S=25mm, ARMOFLEX</t>
  </si>
  <si>
    <t>Etansarea protectiei din tabla la imbinari cu snur de ROMTIX     Tuburi termoizolante D 25, S=25mm, ARMOFLEX</t>
  </si>
  <si>
    <t>Izolarea conductelor cu saltele din vata minerala tip SPS 1 sau de sticla tip SPS 1, cusute cu sirma din otel zincata pe plasa de sirma, gata confectionate, imbracate pe o singura fata, avind grosimea de 20; 30; 40; 50 sau 60 mm, la conducte cu circumferinta peste termoizolatie sub 35 cm, inclusiv   (Saltele de vata minerala, acoperite cu plasa metalica (plasa N12-1.2 din doua parti, marca 125))  0.1912m3 b=40mm</t>
  </si>
  <si>
    <t>IA13A</t>
  </si>
  <si>
    <t>Cazan de preparare agent termic pentru incalzire (apa calda 90/70 grade), sectional, executat din elemente din fonta, avind puterea calorica de pina la 70 kw</t>
  </si>
  <si>
    <t>IA38A</t>
  </si>
  <si>
    <t>ID03C</t>
  </si>
  <si>
    <t>Robinet cu cep, cu trei cai, cu flanse cu presgarnitura,  pentru instalatiile de incalzire centrala, avind diametrul nominal de 65 mm</t>
  </si>
  <si>
    <t>IA27A</t>
  </si>
  <si>
    <t xml:space="preserve">Rezervor de condens, montat pe postament avind capacitatea de 0,5м3 </t>
  </si>
  <si>
    <t>IA32A</t>
  </si>
  <si>
    <t>Vas de expansiune inchis cu membrana,  avind capacitatea pina la 500 l</t>
  </si>
  <si>
    <t>SE53A</t>
  </si>
  <si>
    <t>Contor de apa cu palete,cu racorduri olandeze</t>
  </si>
  <si>
    <t>Filtru de combustibil lichid (DOZAPHOS К700)</t>
  </si>
  <si>
    <t>Filtru de combustibil lichid ( Deaerator 551006D1)</t>
  </si>
  <si>
    <t>Filtru de combustibil lichid  ( Filtru Y cu flanse )</t>
  </si>
  <si>
    <t>IA25B</t>
  </si>
  <si>
    <t>Separator de namol pentru conducte, la instalatia de incalzire centrala, cu diametrul nominal de intrare de 150 mm   ( Colector de namol )</t>
  </si>
  <si>
    <t>Pompa de circulatie a sistemului de incalzire G=4-12 M3/h, H=7-9.0m, N=0.236 kW (220V), А80/180Х М</t>
  </si>
  <si>
    <t>Pompa de alimentare a sistemei de circulatie G=1-1.5 m3/h, H=21m, N=0.75kW (220V), ALP2000M</t>
  </si>
  <si>
    <t>Pompa de recirculatie a cazanului tur-retur G=1.1-2 m3/h, H=2-3m, N=0.055kW (220V), VA25/130-2</t>
  </si>
  <si>
    <t>Supapa-amesticator cu 3-i cai D65- -D65-D50-mm</t>
  </si>
  <si>
    <t>Stingator pe biocsid de carbon V=5 lit., OY-5CO2</t>
  </si>
  <si>
    <t>Filtru-dozator proportional /anticalcar,DOSAPHOS 700</t>
  </si>
  <si>
    <t>Deaerator 551006D1</t>
  </si>
  <si>
    <t>Filtru Y cu flanse D25</t>
  </si>
  <si>
    <t xml:space="preserve">Capitolul 1. Lucrari de montare </t>
  </si>
  <si>
    <t>10-08-001-02</t>
  </si>
  <si>
    <t>Aparate receptoare: Dispozitive "ПС" de receptie si control, de demarare. Concentrator: bloc de baza pentru 20 raze (Прибор приемно-контрольный пожарный "Варта-1/832")</t>
  </si>
  <si>
    <t>08-01-080-1</t>
  </si>
  <si>
    <t>Aparat pentru masurare si protectie, cantitate extremitati conectate pina la: 2  ( Реле  RM1  )</t>
  </si>
  <si>
    <t>10-08-002-02</t>
  </si>
  <si>
    <t>Avertizoare "ПС" automatice: de fum, fotoelectric, de radioizotop, de lumina in executare normala (ИП)</t>
  </si>
  <si>
    <t>Avertizoare "ПС" automatice: de fum, fotoelectric, de radioizotop, de lumina in executare normala (ИПР)</t>
  </si>
  <si>
    <t>10-04-066-05</t>
  </si>
  <si>
    <t>Aparataj de perete: Сирена сигнальная с пробл.маяком, 12В  SA-913F</t>
  </si>
  <si>
    <t>Кабель КПСЭнг-FRLS  2х2х0,2 мм2</t>
  </si>
  <si>
    <t>Кабель контрольный КВВГнг- LSLTx  4х1,0мм2</t>
  </si>
  <si>
    <t>10-01-051-33</t>
  </si>
  <si>
    <t>Fasonare si conectare cabluri si conductori: Cablu sau conductor monopereche: frecventa inalta sau ecranizat de frecventa joasa (Разделка и включение кабелей)</t>
  </si>
  <si>
    <t>08-02-406-1</t>
  </si>
  <si>
    <t>Constructii metalice  (Метизы)</t>
  </si>
  <si>
    <t>Capitolul 2. Utilaj</t>
  </si>
  <si>
    <t>Capitolul 1.1. Ventilare</t>
  </si>
  <si>
    <t>Grile de ventilatie gata confectionate din tabla neagra, cu jaluzele reglabile manual, vopsite si montate in zidarie   (Grile de ventilare    P200)</t>
  </si>
  <si>
    <t>Grile de ventilatie gata confectionate din tabla neagra, cu jaluzele reglabile manual, vopsite si montate in zidarie   (Grile de ventilare STD 5288)</t>
  </si>
  <si>
    <t>IC12E</t>
  </si>
  <si>
    <t>Teava din otel fara sudura sau sudata longitudinal pentru constructii,  montata prin sudura in conducte de distributie, in instalatii de incalzire centrala pentru cladiri de locuit si social-culturale, teava avind diametrul exterior si grosimea peretelui de 108 x 4 mm ГОСТ 10704-91</t>
  </si>
  <si>
    <t>IC12I</t>
  </si>
  <si>
    <t>Teava din otel fara sudura sau sudata longitudinal pentru constructii,  montata prin sudura in conducte de distributie, in instalatii de incalzire centrala pentru cladiri de locuit si social-culturale, teava avind diametrul exterior si grosimea peretelui de 159 x 4,5 mm  ГОСТ 10704-91</t>
  </si>
  <si>
    <t>IC12K</t>
  </si>
  <si>
    <t>Teava din otel fara sudura sau sudata longitudinal pentru constructii,  montata prin sudura in conducte de distributie, in instalatii de incalzire centrala pentru cladiri de locuit si social-culturale, teava avind diametrul exterior si grosimea peretelui de 219 x 6 mm  ГОСТ 10704-91</t>
  </si>
  <si>
    <t>VA02E</t>
  </si>
  <si>
    <t>Confectionarea si montarea canalelor de ventilatie drepte, din tabla zincata sau aluminiu de 1.0 mm grosime, avind perimetrul sectiunii circulare de 250 - 700 mm ( Conducta de  aer D125 GOST  19903-91)</t>
  </si>
  <si>
    <t>Etansarea protectiei din tabla la imbinari cu snur de (Тuburi  termoizolante  Dinter 108,  S=25mm., ARMOFLEX)</t>
  </si>
  <si>
    <t>Etansarea protectiei din tabla la imbinari cu snur de (Тuburi  termoizolante  Dinter 125,  S=25mm., ARMOFLEX)</t>
  </si>
  <si>
    <t>Etansarea protectiei din tabla la imbinari cu snur de (Тuburi  termoizolante  Dinter 159,  S=25mm., ARMOFLEX)</t>
  </si>
  <si>
    <t>Etansarea protectiei din tabla la imbinari cu snur de (Тuburi  termoizolante  Dinter 219,  S=25mm., ARMOFLEX)</t>
  </si>
  <si>
    <t>Capitolul 1.2. Incalzire</t>
  </si>
  <si>
    <t>IB01A</t>
  </si>
  <si>
    <t>IB20A</t>
  </si>
  <si>
    <t>Elemente de sustinere pentru corpuri de incalzire, montat pe zid de caramida.</t>
  </si>
  <si>
    <t>IzA08C</t>
  </si>
  <si>
    <t>Vopsitorii pe corpurile radiatoarelor de calorifer, executate manual cu vopsea de ulei</t>
  </si>
  <si>
    <t>Teava din otel neagra  sudata longitudinal pentru instalatii, nefiletata, montata prin sudura in coloane, in instalatii de incalzire centrala pentru cladiri de locuit si social-culturale, teava avind diametrul de 25х2,5мм   GOST  10704-91</t>
  </si>
  <si>
    <t>Teava din otel neagra  sudata longitudinal pentru instalatii, nefiletata, montata prin sudura in coloane, in instalatii de incalzire centrala pentru cladiri de locuit si social-culturale, teava avind diametrul de  20х2,8мм  ГОСТ  3262-91</t>
  </si>
  <si>
    <t>IC40A</t>
  </si>
  <si>
    <t>Bratara pentru fixarea conductelor din otel pentru instalatia de incalzire centrala sau gaze, montata prin dibluri pina la 1" inclusiv,  pe dibluri din PVC pe zid de caramida</t>
  </si>
  <si>
    <t>Robinet de trecere sau de retinere cu mufe pentru instalatii de incalzire central, avind diametrul nominal de 1/2" -1"  ( Robinen  sferic  сu  mufa D20mm )</t>
  </si>
  <si>
    <t>Robinet de trecere sau de retinere cu mufe pentru instalatii de incalzire central, avind diametrul nominal de 1/2" -1"  ( Robinen  sferic  сu  mufa D10mm )</t>
  </si>
  <si>
    <t>Robinet de aerisire cu cheie mobila pentru instalatii de incalzire centrala  (Deaerator automatizat de aeresire  /воздушный автомат./ D6мм)</t>
  </si>
  <si>
    <t>Robinet de trecere sau de retinere cu mufe pentru instalatii de incalzire central, avind diametrul nominal de 1/2" -1" ( Robinet termostatic сu mufa  D20mm, cu cap termostatic cu lichid)</t>
  </si>
  <si>
    <t>VC04A</t>
  </si>
  <si>
    <t xml:space="preserve">Montarea ventilatoarelor monoaspirante, antiexplozive, antrenate direct cu cuplaj, avind debitul de 660-2.700 mc/h cu motor electric de 0,8 kw </t>
  </si>
  <si>
    <t>11-06-001-02</t>
  </si>
  <si>
    <t>Panou, masa, kg, pina la: 100 ( Щит управления и сигнализации ЩУС- щит типа ЩМП-4 )</t>
  </si>
  <si>
    <t>11-03-001-01</t>
  </si>
  <si>
    <t>Dispozitive, instalate pe constructii metalice, panouri si pupitre: dispozitiv, masa, kg, pina la: 5    (Аппаратура марки , устанавливаемая   в щите ЩУС  )</t>
  </si>
  <si>
    <t>11-08-001-04</t>
  </si>
  <si>
    <t>Racordare retelelor electrice la aparate prin lipire (Пайка)</t>
  </si>
  <si>
    <t>Dispozitiv sau aparat demontat inainte de transportare  ( Установка аппаратуры марки ЭЛ   в щите ЩУС)</t>
  </si>
  <si>
    <t>11-06-002-01</t>
  </si>
  <si>
    <t>Retele electrice in panouri si pupitre: de dulap si de panou (Провод ПВ1 1х1,5)</t>
  </si>
  <si>
    <t>Retele electrice in panouri si pupitre: de dulap si de panou (Провод ПВ3 1х1,5)</t>
  </si>
  <si>
    <t>11-02-001-01</t>
  </si>
  <si>
    <t>Dispozitiv instalat pe imbinari de filet, masa, kg, pina la: 1,5 (Термометр)</t>
  </si>
  <si>
    <t>Dispozitiv instalat pe imbinari de filet, masa, kg, pina la: 1,5 (Термопреобразователь ТС )</t>
  </si>
  <si>
    <t>11-06-001-01</t>
  </si>
  <si>
    <t>Panou, masa, kg, pina la: 50 (Измеритель -регулятор с ПИД законом регулирования, щитовой)</t>
  </si>
  <si>
    <t>Dispozitiv instalat pe imbinari de filet, masa, kg, pina la: 1,5 (Манометр ДМ2010Сг)</t>
  </si>
  <si>
    <t>Dispozitiv instalat pe imbinari de filet, masa, kg, pina la: 1,5 (Манометр )</t>
  </si>
  <si>
    <t>Dispozitive, instalate pe constructii metalice, panouri si pupitre: dispozitiv, masa, kg, pina la: 5 (Датчики -реле уровня РОС-301)</t>
  </si>
  <si>
    <t>08-01-081-1</t>
  </si>
  <si>
    <t>Aparat de comanda si semnalizare (buton, cheie de comanda, lacat de blocare electromagnetica, semnal acustic, lampa de semnalizare), cantitate extremitati conectate pina la: 2 (Сигнализатор загазованности (СО). Seitron RGD CO)</t>
  </si>
  <si>
    <t>08-03-532-4</t>
  </si>
  <si>
    <t>Post de comanda cu butoane, destinatie comuna, montat pe constructie perete sau coloana, cantitatea elementelor postului pina la 3</t>
  </si>
  <si>
    <t>Dispozitiv sau aparat demontat inainte de transportare</t>
  </si>
  <si>
    <t>Robinet de trecere sau de retinere cu mufe pentru instalatii de incalzire central, avind diametrul nominal de 1/2" (Кран трехходовой муфтовый, 14М1-16 )</t>
  </si>
  <si>
    <t>08-02-412-2</t>
  </si>
  <si>
    <t>Introducerea conductorilor in tevi si furtunuri metalice pozate: primul conductor monofir sau multifir in impletire comuna, sectiune sumara pina la 6 mm2</t>
  </si>
  <si>
    <t>08-02-158-4</t>
  </si>
  <si>
    <t>Cap terminal uscat pentru cablu de control, sectiunea unui conductor pina la 2,5 mm2, cantitate conductori, pina la: 4 (Заделка для кабеля )</t>
  </si>
  <si>
    <t>08-02-158-5</t>
  </si>
  <si>
    <t>Cap terminal uscat pentru cablu de control, sectiunea unui conductor pina la 2,5 mm2, cantitate conductori, pina la: 7</t>
  </si>
  <si>
    <t>08-02-411-1</t>
  </si>
  <si>
    <t>Furtun metalic, diametrul exterior pina la 48 mm, flexibil (Рукав гибкий Ду15, РЗ-ЦХ-Ш)</t>
  </si>
  <si>
    <t>11-06-002-04</t>
  </si>
  <si>
    <t>Retele electrice prin tuburi in panouri si pupitre: din tuburi din otel</t>
  </si>
  <si>
    <t>Canal din PVC ( Мини-канал ТМК 1020)</t>
  </si>
  <si>
    <t>Canal din PVC ( Мини-канал ТМК 1720)</t>
  </si>
  <si>
    <t>Constructii metalice</t>
  </si>
  <si>
    <t>Dulap (pupitru) de comanda suspendat, inaltime, latime si adincime, mm, pina la 600х600х350 (ЩМП-2)</t>
  </si>
  <si>
    <t>Automat mono-, bi-, tripolar, montat pe constructii pe perete sau coloana, curent pina la 25 A  (ВА в сущ.щит)</t>
  </si>
  <si>
    <t>Conductor ПВС  2х0,75 мм2</t>
  </si>
  <si>
    <t>Conductor ПВС  3х1,0 мм2</t>
  </si>
  <si>
    <t>Conductor ПВС  4х1,0 мм2</t>
  </si>
  <si>
    <t>08-02-407-1</t>
  </si>
  <si>
    <t>Teava din otel pe constructii instalate pe pereti, fixare cu scoabe, diametru pina la 25 mm</t>
  </si>
  <si>
    <t>Priza de fisa tip neingropat, la instalatie deschisa,  10А, IP44 c заземляющим контактом, с защитными шторками</t>
  </si>
  <si>
    <t>Priza de fisa tip neingropat, la instalatie deschisa, 380В, 16А, IP44 c заземляющим контактом, с защитными шторками</t>
  </si>
  <si>
    <t>Robinet de aerisire cu cheie mobila pentru instalatii de incalzire centrala, avind diametrul nominal de 1/4" (Автоматический воздухоотделитель Ф15, Ру=1,0 МПа )</t>
  </si>
  <si>
    <t>Robinet de trecere sau de retinere cu mufe pentru instalatii de incalzire central, avind diametrul nominal de 1 1/4" -1 1/2" (Клапан трехходовой смесительный Ф32)</t>
  </si>
  <si>
    <t>Robinet de aerisire cu cheie mobila pentru instalatii de incalzire centrala  (Клапан воздушный автоматический Д=10 мм)</t>
  </si>
  <si>
    <t>Robinet de trecere sau de retinere cu mufe pentru instalatii de incalzire central, avind diametrul nominal de 1/2" -1" (Кран шаровый  латунный  Ф20, Р=1МПа) REHAU SOLEСT</t>
  </si>
  <si>
    <t>Robinet de trecere sau de retinere cu mufe pentru instalatii de incalzire central, avind diametrul nominal de 1 1/4" -1 1/2" (Кран шаровый  латунный Ф32, Р=1МПа)</t>
  </si>
  <si>
    <t>Robinet de trecere sau de retinere cu mufe pentru instalatii de incalzire central, avind diametrul nominal de 1/2" -1" (Кран шаровый  латунный  Ф25, Р=1МПа)</t>
  </si>
  <si>
    <t>Robinet de trecere sau de retinere cu mufe pentru instalatii de incalzire central, avind diametrul nominal de 1/2" -1" (Кран шаровый  латунный  Ф20, Р=1МПа)</t>
  </si>
  <si>
    <t>Robinet de trecere sau de retinere cu mufe pentru instalatii de incalzire central, avind diametrul nominal de   DN 15  ( Кран шаровый  латунный  Ф15 Ру=1,0 )</t>
  </si>
  <si>
    <t>Robinet de trecere sau de retinere cu mufe pentru instalatii de incalzire central, avind diametrul nominal de   DN 15  ( Кран шаровый  латунный  Ф15 Ру=1,0 ) REHAU SOLEСT</t>
  </si>
  <si>
    <t>Robinet de trecere sau de retinere cu mufe pentru instalatii de incalzire central, avind diametrul nominal de 2" (Кран шаровый  латунный  Ф50 Ру=1,0 )</t>
  </si>
  <si>
    <t>Robinet de trecere sau de retinere cu mufe pentru instalatii de incalzire central, avind diametrul nominal de   DN 10  ( Кран шаровый  латунный  Ф10 Ру=1,0 )</t>
  </si>
  <si>
    <t>Robinet de trecere sau de retinere cu mufe pentru instalatii de incalzire central, avind diametrul nominal de 1/2" -1" (Клапан обратный латунь Д=25 мм Ру=1МПа)</t>
  </si>
  <si>
    <t>Robinet de trecere sau de retinere cu mufe pentru instalatii de incalzire central, avind diametrul nominal de 1/2" -1" (Клапан обратный латунь Д=20 мм Ру=1МПа) REHAU SOLEСT</t>
  </si>
  <si>
    <t>Robinet de trecere sau de retinere cu mufe pentru instalatii de incalzire central, avind diametrul nominal de 2" (Клапан обратный латунь Д=50 мм Ру=1МПа)</t>
  </si>
  <si>
    <t>Robinet de trecere sau de retinere cu mufe pentru instalatii de incalzire central, avind diametrul nominal de 1/2" -1" (Клапан обратный латунь Д=20 мм Ру=1МПа)</t>
  </si>
  <si>
    <t>Supapa de siguranta, montata prin insurubare, avind diametrul nominal de 1/2"...1" (Клапан-предохранитель пружинный латунь Д=15 мм Ру=1МПа  )</t>
  </si>
  <si>
    <t>Supapa de siguranta, montata prin insurubare, avind diametrul nominal de 1/2"...1" (Клапан-предохранитель пружинный латунь Д=20 мм Ру=1МПа  Италия ) REHAU SOLEСT</t>
  </si>
  <si>
    <t>Sustinerea elastica a ventilatorului, cu suporti elastici din cauciuc (Гибкая вставка к насосам Ду20)</t>
  </si>
  <si>
    <t>Sustinerea elastica a ventilatorului, cu suporti elastici din cauciuc (Гибкая вставка к насосам Ду20) REHAU SOLEСT</t>
  </si>
  <si>
    <t>Schelet din lemn brut, rotund de rasinoase si din rigle de rasinoase pentru constructii rurale, executate la pereti   (Брус деревянный 200х150х1000мм, 2шт)</t>
  </si>
  <si>
    <t>IA18J</t>
  </si>
  <si>
    <t>Armaturi fine pentru cazanele de incalzire centrala: stut cu robinet de control pentru armaturi   ( Закладные детали для  термометра ЗКЧ-1-87)</t>
  </si>
  <si>
    <t>Armaturi fine pentru cazanele de incalzire centrala: stut cu robinet de control pentru armaturi    ( Закладная конструкция для манометра ЗКЧ-275.00.90   )</t>
  </si>
  <si>
    <t>Robinet cu  trei cai,  cu presgarnitura,  pentru instalatiile de incalzire centrala, avind diametrul nominal de 15 - 20 mm (Кран трехходовой для манометра   Италия )</t>
  </si>
  <si>
    <t>AcA25A</t>
  </si>
  <si>
    <t>Montarea prin sudura electrica a piselor de legatura, din otel, la pozitie, avind diametrul de 50-100 mm (Заглушка Ф40мм)</t>
  </si>
  <si>
    <t>SA04E</t>
  </si>
  <si>
    <t>SA04B</t>
  </si>
  <si>
    <t>SA04A</t>
  </si>
  <si>
    <t>IC11B</t>
  </si>
  <si>
    <t>IC11A</t>
  </si>
  <si>
    <t>IC35A</t>
  </si>
  <si>
    <t>Teava din polietilena armata de inalta densitate sau polipropilena armata sau nearmata, montata, la legatura corpurilor sau aparatelor de incalzire, in instalatii de incalzire centrala, avind diametrul exterior de pina la 16х2,0 mm металлопласт</t>
  </si>
  <si>
    <t>Teava din polietilena armata de inalta densitate sau polipropilena armata sau nearmata, montata, la legatura corpurilor sau aparatelor de incalzire, in instalatii de incalzire centrala, avind diametrul exterior de 20х2,2 mm металлопласт</t>
  </si>
  <si>
    <t>Etansarea protectiei din tabla la imbinari cu snur de ROMTIX      Тубы теплоизоляционные  S-15мм, Ф16мм</t>
  </si>
  <si>
    <t>Etansarea protectiei din tabla la imbinari cu snur de ROMTIX      Тубы теплоизоляционные  S-15мм, Ф20мм</t>
  </si>
  <si>
    <t>Bratara pentru fixarea conductelor din otel pentru instalatia de incalzire centrala sau gaze, montata prin dibluri pina la 1" inclusiv,  pe dibluri din PVC pe zid de caramida (Клипсы Ф25)</t>
  </si>
  <si>
    <t>IC40B</t>
  </si>
  <si>
    <t>Bratara pentru fixarea conductelor din otel pentru instalatia de incalzire centrala sau gaze, montata prin dibluri de 1 1/4" - 2",  pe dibluri din PVC pe zid de caramida (Крючки для труб , ТП-5)</t>
  </si>
  <si>
    <t>Executarea strapungerilor pentru conducte sau tiranti in pereti din zidarie de caramida de 26 -50 cm grosime (Пробивка отв.в стене Ф40)</t>
  </si>
  <si>
    <t>IC42A</t>
  </si>
  <si>
    <t>Suporti si dispozitive de fixare pentru sustinerea conductelor, boilere, aparate si recipienti, avind greutatea de pina la 2 kg / bucata</t>
  </si>
  <si>
    <t>IA17C</t>
  </si>
  <si>
    <t>Boiler vertical montat pe pardoseala, boilerul avind capacitatea de 1000...2000 l</t>
  </si>
  <si>
    <t xml:space="preserve">Pompa de circulatie (recirculatie) montata pe conducta existenta, prin flanse, avind diametrul de pina la 2" (50 mm), inclusiv  </t>
  </si>
  <si>
    <t>Filtru de combustibil lichid (Автоматический деаэратор)</t>
  </si>
  <si>
    <t>Vas de expansiune inchis cu membrana,  avind capacitatea pina la 500 l (Расширительный бак)</t>
  </si>
  <si>
    <t>Contor de apa cu palete,cu racorduri olandeze, avind diametrul de 20-30 mm ( Счетчик холодной воды)</t>
  </si>
  <si>
    <t>IC46D</t>
  </si>
  <si>
    <t>Distribuitor - colector pentru puncte si centrale termice, montate pe sustinator gata confectionat   ( Коллектор солнечный )</t>
  </si>
  <si>
    <t>Dispozitive, instalate pe constructii metalice, panouri si pupitre: dispozitiv, masa, kg, pina la: 5 (Контроллер RENO)</t>
  </si>
  <si>
    <t>Dispozitiv instalat pe imbinari de filet, masa, kg, pina la: 1,5 (Тен электрический)</t>
  </si>
  <si>
    <t>11-02-001-02</t>
  </si>
  <si>
    <t>Dispozitiv instalat pe imbinari de filet, masa, kg, pina la: 5 (Регулятор температуры, REНAU SOLEСT -SС100)</t>
  </si>
  <si>
    <t>11-02-022-01</t>
  </si>
  <si>
    <t>Dispozitive care indica convertizoare primare (curgatoare), instalate pe conducta tehnologica: Анализатор замерзания, REНAU SOLEСT</t>
  </si>
  <si>
    <t>Dispozitiv instalat pe imbinari de filet, masa, kg, pina la: 1,5 (Манометр)</t>
  </si>
  <si>
    <t>Filtru de combustibil lichid (Фильтры )</t>
  </si>
  <si>
    <t>Preturi firmei</t>
  </si>
  <si>
    <t>ID05C</t>
  </si>
  <si>
    <t>Robinet cu sertar sau cu ventil si de retinere, cu flansa, pentru instalatiile de incalzire centrala, avind diametrul nominal de 80...100 mm (Robinet  sferic сu  flanse D80)utilaj</t>
  </si>
  <si>
    <t>Robinet de trecere sau de retinere cu mufe pentru instalatii de incalzire central, avind diametrul nominal de 2" (D50)</t>
  </si>
  <si>
    <t>Robinet de trecere sau de retinere cu mufe pentru instalatii de incalzire central, avind diametrul nominal de 1/2" -1" (D25)</t>
  </si>
  <si>
    <t>Robinet de trecere sau de retinere cu mufe pentru instalatii de incalzire central, avind diametrul nominal de 1/2" -1" (D20)</t>
  </si>
  <si>
    <t>Robinet de trecere sau de retinere cu mufe pentru instalatii de incalzire central, avind diametrul nominal de 1 1/4" -1 1/2" (D40)</t>
  </si>
  <si>
    <t>Armaturi fine pentru cazanele de incalzire centrala: stut cu robinet de control pentru armaturi    (Stut D15mm pentru manometru  )</t>
  </si>
  <si>
    <t>Armaturi fine pentru cazanele de incalzire centrala: stut cu robinet de control pentru armaturi    (Stut D15mm pentru termometru  )</t>
  </si>
  <si>
    <t>Robinet cu  trei cai,  cu presgarnitura,  pentru instalatiile de incalzire centrala, avind diametrul nominal de 15 mm</t>
  </si>
  <si>
    <t>Teava din otel fara sudura sau sudata longitudinal pentru constructii,  montata prin sudura in conducte de distributie, in instalatii de incalzire centrala pentru cladiri de locuit si social-culturale, teava avind diametrul exterior si grosimea peretelui de 95 x 3,5 mm ... 108 x 4 mm ( Lamba (гребенка) Ф108x4   L=2.0m cu 8 stut,   2шт )</t>
  </si>
  <si>
    <t>Etansarea protectiei din tabla la imbinari cu snur de ROMTIX   Tuburi termoizolante  S-25мм, Ф108мм</t>
  </si>
  <si>
    <t>Etansarea protectiei din tabla la imbinari cu snur de ROMTIX   Tuburi termoizolante  S-25мм, Ф57мм</t>
  </si>
  <si>
    <t>Etansarea protectiei din tabla la imbinari cu snur de ROMTIX  Tuburi termoizolanteе  S-25мм, Ф45мм</t>
  </si>
  <si>
    <t>Etansarea protectiei din tabla la imbinari cu snur de ROMTIX  Tuburi termoizolante  S-25мм, Ф32мм</t>
  </si>
  <si>
    <t>Teava din otel fara sudura sau sudata longitudinal pentru constructii,  montata prin sudura in conducte de distributie, in instalatii de incalzire centrala pentru cladiri de locuit si social-culturale, teava avind diametrul exterior si grosimea peretelui 57х3mm  GOST  10704-91</t>
  </si>
  <si>
    <t>IC12B</t>
  </si>
  <si>
    <t>Izolarea conductelor cu saltele din vata minerala tip SPS 1 sau de sticla tip SPS 1, cusute cu sirma din otel zincata pe plasa de sirma, gata confectionate, imbracate pe o singura fata, avind grosimea de 20; 30; 40; 50 sau 60 mm, la conducte cu circumferinta peste termoizolatie sub 35 cm, inclusiv   (Saltele de vata minerala, acoperite cu plasa metalica (plasa N12-1.2 din doua parti, marca 125) б=40мм) 0,3622м3</t>
  </si>
  <si>
    <t>Filtru de combustibil lichid (D80)</t>
  </si>
  <si>
    <t>IA18A</t>
  </si>
  <si>
    <t xml:space="preserve">Armaturi fine pentru cazanele de incalzire centrala: termometru (drept sau coltar) cu aparatoare sau termometru cu scala rotunda </t>
  </si>
  <si>
    <t>IA18B</t>
  </si>
  <si>
    <t xml:space="preserve">Armaturi fine pentru cazanele de incalzire centrala: hidrometru sau manometru cu robinet de control  </t>
  </si>
  <si>
    <t>IA41A</t>
  </si>
  <si>
    <t>Reductor de presiune pentru instalatiile de incalzire centrala, avind racorduri de 50 sau 65 mm ( Robinet de balansare automatizat )</t>
  </si>
  <si>
    <t>IA25C</t>
  </si>
  <si>
    <t>Separator de namol pentru conducte, la instalatia de incalzire centrala, cu diametrul nominal de intrare de 250 - 350 mm (Colector de namol)</t>
  </si>
  <si>
    <t>Robinet  sferic сu  flanse D80</t>
  </si>
  <si>
    <t>Filtru Y cu flansa D80</t>
  </si>
  <si>
    <t>Termometru   0...150С,   L=260mm</t>
  </si>
  <si>
    <t>Manometru  P=0.01-5-6MPa</t>
  </si>
  <si>
    <t>Capitolul 1.2. Armaturi fine pentru cazan</t>
  </si>
  <si>
    <t xml:space="preserve">Teava din otel neagra  sudata longitudinal pentru instalatii, nefiletata, montata prin sudura in coloane, in instalatii de incalzire centrala pentru cladiri de locuit si social-culturale, teava avind diametrul de 45х2,5мм </t>
  </si>
  <si>
    <t xml:space="preserve">Teava din otel fara sudura sau sudata longitudinal pentru constructii,  montata prin sudura in conducte de distributie, in instalatii de incalzire centrala pentru cladiri de locuit si social-culturale, teava avind diametrul exterior si grosimea peretelui 57х3mm  </t>
  </si>
  <si>
    <t xml:space="preserve">Teava din otel fara sudura sau sudata longitudinal pentru constructii,  montata prin sudura in conducte de distributie, in instalatii de incalzire centrala pentru cladiri de locuit si social-culturale, teava avind diametrul exterior si grosimea peretelui de 76х3mm </t>
  </si>
  <si>
    <t xml:space="preserve">Teava din otel neagra  sudata longitudinal pentru instalatii, nefiletata, montata prin sudura in coloane, in instalatii de incalzire centrala pentru cladiri de locuit si social-culturale, teava avind diametrul de  20х2,8мм оцинк. </t>
  </si>
  <si>
    <t xml:space="preserve">Teava din otel neagra  sudata longitudinal pentru instalatii, nefiletata, montata prin sudura in coloane, in instalatii de incalzire centrala pentru cladiri de locuit si social-culturale, teava avind diametrul de  25х2,8м  </t>
  </si>
  <si>
    <t xml:space="preserve">Teava din otel neagra  sudata longitudinal pentru instalatii, nefiletata, montata prin sudura in coloane, in instalatii de incalzire centrala pentru cladiri de locuit si social-culturale, teava avind diametrul de 32х2,8м </t>
  </si>
  <si>
    <t xml:space="preserve">Teava din otel neagra  sudata longitudinal pentru instalatii, nefiletata, montata prin sudura in coloane, in instalatii de incalzire centrala pentru cladiri de locuit si social-culturale, teava avind diametrul de 32х2,8мм </t>
  </si>
  <si>
    <t>Teava din otel neagra  sudata longitudinal pentru instalatii, nefiletata, montata prin sudura in coloane, in instalatii de incalzire centrala pentru cladiri de locuit si social-culturale, teava avind diametrul de 40х2,8мm</t>
  </si>
  <si>
    <t xml:space="preserve">Teava din otel neagra  sudata longitudinal pentru instalatii, nefiletata, montata prin sudura in coloane, in instalatii de incalzire centrala pentru cladiri de locuit si social-culturale, teava avind diametrul de 50х3,2мм </t>
  </si>
  <si>
    <t xml:space="preserve">Teava din otel neagra  sudata longitudinal pentru instalatii, nefiletata, montata prin sudura in coloane, in instalatii de incalzire centrala pentru cladiri de locuit si social-culturale, teava avind diametrul de  20х2,8мм </t>
  </si>
  <si>
    <t>Preț Firmă</t>
  </si>
  <si>
    <t>compect</t>
  </si>
  <si>
    <t xml:space="preserve">Cos de fum dublu, din tablă de oțel inoxidabil,  izolatie S=50mm din vată minerală cu densitate 185kg/m3,  Diametrul interior 300mm, H=14m, </t>
  </si>
  <si>
    <t xml:space="preserve">Capitolul 2.7. Coș de fum </t>
  </si>
  <si>
    <t>Capitolul 2.7.2. Fundație coș de fum</t>
  </si>
  <si>
    <t>Montarea prin sudura electrica a pieselor de legatura, din tablă de otel inoxidabil,  avind diametrul de 125-250 mm (Cos de fum dublu in izolatie S=50mm D180mm l=2,5m)</t>
  </si>
  <si>
    <t>Montarea prin sudura electrica a pieselor de legatura, din tablă de otel inoxidabil ,  avind diametrul de 125-250 mm (Cos de fum dublu in izolatie S=50mm D180mm L=2.8m,)</t>
  </si>
  <si>
    <t>Montarea prin sudura electrica a piselor de legatura, din tablă de otel inoxidabil, la pozitie, avind diametrul de 125-250 mm (Cos de fum dublu in izolatie S=50mm,  D180mm,  L=1.5m)</t>
  </si>
  <si>
    <t>Montarea prin sudura electrica a pieselor de legatura, din  tablă de otel  inoxidabil, avind diametrul de 125-250 mm (Cos de fum dublu in izolatie S=50mm D=180mm, l= 1.4m)</t>
  </si>
  <si>
    <t>Grile de ventilatie gata confectionate din tabla neagra, cu jaluzele reglabile manual, vopsite si montate in zidarie   (Siber D180mm S=3.5mm, L=22mm)</t>
  </si>
  <si>
    <t>Racord 160x350mm pe cos de fum D180mm, S=3.5mm. H=0.12m</t>
  </si>
  <si>
    <t>Grile de ventilatie gata confectionate din tabla neagra, cu jaluzele reglabile manual, vopsite si montate in zidarie   (Supapa de explozie/Clapeta de siguranta/160x350mm, S=1.5mm)</t>
  </si>
  <si>
    <t>Montarea prin sudura electrica a pieselor de legatura, din otel inoxidabil,  avind diametrul de 125-250 mm (Cot de fum dublu in izolatie D180, S=50mm, a=90*C, L=0.45m, )</t>
  </si>
  <si>
    <t>Montarea prin sudura electrica a pieselor de legatura, din otel, la pozitie, avind diametrul de 125-250 mm (Compensator lenticular rotund pentru canalele de fum cu o lenticula D180mm, S=3.5)</t>
  </si>
  <si>
    <t>Montarea prin sudura electrica a pieselor de legatura, din otel, la pozitie, avind diametrul de 125-250 mm (Flanse D180- - -D280mm, S=4mm)</t>
  </si>
  <si>
    <t>Racord 500x200mm - -D250mm, S=3.5mm, L=0.3m,</t>
  </si>
  <si>
    <t>Montarea prin sudura electrica a flanselor sau pieselor de legatura, din otel, la capatul tevilor, avind diametrul de 300-400 mm (Flansa D250- - -D360mm, S=2mm de protectie a termoizolarii)</t>
  </si>
  <si>
    <t>Capitolul 1.4. Canale de fum</t>
  </si>
  <si>
    <t>Capitolul 1.5. Izolatia</t>
  </si>
  <si>
    <t>Vas de expansiune, V=80 l, tip R2 80 275,</t>
  </si>
  <si>
    <t>Contor de apa multiget cu mecanizm umed, G=1.5 m3/h,</t>
  </si>
  <si>
    <t>Prețul Firmei</t>
  </si>
  <si>
    <t>Contor energie termică SHARKY 775</t>
  </si>
  <si>
    <t xml:space="preserve">Teava din otel neagra  sudata longitudinal pentru instalatii, nefiletata, montata prin sudura in coloane, in instalatii de incalzire centrala pentru cladiri de locuit si social-culturale, teava avind diametrul de 25х2,5мм   </t>
  </si>
  <si>
    <t xml:space="preserve">Teava din otel fara sudura sau sudata longitudinal pentru constructii,  montata prin sudura in conducte de distributie, in instalatii de incalzire centrala pentru cladiri de locuit si social-culturale, teava avind diametrul exterior si grosimea peretelui de 76х3mm  </t>
  </si>
  <si>
    <t xml:space="preserve">Teava din otel neagra  sudata longitudinal pentru instalatii, nefiletata, montata prin sudura in coloane, in instalatii de incalzire centrala pentru cladiri de locuit si social-culturale, teava avind diametrul de  20х2,8мм  </t>
  </si>
  <si>
    <t xml:space="preserve">Teava din otel neagra  sudata longitudinal pentru instalatii, nefiletata, montata prin sudura in coloane, in instalatii de incalzire centrala pentru cladiri de locuit si social-culturale, teava avind diametrul de 40х2,8мм м  </t>
  </si>
  <si>
    <t xml:space="preserve">Teava din otel fara sudura sau sudata longitudinal pentru constructii,  montata prin sudura in conducte de distributie, in instalatii de incalzire centrala pentru cladiri de locuit si social-culturale, teava avind diametrul exterior si grosimea peretelui de 65х3,2м  </t>
  </si>
  <si>
    <t>Protectia termoizolatiei la conducte si aparate cu tabla neagra sau zincata de 0,5 mm grosime, fixata cu suruburi cu cap crestat semirotund, autofiletante pentru tabla, avind circumferinta conductei peste termoizolatie pina la 0,35 m, confectionare ( Tabla subtire de otel galvanizat S=0.5mm )</t>
  </si>
  <si>
    <t>Robinet de balansare automatizat cu mufe D25  DANFOSS, in complect cu 2-a tavi de impuls din cupru D10,  ASV-PV/  ASV-M sau analog</t>
  </si>
  <si>
    <t>Robinet de balansare automatizat cu mufe D50  DANFOSS, in complect cu 2-a tavi de impuls din cupru D10,  ASV-PV/  ASV-M sau analog</t>
  </si>
  <si>
    <t>Robinet de balansare automatizat cu mufe D40  DANFOSS, in complect cu 2-a tavi de impuls din cupru D10,  ASV-PV/  ASV-M sau analog</t>
  </si>
  <si>
    <t xml:space="preserve">Colector de namol H=700mm  D350 </t>
  </si>
  <si>
    <t>Capitolul 2.2. Carcasă p/u colectoarele solare Кр1</t>
  </si>
  <si>
    <t>Confectii metalice diverse din profile laminate, tabla, tabla striata,  tevi pentru sustineri sau acoperiri, inglobate total sau partial in beton (Поз. 1,2 )</t>
  </si>
  <si>
    <t>Confectii metalice diverse din profile laminate, tabla, tabla striata,  tevi pentru sustineri sau acoperiri, inglobate total sau partial in beton ( Поз. 3,4 )</t>
  </si>
  <si>
    <t>Confectii metalice diverse din profile laminate, tabla, tabla striata,  tevi pentru sustineri sau acoperiri, inglobate total sau partial in beton ( МС1 и МС2 )</t>
  </si>
  <si>
    <t>Capitolul 3. Lucrari de montare</t>
  </si>
  <si>
    <t>Capitolul 3.1. Echipament electric</t>
  </si>
  <si>
    <t>Capitolul 3.2. Cablu</t>
  </si>
  <si>
    <t>Cablu de alimentare ВВГнг-LS  3х1.5мм2</t>
  </si>
  <si>
    <t>cablu de alimentare ВВГнг-LS  4х1.5мм2</t>
  </si>
  <si>
    <t>Cablu de alimentare ВВГнг-LS  5х1.5мм2</t>
  </si>
  <si>
    <t>Cablu de alimentare ВВГнг-LS  5х2.5мм2</t>
  </si>
  <si>
    <t>Capitolul 3.3. Materiale diverse</t>
  </si>
  <si>
    <t>Oțel rotund Ф20мм</t>
  </si>
  <si>
    <t>Cutie din plastic  У409М</t>
  </si>
  <si>
    <t>Colțul exterior al mini-canalului ТМК-YН1020 5401</t>
  </si>
  <si>
    <t>Țeavă PVH   Д=16мм гофро</t>
  </si>
  <si>
    <t xml:space="preserve">Țeavă din oțel  Д=20х2,5мм </t>
  </si>
  <si>
    <t>Articole din metal</t>
  </si>
  <si>
    <t>Capitolul 3.4. Produse electrice</t>
  </si>
  <si>
    <t>Capitolul 4. Lucrari de constructie generale</t>
  </si>
  <si>
    <t>Capitolul 5. Utilaj</t>
  </si>
  <si>
    <t>Întrerupător automat cu trei poli Выключатель автоматический трехполюсный ВА47-29/3Р/ С13</t>
  </si>
  <si>
    <t>Întrerupător automat cu un pol  ВА47-29/1Р/ С5</t>
  </si>
  <si>
    <t>Întrerupător automat cu un pol ВА47-29/1Р/ С10</t>
  </si>
  <si>
    <t>Întrerupător automat cu un pol ВА47-29/1Р/ В5</t>
  </si>
  <si>
    <t>întrerupător diferențial Выключатель диф. АД 12М/2Р/10/30, 10А 30мА</t>
  </si>
  <si>
    <t>Întrerupător diferențial Выключатель диф. АД 14/4Р/10/10,10А 10мА</t>
  </si>
  <si>
    <t>Comutator de sarcină Переключатель нагрузки с ручным управлением, 3хполюсный, 25А на 2 положения, СОМО-С-3-25</t>
  </si>
  <si>
    <t>Busul zero Шина нулевая 8/2</t>
  </si>
  <si>
    <t>Unitate de prindere Блок зажимов БЗ 24</t>
  </si>
  <si>
    <t>Întrerupător automat cu trei poliВыключатель автоматический трехполюсный ВА47-29/3Р/ С16</t>
  </si>
  <si>
    <t xml:space="preserve">Capitolul 6. Racorduri p/u țevi </t>
  </si>
  <si>
    <t>Furtun - Шланг гибкий Д 20 прорезиненный, 3х10м</t>
  </si>
  <si>
    <t>Capitolul 7. Piese înglobate - Закладные детали для установки КИПиА</t>
  </si>
  <si>
    <t>Capitolul 8. Conducte</t>
  </si>
  <si>
    <t>Teava din otel zincata pentru instalatii, montata in conducte de distributie la cladiri de locuit si social-culturаle, avind diametrul de 1 1/2" , d = 40х2mm</t>
  </si>
  <si>
    <t>Teava din otel zincata pentru instalatii, montata in conducte de distributie la cladiri de locuit si social-culturale, avind diametrul de 3/4",  Ф20х2mm</t>
  </si>
  <si>
    <t>Teava din otel zincata pentru instalatii, montata in conducte de distributie la cladiri de locuit si social-culturale, avind diametrul de 1/2" , Ф16х2mm</t>
  </si>
  <si>
    <t xml:space="preserve">Teava din otel neagra  sudata longitudinal pentru instalatii, nefiletata, montata prin sudura in coloane, in instalatii de incalzire centrala pentru cladiri de locuit si social-culturale, teava avind diametrul de  25х2,8мм </t>
  </si>
  <si>
    <t xml:space="preserve">Teava din otel neagra  sudata longitudinal pentru instalatii, nefiletata, montata prin sudura in coloane, in instalatii de incalzire centrala pentru cladiri de locuit si social-culturale, teava avind diametrul de  15х2,8мм </t>
  </si>
  <si>
    <t>Bloc de pompe, masa, kg, pina la: 50 ( Насосный блок для солнечных коллекторов )</t>
  </si>
  <si>
    <t>Schelet din lemn brut, rotund de rasinoase si din rigle de rasinoase pentru constructii rurale, executate la pereti   (Suport sub vas-acumulator 0.5 m3, lemn 150x200x650mm, 2buc)</t>
  </si>
  <si>
    <t>Pompa de circulatie (recirculatie) montata pe conducta existenta, prin flanse, avind diametrul de pina la 2" (50 mm)</t>
  </si>
  <si>
    <t>buc.</t>
  </si>
  <si>
    <t>78a</t>
  </si>
  <si>
    <t xml:space="preserve">Rezervor de apa de adaos, V=0.5 m3 ,  б=1,5mm </t>
  </si>
  <si>
    <t xml:space="preserve">Colector de namol H=700mm, </t>
  </si>
  <si>
    <t>26a</t>
  </si>
  <si>
    <t>Efectuare lucrări de montare a robinetelor  cu reglare manuală, balansarea și punerea în funcțiune a sistemului interior de încălzire  integral cu  Centrala termică nou montată</t>
  </si>
  <si>
    <t xml:space="preserve">Demontarea elementelor de acoperis - invelitori din tabla, asbociment, PVC, carton, pinza,  inclusiv tunsul tablei recuperabile (Acoperire de ardezie) </t>
  </si>
  <si>
    <t>Deaerator automat (Автоматический деаэратор код 551006Д1)</t>
  </si>
  <si>
    <t>Vas de expansiune (Бак- расширитель ) V=60л,Р=0,6 МПа Ф=380мм, Н=730мм     R2 060 271Р</t>
  </si>
  <si>
    <t>Apometru (Счетчик холодной воды) Ф20mm</t>
  </si>
  <si>
    <t>Controler  REHAU sau analog</t>
  </si>
  <si>
    <t>Colector solar cu suprafață selectivă  S= 1,8 m2, (Коллектор солнечный с селективным покрытием площадью 1,8м2), RENAU SOLEСT KOMBI RK 4D,    REHAU SOLEСT  sau analog.</t>
  </si>
  <si>
    <t xml:space="preserve"> Rezistență electrică  cu regulator termic, (Тен электрический для водонагревателей с терморегулятором) , 5кW,   220V</t>
  </si>
  <si>
    <t>Regulator (Регулятор) VARIO  sau analog</t>
  </si>
  <si>
    <t xml:space="preserve">Regulator de temperatură a agentului termic  și a apei calde cu sitem de protecție împotriva supraîncălzirii  cu pompă integrată (Регулятор температуры теплоносителя и горячей воды и защита от перегрева- со встроенным насосом), REНAU SOLEСT -SС100  sau analog </t>
  </si>
  <si>
    <t>Analizator antiîngheț (Анализатор замерзания), REНAU SOLEСT sau analog</t>
  </si>
  <si>
    <t>Manometru ( Манометр с шкалой ) 0-0,5 МPа</t>
  </si>
  <si>
    <t>Termometru cu diapazon de măsurare 0 -150 grade Celsius (Термометр, диапазон измерения 0...150С)</t>
  </si>
  <si>
    <t>Suport p/u termometru</t>
  </si>
  <si>
    <t>Filtru p/u curățarea mecanică a apei,    Ф20мм REHAU SOLEСT sau analog</t>
  </si>
  <si>
    <t>Filtru p/u curățarea mecanică a apei,  Ф25мм</t>
  </si>
  <si>
    <t>Filtru p/u curățarea mecanică a apei,   Ф20мм</t>
  </si>
  <si>
    <t xml:space="preserve">Radiatoare din oțel cu coloane libere si sectiune circulara sau coloane unite si sectiune eliptica   </t>
  </si>
  <si>
    <t>Ventilator  pentru evacuarea  aerului  cald D125 N=0,047kW, AIRCAPPA-125   Tekno-Point-Air sau analog</t>
  </si>
  <si>
    <t>Usi metalice confectionate din profiluri de otel laminat, profiluri din banda de otel fasonate la rece, inclusiv armaturile si accesoriile necesare usilor montate in zidarie de orice natura la constructii cu inaltimea pina la 35 m inclusiv, intr-un canat, cu suprafata tocului pina la 7 mp inclusiv   (Usa  metalica  termoizolată )</t>
  </si>
  <si>
    <t>Capitolul 2.2. Consolidare gol p/u usă</t>
  </si>
  <si>
    <t>Capitolul 2.3. Complectarea cu cărămidă a golului existent</t>
  </si>
  <si>
    <t xml:space="preserve">Capitolul 2.6. Fundație p/u utilaj        </t>
  </si>
  <si>
    <t>Capitolul 2.8. Cămin drenare</t>
  </si>
  <si>
    <t>м2</t>
  </si>
  <si>
    <t xml:space="preserve">Capitolul 2.9. Lucrări complimentare    </t>
  </si>
  <si>
    <t xml:space="preserve">Capitolul 2.9.1. Copertină  К-1      </t>
  </si>
  <si>
    <t>Capitolul 2.9.2. КР-1  și pandusul</t>
  </si>
  <si>
    <t>Corp de iluminat  ЛБО 054 Econom 1x18-112</t>
  </si>
  <si>
    <t>Lămpi  8Вт T5 G5 1х8</t>
  </si>
  <si>
    <t>Lanternă cu baterie</t>
  </si>
  <si>
    <t>Bloc de alimentare curent electric  în caz de avarie, (Блок аварийного питания) БАП   AWEx LE 58/3</t>
  </si>
  <si>
    <t>Cablu de forță  ВВГнг-LS  3х1.5мм2</t>
  </si>
  <si>
    <t>Cablu de forță ВВГнг-LS  4х1.5мм2</t>
  </si>
  <si>
    <t>Cablu de forță ВВГнг-LS  5х1.5мм2</t>
  </si>
  <si>
    <t>Cablu de forță  ВВГнг-LS  5х2.5мм2</t>
  </si>
  <si>
    <t>Oțel rotund Ф20mm</t>
  </si>
  <si>
    <t>Cutie conectări У409М</t>
  </si>
  <si>
    <t>Țeavă PVH   Д=16mm gofrată</t>
  </si>
  <si>
    <t>Unghi extern canal  ТМК-YН1020 5401</t>
  </si>
  <si>
    <t xml:space="preserve">Cablu zincat (Трос оцинкованный), Ф8,3mm </t>
  </si>
  <si>
    <t>Ambreaj de tensiune (Муфта натяжная) К804У3</t>
  </si>
  <si>
    <t>Piese de susținere a cablului (Подвес кабельный)</t>
  </si>
  <si>
    <t>Generator de electricitate cu motor  DIESEL, capacitate 2,9kVA, 220V/50Hz, dotat cu  bloc de conectare automată la sistemul de alimentare cu energie electrică</t>
  </si>
  <si>
    <t>454A</t>
  </si>
  <si>
    <t>complet</t>
  </si>
  <si>
    <t>Întrerupător automat cu  3 poluri ВА47-29/3Р/ С16</t>
  </si>
  <si>
    <t xml:space="preserve">Regulator de viteze p/u ventilatorul de aspirare (Регулятор скорости для вытяжных вентиляторов), RVN </t>
  </si>
  <si>
    <t>Sensor fixare mișcare (Датчик движения, интервал времени встроенного таймера 5...480c), ~230В, IP44   ДД-009</t>
  </si>
  <si>
    <t>Panou ЩМП-4 - щит 800х650х250, IP54</t>
  </si>
  <si>
    <t>Comutator universal (Переключатель универсальный, номер надписи на розетки -23).  УП5312-С86</t>
  </si>
  <si>
    <t>Comutator (Переключатель) ALCLR-22-3</t>
  </si>
  <si>
    <t>Buton de comandă (Кнопка управления "Грибок"), AЕА -22</t>
  </si>
  <si>
    <t>Releu intermediar (Реле промежуточное), 220V  ПЭ37-44У3</t>
  </si>
  <si>
    <t>Releu intermediar (Реле промежуточное), 220V,  ПЭ37-62У3</t>
  </si>
  <si>
    <t>Releu timp (Реле времени) РКВ11-33-11УХЛ4, 220V</t>
  </si>
  <si>
    <t xml:space="preserve"> Dispozitive de  semnalizare (Арматура светосигнальная) АD-22DS</t>
  </si>
  <si>
    <t>Diodă, (Диод ) Д226Б</t>
  </si>
  <si>
    <t>Sonerie ЗД-47</t>
  </si>
  <si>
    <t>Întrerupător de sarcină cu 3 poluri (Выключатель нагрузки трехполюсный)  ВН-32/3/20</t>
  </si>
  <si>
    <t>Întrerupător automat de sarcină cu 1 pol (Выключатель автоматический однополюсный) ВА47-29/1Р/ С5</t>
  </si>
  <si>
    <t>Întrerupător automat de sarcină cu 1 pol (Выключатель автоматический однополюсный) ВА47-29/1Р/ С8</t>
  </si>
  <si>
    <t>Întrerupător automat de sarcină cu 1 pol (Выключатель автоматический однополюсный) ВА47-29/1Р/ В5</t>
  </si>
  <si>
    <t>Întrerupător diferențial (Выключатель диф.) АД 12М/2Р/10/30, 10А 30мА</t>
  </si>
  <si>
    <t>Comutator (Независимый расцепитель), РН47</t>
  </si>
  <si>
    <t>Contactor (Контактор малогабаритный) 230V, 9А, КМИ -10910</t>
  </si>
  <si>
    <t>Prefix de contact (Приставка  контактная) ПКИ-40</t>
  </si>
  <si>
    <t>Releu electrotermic (Реле  электротепловое ) РТИ -1302</t>
  </si>
  <si>
    <t>Releu electrotermic (Реле  электротепловое ) РТИ -1306</t>
  </si>
  <si>
    <t>Releu electrotermic (Реле  электротепловое ) РТИ -1308</t>
  </si>
  <si>
    <t>Indicator de faze ( Световой индикатор фаз), 380V</t>
  </si>
  <si>
    <t>Soclu pentru instalare deschisă cu contact de împământare (Розетка  для открытой установки c заземляющим контактом) 220V  10А</t>
  </si>
  <si>
    <t>Bloc de contacte (Блок зажимов) БЗ 24</t>
  </si>
  <si>
    <t xml:space="preserve">Capitolul 1.2. Aparataj electric </t>
  </si>
  <si>
    <t>Capitolul 1.3. Racorduri p/u țevi</t>
  </si>
  <si>
    <t>Capitolul 1.4. Cabluri și fire</t>
  </si>
  <si>
    <t>Cablu de control  КВВГнг- LSLTx  4х1,0мм2</t>
  </si>
  <si>
    <t>Cablu de control КВВГнг- LSLTx  5х1,0мм2</t>
  </si>
  <si>
    <t>Cablu de control КВВГнг- LSLTx  7х1,0мм2</t>
  </si>
  <si>
    <t>Capitolul 1.5. Protecție</t>
  </si>
  <si>
    <t>Capitolul 1.6. Impulsuri</t>
  </si>
  <si>
    <t>Țeavă din oțel  Д=18х1,2мм ГОСТ10704-91</t>
  </si>
  <si>
    <t>Capitolul 1.7.Materiale adiționale</t>
  </si>
  <si>
    <t>Țeavă PVH  Д=16mm gofrată</t>
  </si>
  <si>
    <t>Casetă de conectare ТМК-AD70 5402</t>
  </si>
  <si>
    <t>Termometru cu diapazon de măsurare  0...120С</t>
  </si>
  <si>
    <t>Rezistență termocuplu (Термопреобразаователь сопротивления -50...+150град., длина монтажной части 26мм, с кабельным выводом 5м), ТС 034-50М.B3.26/5    "ОВЕН"</t>
  </si>
  <si>
    <t>Dispozitiv de măsurare - reglare (Измеритель -регулятор с ПИД законом регулирования, диапазон измерений -50...+200*С, 50М  щитовой), ОВЕН ТРМ12А-Щ1-ТС-0,25-К</t>
  </si>
  <si>
    <t>Manometru cu diapazon de măsurare 0...0,25МПа</t>
  </si>
  <si>
    <t>Manometru cu diapazon de măsurare 0...0,4МПа</t>
  </si>
  <si>
    <t>Sensor-releu de nivel (Датчик - реле уровня, исполнение 1, с двумя датчиками уровня),   РОС-301</t>
  </si>
  <si>
    <t>Semnalizator  de gaze (Сигнализатор загазованности (СО)). Seitron RGD CO</t>
  </si>
  <si>
    <t>Buton de dirijare (Кнопка управления "Пуск", "Стоп").  SB-7</t>
  </si>
  <si>
    <t>Caz p/u buton (Корпус для кнопки) КП102</t>
  </si>
  <si>
    <t>Capitolul 1.1. Panouri</t>
  </si>
  <si>
    <t>Șină zero (Шина нулевая) 8/2</t>
  </si>
  <si>
    <t>Capitolul 1.1. Echipamente de automatizare</t>
  </si>
  <si>
    <t>Echipament recepție - control incendiu (Прибор приемно-контрольный пожарный ,со встроенным аккумулятором (EN-54)) "Варта-1/2GSM"</t>
  </si>
  <si>
    <t>Releu intermediar (Реле промежуточное) 12V, 5А  RM -1</t>
  </si>
  <si>
    <t>Detector de incendiu (Извещатель пожарный дымовой), ИП-8</t>
  </si>
  <si>
    <t>Detector de incendiu (Извещатель пожарный дымовой), ИП-9</t>
  </si>
  <si>
    <t>Detector de incendiu (Извещатель пожарный ручной) , ИПР-1</t>
  </si>
  <si>
    <t>Sirenă acustică cu lumină intermitentă (Сирена сигнальная с проблесковым маячком),  SA-913F</t>
  </si>
  <si>
    <t>Q= 100 kW**</t>
  </si>
  <si>
    <t xml:space="preserve">Diametrul   cosului de fum  200mm***: </t>
  </si>
  <si>
    <t>Platformă pentru containere</t>
  </si>
  <si>
    <t>DA06B2</t>
  </si>
  <si>
    <t>DA06B1</t>
  </si>
  <si>
    <t>CG22A</t>
  </si>
  <si>
    <t>DE11A</t>
  </si>
  <si>
    <t>CO06A4</t>
  </si>
  <si>
    <t>pret</t>
  </si>
  <si>
    <t>Stilpi din otel pentru fixarea panourilor inclusiv piese de fixare d40mm</t>
  </si>
  <si>
    <t>Panouri din otel Eurogard 2,5x1,5m</t>
  </si>
  <si>
    <t>Utilaj</t>
  </si>
  <si>
    <t>Preț firmă</t>
  </si>
  <si>
    <t>Contanere cu capac din tabla de oțel,  D = 600mm, H = 1000mm, pentru  depozitarea cenușii</t>
  </si>
  <si>
    <t xml:space="preserve">Roabă cu căuș, Vcăuș =0,1m3  </t>
  </si>
  <si>
    <t>18A</t>
  </si>
  <si>
    <t>complect</t>
  </si>
  <si>
    <t xml:space="preserve">Motopompă p/u stinferea incendiilor cu debit de refulare 36 m3/h, în complet cu furtun p/u stingere incendiu d=50mm  și lungime 60m (3x20m șI bransboit) și furtun de aspirație cu lungime de 6m </t>
  </si>
  <si>
    <t>Strat de agregate naturale cilindrate, avind functia de rezistenta filtranta, , aerisire, antigeliva si anticapilara, cu asternere mecanica, cu nisip</t>
  </si>
  <si>
    <t xml:space="preserve">Strat de agregate naturale cilindrate, avind functia de rezistenta filtranta, , aerisire, antigeliva si anticapilara, cu asternere mecanica, cu balast </t>
  </si>
  <si>
    <t>Pardoseli din beton simplu clasa C 10/8 (Bc 10/B 150) in grosime de 10 cm, in cimp continuu, driscuit, turnat pe loc, b=10 cm</t>
  </si>
  <si>
    <t>Borduri mici, prefabricate din beton cu sectiunea de 10x15 cm, pentru incadrarea  trotuarelor, asezate pe o fundatie din beton B-15, БР 100.20.8</t>
  </si>
  <si>
    <t xml:space="preserve">Imprejmuiri din plasa de sirma cu panouri de gard din rama de otel rotund fixata  pe stilpi din metal, montati la 2 m distanta interax prin burare cu piatra sparta, </t>
  </si>
  <si>
    <t>Panou ЩМП-2-0 74У2 - щит с монтажной панелью 500x400x220, IP54</t>
  </si>
  <si>
    <t>Boiler  bivalent  cu cxapacitate  1000/220 L  Sunsystem, KSC-2   1000/220 sau analog</t>
  </si>
  <si>
    <t xml:space="preserve">Bloc de pompe  sistem colectoare solare, Q=0.5-3m3/h, Р=0,7-0,8mm.c.a cu motor electric  N=0.23kW,  Solar-3, REHAU SOLEI sau analog   </t>
  </si>
  <si>
    <t xml:space="preserve">Pompă de circulație pentru sistema ACM   (Насос циркуляционной cистемы ГВС ), Q=0.8-3m3/h,Р=2-6mm c.a., motor electric cu  N=0,08кW,  U=220W,  </t>
  </si>
  <si>
    <t>Vas de expansiune (Бак- расширитель ) V=12l, Р=0,8МРа  EXTRAVAREM sau analog</t>
  </si>
  <si>
    <t xml:space="preserve">Vas de expansiune (Бак- расширитель)  V=60l,Р=0,6 МПа Ф=380мм, Н=730мм   Solar  REHAU SOLEСT  </t>
  </si>
  <si>
    <t>Legâtura  cu solul (Главная заземляющая шина ШЗ-3-30УХЛ3/ГЗШ-8/ шкаф 250х350х170мм, 8 зажимов, на 275А)</t>
  </si>
  <si>
    <t>Tipul combustibilului: agro-brichete, tip E, EN 14961-6 (conform Descrierii Sarcinii Tehnice) *</t>
  </si>
  <si>
    <t xml:space="preserve">Capacitatea buncarului de combustibil : </t>
  </si>
  <si>
    <t>Cazan din otel cu schimbator de caldura vertical pe biocombustibil solid,  brichete,  capacitate Q= 100 kW, N=0.900 W</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</si>
</sst>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 #,##0.00_-;_-* &quot;-&quot;??_-;_-@_-"/>
    <numFmt numFmtId="165" formatCode="_(* #,##0.00_);_(* \(#,##0.00\);_(* &quot;-&quot;??_);_(@_)"/>
    <numFmt numFmtId="166" formatCode="0.0%"/>
  </numFmts>
  <fonts count="49"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color indexed="8"/>
      <name val="Times New Roman"/>
      <family val="1"/>
      <charset val="204"/>
    </font>
    <font>
      <b/>
      <sz val="12"/>
      <color indexed="8"/>
      <name val="Calibri"/>
      <family val="2"/>
      <charset val="204"/>
    </font>
    <font>
      <sz val="12"/>
      <color indexed="8"/>
      <name val="Calibri"/>
      <family val="2"/>
      <charset val="204"/>
    </font>
    <font>
      <b/>
      <sz val="14"/>
      <color indexed="8"/>
      <name val="Calibri"/>
      <family val="2"/>
      <charset val="204"/>
    </font>
    <font>
      <sz val="11"/>
      <color indexed="8"/>
      <name val="Calibri"/>
      <family val="2"/>
    </font>
    <font>
      <sz val="12"/>
      <color indexed="8"/>
      <name val="Calibri"/>
      <family val="2"/>
      <charset val="204"/>
    </font>
    <font>
      <b/>
      <sz val="15"/>
      <name val="Calibri"/>
      <family val="2"/>
    </font>
    <font>
      <b/>
      <sz val="14"/>
      <color indexed="9"/>
      <name val="Calibri"/>
      <family val="2"/>
    </font>
    <font>
      <b/>
      <sz val="14"/>
      <name val="Calibri"/>
      <family val="2"/>
    </font>
    <font>
      <b/>
      <sz val="14"/>
      <color indexed="9"/>
      <name val="Calibri"/>
      <family val="2"/>
      <charset val="204"/>
    </font>
    <font>
      <b/>
      <sz val="15"/>
      <color indexed="9"/>
      <name val="Calibri"/>
      <family val="2"/>
    </font>
    <font>
      <b/>
      <sz val="11"/>
      <color indexed="10"/>
      <name val="Calibri"/>
      <family val="2"/>
      <charset val="204"/>
    </font>
    <font>
      <sz val="12"/>
      <color indexed="9"/>
      <name val="Calibri"/>
      <family val="2"/>
      <charset val="204"/>
    </font>
    <font>
      <b/>
      <sz val="12"/>
      <color indexed="9"/>
      <name val="Calibri"/>
      <family val="2"/>
      <charset val="204"/>
    </font>
    <font>
      <sz val="8"/>
      <name val="Calibri"/>
      <family val="2"/>
    </font>
    <font>
      <b/>
      <sz val="11"/>
      <color theme="0"/>
      <name val="Calibri"/>
      <family val="2"/>
      <scheme val="minor"/>
    </font>
    <font>
      <b/>
      <sz val="15"/>
      <color theme="3"/>
      <name val="Calibri"/>
      <family val="2"/>
      <scheme val="minor"/>
    </font>
    <font>
      <sz val="11"/>
      <color theme="1"/>
      <name val="Calibri"/>
      <family val="2"/>
      <charset val="238"/>
      <scheme val="minor"/>
    </font>
    <font>
      <sz val="12"/>
      <name val="Calibri"/>
      <family val="2"/>
    </font>
    <font>
      <b/>
      <sz val="14"/>
      <color indexed="10"/>
      <name val="Calibri"/>
      <family val="2"/>
      <charset val="238"/>
      <scheme val="minor"/>
    </font>
    <font>
      <b/>
      <sz val="14"/>
      <name val="Calibri"/>
      <family val="2"/>
      <charset val="238"/>
      <scheme val="minor"/>
    </font>
    <font>
      <b/>
      <sz val="12"/>
      <color indexed="8"/>
      <name val="Calibri"/>
      <family val="2"/>
      <charset val="238"/>
      <scheme val="minor"/>
    </font>
    <font>
      <b/>
      <sz val="12"/>
      <color theme="1"/>
      <name val="Calibri"/>
      <family val="2"/>
      <scheme val="minor"/>
    </font>
    <font>
      <b/>
      <sz val="14"/>
      <name val="Calibri"/>
      <family val="2"/>
      <scheme val="minor"/>
    </font>
    <font>
      <b/>
      <sz val="14"/>
      <color indexed="8"/>
      <name val="Calibri"/>
      <family val="2"/>
      <charset val="204"/>
      <scheme val="minor"/>
    </font>
    <font>
      <sz val="12"/>
      <color indexed="8"/>
      <name val="Calibri"/>
      <family val="2"/>
      <charset val="204"/>
      <scheme val="minor"/>
    </font>
    <font>
      <b/>
      <sz val="14"/>
      <color indexed="9"/>
      <name val="Calibri"/>
      <family val="2"/>
      <charset val="238"/>
      <scheme val="minor"/>
    </font>
    <font>
      <sz val="11"/>
      <color theme="1"/>
      <name val="Calibri"/>
      <family val="2"/>
      <scheme val="minor"/>
    </font>
    <font>
      <sz val="11"/>
      <color rgb="FF3F3F76"/>
      <name val="Calibri"/>
      <family val="2"/>
      <scheme val="minor"/>
    </font>
    <font>
      <sz val="11"/>
      <color theme="0"/>
      <name val="Calibri"/>
      <family val="2"/>
      <scheme val="minor"/>
    </font>
    <font>
      <sz val="11"/>
      <name val="Calibri"/>
      <family val="2"/>
      <scheme val="minor"/>
    </font>
    <font>
      <b/>
      <sz val="11"/>
      <color theme="1"/>
      <name val="Calibri"/>
      <family val="2"/>
      <charset val="204"/>
      <scheme val="minor"/>
    </font>
    <font>
      <b/>
      <sz val="11"/>
      <color rgb="FFFF0000"/>
      <name val="Calibri"/>
      <family val="2"/>
      <charset val="204"/>
      <scheme val="minor"/>
    </font>
    <font>
      <b/>
      <sz val="12"/>
      <color theme="0"/>
      <name val="Calibri"/>
      <family val="2"/>
      <charset val="204"/>
      <scheme val="minor"/>
    </font>
    <font>
      <sz val="11"/>
      <color rgb="FFFF0000"/>
      <name val="Calibri"/>
      <family val="2"/>
      <charset val="238"/>
      <scheme val="minor"/>
    </font>
    <font>
      <i/>
      <sz val="11"/>
      <color rgb="FFFF0000"/>
      <name val="Calibri"/>
      <family val="2"/>
      <charset val="204"/>
      <scheme val="minor"/>
    </font>
    <font>
      <b/>
      <sz val="14"/>
      <color indexed="8"/>
      <name val="Calibri"/>
      <family val="2"/>
      <charset val="238"/>
      <scheme val="minor"/>
    </font>
    <font>
      <u/>
      <sz val="11"/>
      <color theme="1"/>
      <name val="Calibri"/>
      <family val="2"/>
      <scheme val="minor"/>
    </font>
    <font>
      <b/>
      <u/>
      <sz val="11"/>
      <color theme="1"/>
      <name val="Calibri"/>
      <family val="2"/>
      <charset val="204"/>
      <scheme val="minor"/>
    </font>
    <font>
      <sz val="11"/>
      <color theme="1"/>
      <name val="Calibri"/>
      <family val="2"/>
      <charset val="204"/>
      <scheme val="minor"/>
    </font>
    <font>
      <sz val="11"/>
      <color theme="1"/>
      <name val="Calibri"/>
      <scheme val="minor"/>
    </font>
  </fonts>
  <fills count="1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55"/>
        <bgColor indexed="64"/>
      </patternFill>
    </fill>
    <fill>
      <patternFill patternType="solid">
        <fgColor rgb="FFA5A5A5"/>
      </patternFill>
    </fill>
    <fill>
      <patternFill patternType="solid">
        <fgColor theme="9" tint="0.79998168889431442"/>
        <bgColor indexed="64"/>
      </patternFill>
    </fill>
    <fill>
      <patternFill patternType="solid">
        <fgColor rgb="FFFFE36D"/>
        <bgColor indexed="64"/>
      </patternFill>
    </fill>
    <fill>
      <patternFill patternType="solid">
        <fgColor rgb="FFFFCC99"/>
      </patternFill>
    </fill>
    <fill>
      <patternFill patternType="solid">
        <fgColor theme="7"/>
      </patternFill>
    </fill>
    <fill>
      <patternFill patternType="solid">
        <fgColor theme="7" tint="0.59999389629810485"/>
        <bgColor indexed="65"/>
      </patternFill>
    </fill>
    <fill>
      <patternFill patternType="solid">
        <fgColor theme="8"/>
      </patternFill>
    </fill>
    <fill>
      <patternFill patternType="solid">
        <fgColor rgb="FFFFC000"/>
        <bgColor indexed="64"/>
      </patternFill>
    </fill>
    <fill>
      <patternFill patternType="solid">
        <fgColor rgb="FFFFE989"/>
        <bgColor indexed="64"/>
      </patternFill>
    </fill>
    <fill>
      <patternFill patternType="solid">
        <fgColor theme="1" tint="0.499984740745262"/>
        <bgColor indexed="64"/>
      </patternFill>
    </fill>
    <fill>
      <patternFill patternType="solid">
        <fgColor rgb="FFB4F0FF"/>
        <bgColor indexed="64"/>
      </patternFill>
    </fill>
    <fill>
      <patternFill patternType="solid">
        <fgColor theme="0" tint="-0.14996795556505021"/>
        <bgColor indexed="64"/>
      </patternFill>
    </fill>
    <fill>
      <patternFill patternType="solid">
        <fgColor rgb="FFB4E68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ck">
        <color indexed="64"/>
      </top>
      <bottom style="thick">
        <color indexed="64"/>
      </bottom>
      <diagonal/>
    </border>
  </borders>
  <cellStyleXfs count="16">
    <xf numFmtId="0" fontId="0" fillId="0" borderId="0"/>
    <xf numFmtId="0" fontId="23" fillId="5" borderId="7" applyNumberFormat="0" applyAlignment="0" applyProtection="0"/>
    <xf numFmtId="165" fontId="12" fillId="0" borderId="0" applyFont="0" applyFill="0" applyBorder="0" applyAlignment="0" applyProtection="0"/>
    <xf numFmtId="0" fontId="24" fillId="0" borderId="8" applyNumberFormat="0" applyFill="0" applyAlignment="0" applyProtection="0"/>
    <xf numFmtId="0" fontId="27" fillId="7" borderId="1">
      <alignment vertical="center"/>
    </xf>
    <xf numFmtId="4" fontId="33" fillId="2" borderId="1" applyFont="0" applyFill="0" applyBorder="0">
      <alignment horizontal="center" vertical="center" wrapText="1"/>
    </xf>
    <xf numFmtId="0" fontId="26" fillId="5" borderId="1" applyNumberFormat="0" applyFill="0" applyAlignment="0">
      <alignment horizontal="center" wrapText="1"/>
    </xf>
    <xf numFmtId="0" fontId="36" fillId="8" borderId="9" applyNumberFormat="0" applyAlignment="0" applyProtection="0"/>
    <xf numFmtId="0" fontId="37" fillId="9" borderId="0" applyNumberFormat="0" applyBorder="0" applyAlignment="0" applyProtection="0"/>
    <xf numFmtId="0" fontId="35" fillId="10" borderId="0" applyNumberFormat="0" applyBorder="0" applyAlignment="0" applyProtection="0"/>
    <xf numFmtId="0" fontId="37" fillId="11" borderId="0" applyNumberFormat="0" applyBorder="0" applyAlignment="0" applyProtection="0"/>
    <xf numFmtId="9" fontId="35" fillId="0" borderId="0" applyFont="0" applyFill="0" applyBorder="0" applyAlignment="0" applyProtection="0"/>
    <xf numFmtId="0" fontId="29" fillId="15" borderId="16" applyNumberFormat="0">
      <alignment vertical="center"/>
    </xf>
    <xf numFmtId="0" fontId="30" fillId="16" borderId="1" applyAlignment="0">
      <alignment horizontal="center"/>
    </xf>
    <xf numFmtId="0" fontId="31" fillId="17" borderId="16" applyNumberFormat="0">
      <alignment vertical="center"/>
    </xf>
    <xf numFmtId="4" fontId="33" fillId="2" borderId="1" applyFont="0" applyFill="0" applyBorder="0">
      <alignment horizontal="center" vertical="center" wrapText="1"/>
    </xf>
  </cellStyleXfs>
  <cellXfs count="179">
    <xf numFmtId="0" fontId="0" fillId="0" borderId="0" xfId="0"/>
    <xf numFmtId="4" fontId="31" fillId="17" borderId="16" xfId="14" applyNumberFormat="1">
      <alignment vertical="center"/>
    </xf>
    <xf numFmtId="0" fontId="8" fillId="0" borderId="0" xfId="0" applyFont="1" applyAlignment="1">
      <alignment vertical="center"/>
    </xf>
    <xf numFmtId="0" fontId="13" fillId="0" borderId="0" xfId="0" applyFont="1"/>
    <xf numFmtId="0" fontId="14" fillId="0" borderId="0" xfId="3" applyNumberFormat="1" applyFont="1" applyBorder="1" applyAlignment="1">
      <alignment vertical="top" wrapText="1" readingOrder="1"/>
    </xf>
    <xf numFmtId="0" fontId="0" fillId="0" borderId="0" xfId="0" applyBorder="1"/>
    <xf numFmtId="0" fontId="26" fillId="6" borderId="1" xfId="6" applyFill="1" applyBorder="1" applyAlignment="1" applyProtection="1">
      <alignment horizontal="center" vertical="center" wrapText="1"/>
    </xf>
    <xf numFmtId="0" fontId="26" fillId="0" borderId="1" xfId="6" applyFill="1" applyAlignment="1" applyProtection="1">
      <alignment vertical="center" wrapText="1"/>
    </xf>
    <xf numFmtId="0" fontId="26" fillId="6" borderId="1" xfId="6" applyFill="1" applyAlignment="1" applyProtection="1">
      <alignment horizontal="center" vertical="center" wrapText="1"/>
    </xf>
    <xf numFmtId="0" fontId="26" fillId="6" borderId="5" xfId="6" applyFill="1" applyBorder="1" applyAlignment="1" applyProtection="1">
      <alignment horizontal="center" vertical="center" wrapText="1"/>
    </xf>
    <xf numFmtId="0" fontId="27" fillId="7" borderId="2" xfId="4" applyBorder="1" applyAlignment="1" applyProtection="1">
      <alignment vertical="center"/>
    </xf>
    <xf numFmtId="0" fontId="27" fillId="7" borderId="4" xfId="4" applyBorder="1" applyAlignment="1" applyProtection="1">
      <alignment vertical="center"/>
    </xf>
    <xf numFmtId="0" fontId="27" fillId="7" borderId="6" xfId="4" applyBorder="1" applyAlignment="1" applyProtection="1">
      <alignment vertical="center"/>
    </xf>
    <xf numFmtId="0" fontId="42" fillId="0" borderId="0" xfId="0" applyFont="1" applyAlignment="1" applyProtection="1">
      <alignment horizontal="left" vertical="top"/>
    </xf>
    <xf numFmtId="0" fontId="31" fillId="17" borderId="16" xfId="14">
      <alignment vertical="center"/>
    </xf>
    <xf numFmtId="0" fontId="26" fillId="0" borderId="1" xfId="6" applyFill="1" applyBorder="1" applyAlignment="1" applyProtection="1">
      <alignment horizontal="center" vertical="center" wrapText="1"/>
      <protection locked="0"/>
    </xf>
    <xf numFmtId="0" fontId="26" fillId="0" borderId="1" xfId="6" applyFont="1" applyFill="1" applyBorder="1" applyAlignment="1" applyProtection="1">
      <alignment vertical="center" wrapText="1"/>
    </xf>
    <xf numFmtId="166" fontId="26" fillId="0" borderId="1" xfId="11" applyNumberFormat="1" applyFont="1" applyFill="1" applyBorder="1" applyAlignment="1" applyProtection="1">
      <alignment horizontal="center" vertical="center" wrapText="1"/>
      <protection locked="0"/>
    </xf>
    <xf numFmtId="4" fontId="13" fillId="0" borderId="1" xfId="5" applyFont="1" applyFill="1" applyBorder="1">
      <alignment horizontal="center" vertical="center" wrapText="1"/>
    </xf>
    <xf numFmtId="4" fontId="26" fillId="0" borderId="1" xfId="5" applyFont="1" applyFill="1">
      <alignment horizontal="center" vertical="center" wrapText="1"/>
    </xf>
    <xf numFmtId="4" fontId="26" fillId="0" borderId="1" xfId="5" applyFont="1" applyFill="1" applyProtection="1">
      <alignment horizontal="center" vertical="center" wrapText="1"/>
      <protection locked="0"/>
    </xf>
    <xf numFmtId="2" fontId="40" fillId="0" borderId="1" xfId="0" applyNumberFormat="1" applyFont="1" applyFill="1" applyBorder="1" applyAlignment="1" applyProtection="1">
      <alignment horizontal="center" vertical="center"/>
      <protection locked="0"/>
    </xf>
    <xf numFmtId="0" fontId="0" fillId="0" borderId="0" xfId="0" applyProtection="1"/>
    <xf numFmtId="0" fontId="8" fillId="0" borderId="0" xfId="0" applyFont="1" applyAlignment="1" applyProtection="1">
      <alignment vertical="center"/>
    </xf>
    <xf numFmtId="4" fontId="13" fillId="0" borderId="1" xfId="5" applyFont="1" applyFill="1" applyBorder="1" applyAlignment="1" applyProtection="1">
      <alignment horizontal="center" vertical="center" wrapText="1"/>
      <protection locked="0"/>
    </xf>
    <xf numFmtId="0" fontId="0" fillId="0" borderId="0" xfId="0" applyAlignment="1" applyProtection="1">
      <alignment wrapText="1"/>
    </xf>
    <xf numFmtId="0" fontId="34" fillId="5" borderId="1" xfId="1" applyFont="1" applyBorder="1" applyAlignment="1" applyProtection="1">
      <alignment horizontal="center" wrapText="1"/>
    </xf>
    <xf numFmtId="0" fontId="28" fillId="0" borderId="1" xfId="1" applyFont="1" applyFill="1" applyBorder="1" applyAlignment="1" applyProtection="1">
      <alignment horizontal="center" wrapText="1"/>
    </xf>
    <xf numFmtId="0" fontId="0" fillId="0" borderId="0" xfId="0" applyAlignment="1" applyProtection="1"/>
    <xf numFmtId="0" fontId="27" fillId="7" borderId="2" xfId="4" applyBorder="1" applyAlignment="1" applyProtection="1">
      <alignment vertical="center" wrapText="1"/>
    </xf>
    <xf numFmtId="0" fontId="27" fillId="7" borderId="4" xfId="4" applyBorder="1" applyAlignment="1" applyProtection="1">
      <alignment vertical="center" wrapText="1"/>
    </xf>
    <xf numFmtId="0" fontId="27" fillId="7" borderId="6" xfId="4" applyBorder="1" applyAlignment="1" applyProtection="1">
      <alignment vertical="center" wrapText="1"/>
    </xf>
    <xf numFmtId="0" fontId="39" fillId="0" borderId="0" xfId="0" applyFont="1" applyAlignment="1" applyProtection="1"/>
    <xf numFmtId="0" fontId="25" fillId="0" borderId="0" xfId="0" applyFont="1" applyAlignment="1" applyProtection="1">
      <alignment horizontal="center" wrapText="1"/>
    </xf>
    <xf numFmtId="0" fontId="25" fillId="0" borderId="0" xfId="0" applyFont="1" applyAlignment="1" applyProtection="1">
      <alignment wrapText="1"/>
    </xf>
    <xf numFmtId="0" fontId="0" fillId="0" borderId="0" xfId="0" applyAlignment="1" applyProtection="1">
      <alignment horizontal="center" wrapText="1"/>
    </xf>
    <xf numFmtId="0" fontId="38" fillId="0" borderId="1" xfId="0" applyFont="1" applyBorder="1" applyAlignment="1">
      <alignment wrapText="1"/>
    </xf>
    <xf numFmtId="0" fontId="26" fillId="0" borderId="1" xfId="6" applyFont="1" applyFill="1" applyBorder="1" applyAlignment="1" applyProtection="1">
      <alignment vertical="center" wrapText="1"/>
      <protection locked="0"/>
    </xf>
    <xf numFmtId="0" fontId="25" fillId="0" borderId="0" xfId="0" applyFont="1" applyAlignment="1" applyProtection="1">
      <alignment horizontal="center" vertical="center" wrapText="1"/>
    </xf>
    <xf numFmtId="0" fontId="25" fillId="0" borderId="0" xfId="0" applyFont="1" applyAlignment="1" applyProtection="1">
      <alignment horizontal="left" vertical="top" wrapText="1"/>
    </xf>
    <xf numFmtId="0" fontId="47" fillId="0" borderId="0" xfId="0" applyFont="1" applyAlignment="1" applyProtection="1">
      <alignment horizontal="left" vertical="top"/>
    </xf>
    <xf numFmtId="0" fontId="47" fillId="0" borderId="0" xfId="0" applyFont="1" applyAlignment="1" applyProtection="1">
      <alignment wrapText="1"/>
    </xf>
    <xf numFmtId="4" fontId="47" fillId="0" borderId="0" xfId="0" applyNumberFormat="1" applyFont="1" applyFill="1" applyBorder="1" applyAlignment="1" applyProtection="1">
      <alignment horizontal="center" vertical="center" wrapText="1"/>
    </xf>
    <xf numFmtId="4" fontId="25" fillId="0" borderId="0" xfId="5" applyFont="1" applyFill="1" applyBorder="1" applyProtection="1">
      <alignment horizontal="center" vertical="center" wrapText="1"/>
      <protection locked="0"/>
    </xf>
    <xf numFmtId="4" fontId="25" fillId="0" borderId="0" xfId="5" applyFont="1" applyFill="1" applyBorder="1" applyProtection="1">
      <alignment horizontal="center" vertical="center" wrapText="1"/>
    </xf>
    <xf numFmtId="0" fontId="0" fillId="0" borderId="0" xfId="0" applyProtection="1">
      <protection locked="0"/>
    </xf>
    <xf numFmtId="0" fontId="25" fillId="0" borderId="0" xfId="0" applyFont="1" applyAlignment="1" applyProtection="1">
      <alignment horizontal="center" wrapText="1"/>
      <protection locked="0"/>
    </xf>
    <xf numFmtId="0" fontId="25" fillId="0" borderId="0" xfId="0" applyFont="1" applyAlignment="1" applyProtection="1">
      <alignment wrapText="1"/>
      <protection locked="0"/>
    </xf>
    <xf numFmtId="0" fontId="10" fillId="0" borderId="1" xfId="0" applyFont="1" applyBorder="1" applyAlignment="1" applyProtection="1">
      <alignment vertical="center" wrapText="1"/>
    </xf>
    <xf numFmtId="0" fontId="26" fillId="0" borderId="1" xfId="6" applyFill="1" applyAlignment="1" applyProtection="1">
      <alignment horizontal="center" vertical="center" wrapText="1"/>
    </xf>
    <xf numFmtId="4" fontId="26" fillId="0" borderId="1" xfId="5" applyFont="1" applyFill="1" applyProtection="1">
      <alignment horizontal="center" vertical="center" wrapText="1"/>
    </xf>
    <xf numFmtId="0" fontId="10" fillId="0" borderId="1" xfId="0" applyFont="1" applyFill="1" applyBorder="1" applyAlignment="1" applyProtection="1">
      <alignment horizontal="right" vertical="center" wrapText="1"/>
    </xf>
    <xf numFmtId="0" fontId="10" fillId="0" borderId="1" xfId="0" applyFont="1" applyFill="1" applyBorder="1" applyAlignment="1" applyProtection="1">
      <alignment vertical="center" wrapText="1"/>
    </xf>
    <xf numFmtId="0" fontId="10" fillId="0" borderId="1" xfId="0" applyFont="1" applyFill="1" applyBorder="1" applyAlignment="1" applyProtection="1">
      <alignment horizontal="left" vertical="top" wrapText="1"/>
    </xf>
    <xf numFmtId="0" fontId="10" fillId="0" borderId="1" xfId="0" applyFont="1" applyFill="1" applyBorder="1" applyAlignment="1" applyProtection="1">
      <alignment horizontal="center" vertical="center" wrapText="1"/>
    </xf>
    <xf numFmtId="4" fontId="10" fillId="0" borderId="1" xfId="5" applyFont="1" applyFill="1" applyBorder="1" applyAlignment="1" applyProtection="1">
      <alignment horizontal="center" vertical="center" wrapText="1"/>
    </xf>
    <xf numFmtId="0" fontId="10" fillId="0" borderId="1" xfId="0" applyFont="1" applyBorder="1" applyAlignment="1" applyProtection="1">
      <alignment horizontal="left" vertical="top" wrapText="1"/>
    </xf>
    <xf numFmtId="0" fontId="10" fillId="0" borderId="1" xfId="0" applyFont="1" applyBorder="1" applyAlignment="1" applyProtection="1">
      <alignment horizontal="center" vertical="center" wrapText="1"/>
    </xf>
    <xf numFmtId="0" fontId="39" fillId="0" borderId="0" xfId="0" applyFont="1" applyProtection="1">
      <protection hidden="1"/>
    </xf>
    <xf numFmtId="0" fontId="39" fillId="0" borderId="0" xfId="0" applyFont="1" applyProtection="1">
      <protection locked="0" hidden="1"/>
    </xf>
    <xf numFmtId="0" fontId="0" fillId="0" borderId="0" xfId="0" applyProtection="1">
      <protection hidden="1"/>
    </xf>
    <xf numFmtId="0" fontId="15" fillId="14" borderId="1" xfId="1" applyFont="1" applyFill="1" applyBorder="1" applyAlignment="1" applyProtection="1">
      <alignment horizontal="center" vertical="center"/>
      <protection hidden="1"/>
    </xf>
    <xf numFmtId="0" fontId="16" fillId="0" borderId="1" xfId="1" applyFont="1" applyFill="1" applyBorder="1" applyAlignment="1" applyProtection="1">
      <alignment horizontal="center" vertical="center"/>
      <protection hidden="1"/>
    </xf>
    <xf numFmtId="0" fontId="9" fillId="0" borderId="1" xfId="0" applyFont="1" applyBorder="1" applyAlignment="1" applyProtection="1">
      <alignment horizontal="center" vertical="center" wrapText="1"/>
      <protection hidden="1"/>
    </xf>
    <xf numFmtId="0" fontId="0" fillId="3" borderId="1" xfId="0" applyFill="1" applyBorder="1" applyAlignment="1" applyProtection="1">
      <alignment horizontal="center"/>
      <protection hidden="1"/>
    </xf>
    <xf numFmtId="0" fontId="10" fillId="0" borderId="1" xfId="0" applyNumberFormat="1" applyFont="1" applyBorder="1" applyAlignment="1" applyProtection="1">
      <alignment vertical="center" wrapText="1"/>
      <protection hidden="1"/>
    </xf>
    <xf numFmtId="165" fontId="10" fillId="0" borderId="1" xfId="2" applyFont="1" applyBorder="1" applyAlignment="1" applyProtection="1">
      <alignment vertical="center" wrapText="1"/>
      <protection hidden="1"/>
    </xf>
    <xf numFmtId="0" fontId="20" fillId="14" borderId="1" xfId="0" applyFont="1" applyFill="1" applyBorder="1" applyAlignment="1" applyProtection="1">
      <alignment vertical="center" wrapText="1"/>
      <protection hidden="1"/>
    </xf>
    <xf numFmtId="165" fontId="21" fillId="14" borderId="1" xfId="2" applyFont="1" applyFill="1" applyBorder="1" applyAlignment="1" applyProtection="1">
      <alignment vertical="center" wrapText="1"/>
      <protection hidden="1"/>
    </xf>
    <xf numFmtId="0" fontId="38" fillId="12" borderId="1" xfId="8" applyFont="1" applyFill="1" applyBorder="1" applyAlignment="1" applyProtection="1">
      <alignment horizontal="center"/>
      <protection hidden="1"/>
    </xf>
    <xf numFmtId="0" fontId="0" fillId="0" borderId="1" xfId="0" applyBorder="1" applyAlignment="1" applyProtection="1">
      <alignment horizontal="center" vertical="center"/>
      <protection hidden="1"/>
    </xf>
    <xf numFmtId="0" fontId="35" fillId="13" borderId="1" xfId="9" applyFill="1" applyBorder="1" applyAlignment="1" applyProtection="1">
      <alignment horizontal="center" vertical="center"/>
      <protection hidden="1"/>
    </xf>
    <xf numFmtId="0" fontId="39" fillId="13" borderId="1" xfId="9" applyFont="1" applyFill="1" applyBorder="1" applyAlignment="1" applyProtection="1">
      <alignment horizontal="center" vertical="center"/>
      <protection hidden="1"/>
    </xf>
    <xf numFmtId="0" fontId="41" fillId="14" borderId="1" xfId="10" applyFont="1" applyFill="1" applyBorder="1" applyAlignment="1" applyProtection="1">
      <alignment horizontal="center"/>
      <protection hidden="1"/>
    </xf>
    <xf numFmtId="0" fontId="46" fillId="0" borderId="0" xfId="0" applyFont="1" applyBorder="1" applyAlignment="1" applyProtection="1">
      <alignment wrapText="1"/>
      <protection locked="0" hidden="1"/>
    </xf>
    <xf numFmtId="0" fontId="45" fillId="0" borderId="0" xfId="0" applyFont="1" applyBorder="1" applyAlignment="1" applyProtection="1">
      <protection hidden="1"/>
    </xf>
    <xf numFmtId="0" fontId="0" fillId="0" borderId="14" xfId="0" applyBorder="1" applyAlignment="1" applyProtection="1">
      <protection hidden="1"/>
    </xf>
    <xf numFmtId="10" fontId="36" fillId="8" borderId="9" xfId="7" applyNumberFormat="1" applyAlignment="1" applyProtection="1">
      <alignment horizontal="center" vertical="center"/>
    </xf>
    <xf numFmtId="165" fontId="0" fillId="0" borderId="1" xfId="2" applyFont="1" applyFill="1" applyBorder="1" applyAlignment="1" applyProtection="1">
      <alignment horizontal="center" vertical="center"/>
    </xf>
    <xf numFmtId="165" fontId="0" fillId="0" borderId="1" xfId="2" applyFont="1" applyFill="1" applyBorder="1" applyAlignment="1" applyProtection="1">
      <alignment vertical="center"/>
    </xf>
    <xf numFmtId="2" fontId="0" fillId="0" borderId="1" xfId="0" applyNumberFormat="1" applyFill="1" applyBorder="1" applyAlignment="1" applyProtection="1">
      <alignment horizontal="right" vertical="center"/>
    </xf>
    <xf numFmtId="164" fontId="35" fillId="13" borderId="1" xfId="9" applyNumberFormat="1" applyFill="1" applyBorder="1" applyAlignment="1" applyProtection="1">
      <alignment horizontal="center" vertical="center"/>
    </xf>
    <xf numFmtId="9" fontId="0" fillId="0" borderId="1" xfId="0" applyNumberFormat="1" applyFill="1" applyBorder="1" applyAlignment="1" applyProtection="1">
      <alignment horizontal="center" vertical="center"/>
    </xf>
    <xf numFmtId="0" fontId="0" fillId="0" borderId="1" xfId="0" applyBorder="1" applyAlignment="1" applyProtection="1">
      <alignment horizontal="center" vertical="center"/>
    </xf>
    <xf numFmtId="38" fontId="39" fillId="13" borderId="1" xfId="9" applyNumberFormat="1" applyFont="1" applyFill="1" applyBorder="1" applyAlignment="1" applyProtection="1">
      <alignment vertical="center"/>
    </xf>
    <xf numFmtId="165" fontId="41" fillId="14" borderId="1" xfId="2" applyFont="1" applyFill="1" applyBorder="1" applyProtection="1"/>
    <xf numFmtId="0" fontId="38" fillId="0" borderId="1" xfId="0" applyFont="1" applyBorder="1" applyAlignment="1" applyProtection="1">
      <alignment wrapText="1"/>
      <protection locked="0"/>
    </xf>
    <xf numFmtId="4" fontId="47" fillId="0" borderId="0" xfId="2" applyNumberFormat="1" applyFont="1" applyFill="1" applyBorder="1" applyAlignment="1" applyProtection="1">
      <alignment horizontal="center" vertical="center" wrapText="1"/>
    </xf>
    <xf numFmtId="4" fontId="25" fillId="0" borderId="0" xfId="2" applyNumberFormat="1" applyFont="1" applyFill="1" applyBorder="1" applyAlignment="1" applyProtection="1">
      <alignment horizontal="center" vertical="center" wrapText="1"/>
    </xf>
    <xf numFmtId="4" fontId="25" fillId="0" borderId="0" xfId="5" applyNumberFormat="1" applyFont="1" applyFill="1" applyBorder="1" applyProtection="1">
      <alignment horizontal="center" vertical="center" wrapText="1"/>
    </xf>
    <xf numFmtId="4" fontId="7" fillId="0" borderId="0" xfId="5" applyFont="1" applyFill="1" applyBorder="1" applyProtection="1">
      <alignment horizontal="center" vertical="center" wrapText="1"/>
      <protection locked="0"/>
    </xf>
    <xf numFmtId="4" fontId="7" fillId="0" borderId="0" xfId="2" applyNumberFormat="1" applyFont="1" applyAlignment="1" applyProtection="1">
      <alignment wrapText="1"/>
    </xf>
    <xf numFmtId="4" fontId="7" fillId="0" borderId="0" xfId="2" applyNumberFormat="1" applyFont="1" applyFill="1" applyBorder="1" applyAlignment="1" applyProtection="1">
      <alignment horizontal="center" vertical="center" wrapText="1"/>
    </xf>
    <xf numFmtId="10" fontId="47" fillId="0" borderId="0" xfId="0" applyNumberFormat="1" applyFont="1" applyAlignment="1" applyProtection="1">
      <alignment wrapText="1"/>
    </xf>
    <xf numFmtId="0" fontId="7" fillId="6" borderId="0" xfId="6" applyFont="1" applyFill="1" applyBorder="1" applyAlignment="1" applyProtection="1">
      <alignment horizontal="center" vertical="center" wrapText="1"/>
    </xf>
    <xf numFmtId="0" fontId="7" fillId="6" borderId="0" xfId="6" applyFont="1" applyFill="1" applyBorder="1" applyAlignment="1" applyProtection="1">
      <alignment horizontal="left" vertical="top" wrapText="1"/>
    </xf>
    <xf numFmtId="4" fontId="7" fillId="6" borderId="0" xfId="5" applyFont="1" applyFill="1" applyBorder="1" applyProtection="1">
      <alignment horizontal="center" vertical="center" wrapText="1"/>
    </xf>
    <xf numFmtId="4" fontId="7" fillId="6" borderId="0" xfId="5" applyFont="1" applyFill="1" applyBorder="1" applyProtection="1">
      <alignment horizontal="center" vertical="center" wrapText="1"/>
      <protection locked="0"/>
    </xf>
    <xf numFmtId="4" fontId="7" fillId="6" borderId="0" xfId="2" applyNumberFormat="1" applyFont="1" applyFill="1" applyBorder="1" applyAlignment="1" applyProtection="1">
      <alignment horizontal="center" vertical="center" wrapText="1"/>
    </xf>
    <xf numFmtId="0" fontId="7" fillId="0" borderId="0" xfId="0" applyFont="1" applyAlignment="1" applyProtection="1">
      <alignment horizontal="left" vertical="top"/>
    </xf>
    <xf numFmtId="0" fontId="7" fillId="0" borderId="0" xfId="0" applyFont="1" applyAlignment="1" applyProtection="1">
      <alignment wrapText="1"/>
    </xf>
    <xf numFmtId="4" fontId="7" fillId="0" borderId="0" xfId="0" applyNumberFormat="1" applyFont="1" applyFill="1" applyBorder="1" applyAlignment="1" applyProtection="1">
      <alignment horizontal="center" vertical="center" wrapText="1"/>
    </xf>
    <xf numFmtId="4" fontId="6" fillId="0" borderId="0" xfId="5" applyFont="1" applyFill="1" applyBorder="1" applyProtection="1">
      <alignment horizontal="center" vertical="center" wrapText="1"/>
      <protection locked="0"/>
    </xf>
    <xf numFmtId="4" fontId="6" fillId="0" borderId="0" xfId="2" applyNumberFormat="1" applyFont="1" applyAlignment="1" applyProtection="1">
      <alignment wrapText="1"/>
    </xf>
    <xf numFmtId="4" fontId="6" fillId="0" borderId="0" xfId="2" applyNumberFormat="1" applyFont="1" applyFill="1" applyBorder="1" applyAlignment="1" applyProtection="1">
      <alignment horizontal="center" vertical="center" wrapText="1"/>
    </xf>
    <xf numFmtId="0" fontId="6" fillId="0" borderId="0" xfId="0" applyFont="1" applyAlignment="1" applyProtection="1">
      <alignment horizontal="left" vertical="top"/>
    </xf>
    <xf numFmtId="0" fontId="6" fillId="0" borderId="0" xfId="0" applyFont="1" applyAlignment="1" applyProtection="1">
      <alignment wrapText="1"/>
    </xf>
    <xf numFmtId="4" fontId="6" fillId="0" borderId="0" xfId="0" applyNumberFormat="1" applyFont="1" applyFill="1" applyBorder="1" applyAlignment="1" applyProtection="1">
      <alignment horizontal="center" vertical="center" wrapText="1"/>
    </xf>
    <xf numFmtId="0" fontId="6" fillId="0" borderId="0" xfId="0" applyFont="1" applyAlignment="1" applyProtection="1">
      <alignment horizontal="center" vertical="center" wrapText="1"/>
    </xf>
    <xf numFmtId="4" fontId="6" fillId="0" borderId="0" xfId="5" applyFont="1" applyFill="1" applyBorder="1" applyProtection="1">
      <alignment horizontal="center" vertical="center" wrapText="1"/>
    </xf>
    <xf numFmtId="0" fontId="48" fillId="0" borderId="0" xfId="0" applyFont="1" applyAlignment="1" applyProtection="1">
      <alignment horizontal="center" vertical="center" wrapText="1"/>
    </xf>
    <xf numFmtId="4" fontId="48" fillId="0" borderId="0" xfId="5" applyFont="1" applyFill="1" applyBorder="1" applyProtection="1">
      <alignment horizontal="center" vertical="center" wrapText="1"/>
    </xf>
    <xf numFmtId="4" fontId="48" fillId="0" borderId="0" xfId="5" applyFont="1" applyFill="1" applyBorder="1" applyProtection="1">
      <alignment horizontal="center" vertical="center" wrapText="1"/>
      <protection locked="0"/>
    </xf>
    <xf numFmtId="4" fontId="48" fillId="0" borderId="0" xfId="2" applyNumberFormat="1" applyFont="1" applyFill="1" applyBorder="1" applyAlignment="1" applyProtection="1">
      <alignment horizontal="center" vertical="center" wrapText="1"/>
    </xf>
    <xf numFmtId="0" fontId="48" fillId="0" borderId="0" xfId="0" applyFont="1" applyAlignment="1" applyProtection="1">
      <alignment horizontal="left" vertical="top"/>
    </xf>
    <xf numFmtId="0" fontId="48" fillId="0" borderId="0" xfId="0" applyFont="1" applyAlignment="1" applyProtection="1">
      <alignment wrapText="1"/>
    </xf>
    <xf numFmtId="4" fontId="48" fillId="0" borderId="0" xfId="0" applyNumberFormat="1" applyFont="1" applyFill="1" applyBorder="1" applyAlignment="1" applyProtection="1">
      <alignment horizontal="center" vertical="center" wrapText="1"/>
    </xf>
    <xf numFmtId="4" fontId="5" fillId="0" borderId="0" xfId="5" applyFont="1" applyFill="1" applyBorder="1" applyProtection="1">
      <alignment horizontal="center" vertical="center" wrapText="1"/>
      <protection locked="0"/>
    </xf>
    <xf numFmtId="4" fontId="5" fillId="0" borderId="0" xfId="2" applyNumberFormat="1" applyFont="1" applyAlignment="1" applyProtection="1">
      <alignment wrapText="1"/>
    </xf>
    <xf numFmtId="4" fontId="5" fillId="0" borderId="0" xfId="2" applyNumberFormat="1" applyFont="1" applyFill="1" applyBorder="1" applyAlignment="1" applyProtection="1">
      <alignment horizontal="center" vertical="center" wrapText="1"/>
    </xf>
    <xf numFmtId="0" fontId="5" fillId="0" borderId="0" xfId="0" applyFont="1" applyAlignment="1" applyProtection="1">
      <alignment horizontal="left" vertical="top"/>
    </xf>
    <xf numFmtId="0" fontId="5" fillId="0" borderId="0" xfId="0" applyFont="1" applyAlignment="1" applyProtection="1">
      <alignment wrapText="1"/>
    </xf>
    <xf numFmtId="4" fontId="5" fillId="0" borderId="0" xfId="0" applyNumberFormat="1" applyFont="1" applyFill="1" applyBorder="1" applyAlignment="1" applyProtection="1">
      <alignment horizontal="center" vertical="center" wrapText="1"/>
    </xf>
    <xf numFmtId="0" fontId="5" fillId="0" borderId="0" xfId="0" applyFont="1" applyAlignment="1" applyProtection="1">
      <alignment horizontal="center" vertical="center" wrapText="1"/>
    </xf>
    <xf numFmtId="0" fontId="5" fillId="0" borderId="0" xfId="0" applyFont="1" applyAlignment="1" applyProtection="1">
      <alignment horizontal="left" vertical="top" wrapText="1"/>
    </xf>
    <xf numFmtId="4" fontId="5" fillId="0" borderId="0" xfId="5" applyFont="1" applyFill="1" applyBorder="1" applyProtection="1">
      <alignment horizontal="center" vertical="center" wrapText="1"/>
    </xf>
    <xf numFmtId="0" fontId="4" fillId="0" borderId="0" xfId="0" applyFont="1" applyAlignment="1" applyProtection="1">
      <alignment wrapText="1"/>
    </xf>
    <xf numFmtId="0" fontId="48" fillId="0" borderId="0" xfId="0" applyFont="1" applyAlignment="1" applyProtection="1">
      <alignment horizontal="left" vertical="top" wrapText="1"/>
    </xf>
    <xf numFmtId="0" fontId="4" fillId="0" borderId="0" xfId="0" applyFont="1" applyAlignment="1" applyProtection="1">
      <alignment horizontal="left" vertical="top" wrapText="1"/>
    </xf>
    <xf numFmtId="4" fontId="25" fillId="0" borderId="0" xfId="5" applyFont="1" applyFill="1" applyBorder="1">
      <alignment horizontal="center" vertical="center" wrapText="1"/>
    </xf>
    <xf numFmtId="4" fontId="47" fillId="0" borderId="0" xfId="5" applyFont="1" applyFill="1" applyBorder="1">
      <alignment horizontal="center" vertical="center" wrapText="1"/>
    </xf>
    <xf numFmtId="4" fontId="3" fillId="0" borderId="0" xfId="2" applyNumberFormat="1" applyFont="1" applyFill="1" applyAlignment="1" applyProtection="1">
      <alignment horizontal="center" vertical="center" wrapText="1"/>
    </xf>
    <xf numFmtId="0" fontId="2" fillId="0" borderId="0" xfId="0" applyFont="1" applyAlignment="1" applyProtection="1">
      <alignment horizontal="left" vertical="top" wrapText="1"/>
    </xf>
    <xf numFmtId="0" fontId="2" fillId="0" borderId="0" xfId="0" applyFont="1" applyAlignment="1" applyProtection="1">
      <alignment wrapText="1"/>
      <protection locked="0"/>
    </xf>
    <xf numFmtId="0" fontId="2" fillId="0" borderId="0" xfId="0" applyFont="1" applyAlignment="1" applyProtection="1">
      <alignment wrapText="1"/>
    </xf>
    <xf numFmtId="0" fontId="1" fillId="0" borderId="0" xfId="0" applyFont="1" applyAlignment="1" applyProtection="1">
      <alignment wrapText="1"/>
    </xf>
    <xf numFmtId="0" fontId="45" fillId="0" borderId="0" xfId="0" applyFont="1" applyAlignment="1" applyProtection="1">
      <alignment horizontal="left"/>
      <protection hidden="1"/>
    </xf>
    <xf numFmtId="0" fontId="18" fillId="14" borderId="10" xfId="3" applyNumberFormat="1" applyFont="1" applyFill="1" applyBorder="1" applyAlignment="1" applyProtection="1">
      <alignment horizontal="center" vertical="center" wrapText="1" readingOrder="1"/>
      <protection locked="0" hidden="1"/>
    </xf>
    <xf numFmtId="0" fontId="18" fillId="14" borderId="11" xfId="3" applyNumberFormat="1" applyFont="1" applyFill="1" applyBorder="1" applyAlignment="1" applyProtection="1">
      <alignment horizontal="center" vertical="center" wrapText="1" readingOrder="1"/>
      <protection locked="0" hidden="1"/>
    </xf>
    <xf numFmtId="0" fontId="18" fillId="14" borderId="12" xfId="3" applyNumberFormat="1" applyFont="1" applyFill="1" applyBorder="1" applyAlignment="1" applyProtection="1">
      <alignment horizontal="center" vertical="center" wrapText="1" readingOrder="1"/>
      <protection locked="0" hidden="1"/>
    </xf>
    <xf numFmtId="0" fontId="18" fillId="14" borderId="13" xfId="3" applyNumberFormat="1" applyFont="1" applyFill="1" applyBorder="1" applyAlignment="1" applyProtection="1">
      <alignment horizontal="center" vertical="center" wrapText="1" readingOrder="1"/>
      <protection locked="0" hidden="1"/>
    </xf>
    <xf numFmtId="0" fontId="18" fillId="14" borderId="14" xfId="3" applyNumberFormat="1" applyFont="1" applyFill="1" applyBorder="1" applyAlignment="1" applyProtection="1">
      <alignment horizontal="center" vertical="center" wrapText="1" readingOrder="1"/>
      <protection locked="0" hidden="1"/>
    </xf>
    <xf numFmtId="0" fontId="18" fillId="14" borderId="15" xfId="3" applyNumberFormat="1" applyFont="1" applyFill="1" applyBorder="1" applyAlignment="1" applyProtection="1">
      <alignment horizontal="center" vertical="center" wrapText="1" readingOrder="1"/>
      <protection locked="0" hidden="1"/>
    </xf>
    <xf numFmtId="0" fontId="0" fillId="0" borderId="2" xfId="0" applyBorder="1" applyAlignment="1" applyProtection="1">
      <alignment vertical="center"/>
      <protection hidden="1"/>
    </xf>
    <xf numFmtId="0" fontId="0" fillId="0" borderId="6" xfId="0" applyBorder="1" applyAlignment="1" applyProtection="1">
      <alignment vertical="center"/>
      <protection hidden="1"/>
    </xf>
    <xf numFmtId="0" fontId="0" fillId="13" borderId="2" xfId="9" applyFont="1" applyFill="1" applyBorder="1" applyAlignment="1" applyProtection="1">
      <alignment vertical="center"/>
      <protection hidden="1"/>
    </xf>
    <xf numFmtId="0" fontId="35" fillId="13" borderId="6" xfId="9" applyFill="1" applyBorder="1" applyAlignment="1" applyProtection="1">
      <alignment vertical="center"/>
      <protection hidden="1"/>
    </xf>
    <xf numFmtId="0" fontId="38" fillId="12" borderId="2" xfId="8" applyFont="1" applyFill="1" applyBorder="1" applyAlignment="1" applyProtection="1">
      <alignment horizontal="center"/>
      <protection hidden="1"/>
    </xf>
    <xf numFmtId="0" fontId="38" fillId="12" borderId="6" xfId="8" applyFont="1" applyFill="1" applyBorder="1" applyAlignment="1" applyProtection="1">
      <alignment horizontal="center"/>
      <protection hidden="1"/>
    </xf>
    <xf numFmtId="0" fontId="9" fillId="3" borderId="1" xfId="0" applyFont="1" applyFill="1" applyBorder="1" applyAlignment="1" applyProtection="1">
      <alignment vertical="center" wrapText="1"/>
      <protection hidden="1"/>
    </xf>
    <xf numFmtId="0" fontId="9" fillId="0" borderId="1" xfId="0" applyFont="1" applyBorder="1" applyAlignment="1" applyProtection="1">
      <alignment horizontal="left" vertical="center" wrapText="1"/>
      <protection hidden="1"/>
    </xf>
    <xf numFmtId="0" fontId="10" fillId="0" borderId="1" xfId="0" applyFont="1" applyBorder="1" applyAlignment="1" applyProtection="1">
      <alignment vertical="center" wrapText="1"/>
      <protection hidden="1"/>
    </xf>
    <xf numFmtId="0" fontId="10" fillId="0" borderId="2" xfId="0" applyFont="1" applyBorder="1" applyAlignment="1" applyProtection="1">
      <alignment horizontal="left" vertical="top" wrapText="1"/>
      <protection hidden="1"/>
    </xf>
    <xf numFmtId="0" fontId="10" fillId="0" borderId="4" xfId="0" applyFont="1" applyBorder="1" applyAlignment="1" applyProtection="1">
      <alignment horizontal="left" vertical="top" wrapText="1"/>
      <protection hidden="1"/>
    </xf>
    <xf numFmtId="0" fontId="10" fillId="0" borderId="6" xfId="0" applyFont="1" applyBorder="1" applyAlignment="1" applyProtection="1">
      <alignment horizontal="left" vertical="top" wrapText="1"/>
      <protection hidden="1"/>
    </xf>
    <xf numFmtId="0" fontId="43" fillId="0" borderId="0" xfId="0" applyFont="1" applyAlignment="1" applyProtection="1">
      <alignment horizontal="left" vertical="top" wrapText="1"/>
      <protection hidden="1"/>
    </xf>
    <xf numFmtId="0" fontId="21" fillId="14" borderId="1" xfId="0" applyFont="1" applyFill="1" applyBorder="1" applyAlignment="1" applyProtection="1">
      <alignment vertical="center" wrapText="1"/>
      <protection hidden="1"/>
    </xf>
    <xf numFmtId="0" fontId="39" fillId="13" borderId="2" xfId="9" applyFont="1" applyFill="1" applyBorder="1" applyAlignment="1" applyProtection="1">
      <alignment vertical="center"/>
      <protection hidden="1"/>
    </xf>
    <xf numFmtId="0" fontId="39" fillId="13" borderId="6" xfId="9" applyFont="1" applyFill="1" applyBorder="1" applyAlignment="1" applyProtection="1">
      <alignment vertical="center"/>
      <protection hidden="1"/>
    </xf>
    <xf numFmtId="0" fontId="41" fillId="14" borderId="2" xfId="10" applyFont="1" applyFill="1" applyBorder="1" applyAlignment="1" applyProtection="1">
      <alignment horizontal="center"/>
      <protection hidden="1"/>
    </xf>
    <xf numFmtId="0" fontId="41" fillId="14" borderId="4" xfId="10" applyFont="1" applyFill="1" applyBorder="1" applyAlignment="1" applyProtection="1">
      <alignment horizontal="center"/>
      <protection hidden="1"/>
    </xf>
    <xf numFmtId="0" fontId="41" fillId="14" borderId="6" xfId="10" applyFont="1" applyFill="1" applyBorder="1" applyAlignment="1" applyProtection="1">
      <alignment horizontal="center"/>
      <protection hidden="1"/>
    </xf>
    <xf numFmtId="0" fontId="34" fillId="4" borderId="1" xfId="0" applyFont="1" applyFill="1" applyBorder="1" applyAlignment="1" applyProtection="1">
      <alignment horizontal="center" vertical="center" wrapText="1"/>
    </xf>
    <xf numFmtId="0" fontId="44" fillId="0" borderId="2" xfId="0" applyFont="1" applyFill="1" applyBorder="1" applyAlignment="1" applyProtection="1">
      <alignment horizontal="center" vertical="center" wrapText="1"/>
    </xf>
    <xf numFmtId="0" fontId="44" fillId="0" borderId="6" xfId="0" applyFont="1" applyFill="1" applyBorder="1" applyAlignment="1" applyProtection="1">
      <alignment horizontal="center" vertical="center" wrapText="1"/>
    </xf>
    <xf numFmtId="0" fontId="11" fillId="0" borderId="1" xfId="0" applyFont="1" applyFill="1" applyBorder="1" applyAlignment="1" applyProtection="1">
      <alignment horizontal="center" vertical="center" wrapText="1"/>
    </xf>
    <xf numFmtId="0" fontId="34" fillId="4" borderId="3" xfId="0" applyFont="1" applyFill="1" applyBorder="1" applyAlignment="1" applyProtection="1">
      <alignment horizontal="center" vertical="center" wrapText="1"/>
    </xf>
    <xf numFmtId="0" fontId="32" fillId="0" borderId="1" xfId="0" applyFont="1" applyFill="1" applyBorder="1" applyAlignment="1" applyProtection="1">
      <alignment horizontal="center" vertical="center" wrapText="1"/>
    </xf>
    <xf numFmtId="0" fontId="32" fillId="0" borderId="2" xfId="0" applyFont="1" applyFill="1" applyBorder="1" applyAlignment="1" applyProtection="1">
      <alignment horizontal="center" vertical="center" wrapText="1"/>
    </xf>
    <xf numFmtId="0" fontId="27" fillId="7" borderId="1" xfId="4" applyBorder="1" applyProtection="1">
      <alignment vertical="center"/>
    </xf>
    <xf numFmtId="0" fontId="19" fillId="0" borderId="0" xfId="0" quotePrefix="1" applyFont="1" applyAlignment="1">
      <alignment horizontal="left" vertical="top" wrapText="1"/>
    </xf>
    <xf numFmtId="0" fontId="17" fillId="4" borderId="1" xfId="0" applyFont="1" applyFill="1" applyBorder="1" applyAlignment="1" applyProtection="1">
      <alignment horizontal="center" vertical="center" wrapText="1"/>
    </xf>
    <xf numFmtId="0" fontId="27" fillId="7" borderId="1" xfId="4">
      <alignment vertical="center"/>
    </xf>
    <xf numFmtId="4" fontId="26" fillId="0" borderId="1" xfId="5" applyFont="1" applyFill="1" applyBorder="1">
      <alignment horizontal="center" vertical="center" wrapText="1"/>
    </xf>
    <xf numFmtId="4" fontId="26" fillId="0" borderId="1" xfId="5" applyFont="1" applyFill="1" applyBorder="1" applyProtection="1">
      <alignment horizontal="center" vertical="center" wrapText="1"/>
      <protection locked="0"/>
    </xf>
    <xf numFmtId="0" fontId="26" fillId="0" borderId="1" xfId="6" applyFill="1" applyBorder="1" applyAlignment="1" applyProtection="1">
      <alignment horizontal="center" vertical="center" wrapText="1"/>
    </xf>
    <xf numFmtId="0" fontId="26" fillId="0" borderId="1" xfId="6" applyFill="1" applyBorder="1" applyAlignment="1" applyProtection="1">
      <alignment vertical="center" wrapText="1"/>
    </xf>
    <xf numFmtId="0" fontId="40" fillId="0" borderId="0" xfId="0" applyFont="1" applyAlignment="1">
      <alignment horizontal="left" vertical="top"/>
    </xf>
    <xf numFmtId="0" fontId="40" fillId="0" borderId="0" xfId="0" applyFont="1" applyAlignment="1">
      <alignment horizontal="left" vertical="top" wrapText="1"/>
    </xf>
  </cellXfs>
  <cellStyles count="16">
    <cellStyle name="1.Style Font" xfId="6"/>
    <cellStyle name="2.Compartiment" xfId="4"/>
    <cellStyle name="2.Number Style" xfId="5"/>
    <cellStyle name="3.Number Style" xfId="15"/>
    <cellStyle name="3.Subtotal" xfId="12"/>
    <cellStyle name="4.Subcapitol" xfId="13"/>
    <cellStyle name="40% - Accent4" xfId="9" builtinId="43"/>
    <cellStyle name="5.Grand Total" xfId="14"/>
    <cellStyle name="Accent4" xfId="8" builtinId="41"/>
    <cellStyle name="Accent5" xfId="10" builtinId="45"/>
    <cellStyle name="Check Cell" xfId="1" builtinId="23"/>
    <cellStyle name="Comma" xfId="2" builtinId="3"/>
    <cellStyle name="Heading 1" xfId="3" builtinId="16"/>
    <cellStyle name="Input" xfId="7" builtinId="20"/>
    <cellStyle name="Normal" xfId="0" builtinId="0"/>
    <cellStyle name="Percent" xfId="11" builtinId="5"/>
  </cellStyles>
  <dxfs count="287">
    <dxf>
      <font>
        <color rgb="FFFF0000"/>
      </font>
      <border>
        <left style="thin">
          <color rgb="FFFF0000"/>
        </left>
        <right style="thin">
          <color rgb="FFFF0000"/>
        </right>
        <top style="thin">
          <color rgb="FFFF0000"/>
        </top>
        <bottom style="thin">
          <color rgb="FFFF0000"/>
        </bottom>
        <vertical/>
        <horizontal/>
      </border>
    </dxf>
    <dxf>
      <fill>
        <patternFill patternType="darkGrid">
          <fgColor rgb="FFFF0000"/>
        </patternFill>
      </fill>
    </dxf>
    <dxf>
      <font>
        <color rgb="FFFF0000"/>
      </font>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rgb="FF000000"/>
        </top>
      </border>
    </dxf>
    <dxf>
      <font>
        <b val="0"/>
        <i val="0"/>
        <strike val="0"/>
        <condense val="0"/>
        <extend val="0"/>
        <outline val="0"/>
        <shadow val="0"/>
        <u val="none"/>
        <vertAlign val="baseline"/>
        <sz val="11"/>
        <color rgb="FF000000"/>
        <name val="Calibri"/>
        <scheme val="none"/>
      </font>
      <alignment horizontal="general" vertical="bottom" textRotation="0" wrapText="1" indent="0" justifyLastLine="0" shrinkToFit="0" readingOrder="0"/>
      <protection locked="0" hidden="0"/>
    </dxf>
    <dxf>
      <border outline="0">
        <bottom style="thin">
          <color rgb="FF000000"/>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ill>
        <patternFill>
          <bgColor rgb="FFFFC000"/>
        </patternFill>
      </fill>
    </dxf>
    <dxf>
      <fill>
        <patternFill>
          <bgColor rgb="FF7030A0"/>
        </patternFill>
      </fill>
    </dxf>
    <dxf>
      <fill>
        <patternFill>
          <bgColor rgb="FFFF0000"/>
        </patternFill>
      </fill>
    </dxf>
    <dxf>
      <fill>
        <patternFill>
          <bgColor rgb="FFC00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ill>
        <patternFill>
          <bgColor rgb="FFFFC000"/>
        </patternFill>
      </fill>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0"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FFC000"/>
        </patternFill>
      </fill>
    </dxf>
    <dxf>
      <fill>
        <patternFill>
          <bgColor rgb="FF7030A0"/>
        </patternFill>
      </fill>
    </dxf>
    <dxf>
      <fill>
        <patternFill>
          <bgColor rgb="FFFF0000"/>
        </patternFill>
      </fill>
    </dxf>
    <dxf>
      <fill>
        <patternFill>
          <bgColor rgb="FFC00000"/>
        </patternFill>
      </fill>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color theme="1"/>
      </font>
      <numFmt numFmtId="4" formatCode="#,##0.00"/>
      <fill>
        <patternFill patternType="none">
          <fgColor indexed="64"/>
          <bgColor indexed="65"/>
        </patternFill>
      </fill>
      <alignment horizontal="center" vertical="center"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numFmt numFmtId="4" formatCode="#,##0.00"/>
      <fill>
        <patternFill patternType="none">
          <fgColor indexed="64"/>
          <bgColor indexed="65"/>
        </patternFill>
      </fill>
      <alignment horizontal="center" vertical="center" textRotation="0" wrapText="1"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1" hidden="0"/>
    </dxf>
    <dxf>
      <font>
        <b val="0"/>
        <i val="0"/>
        <strike val="0"/>
        <condense val="0"/>
        <extend val="0"/>
        <outline val="0"/>
        <shadow val="0"/>
        <u val="none"/>
        <vertAlign val="baseline"/>
        <sz val="11"/>
        <color theme="1"/>
        <name val="Calibri"/>
        <scheme val="minor"/>
      </font>
      <alignment horizontal="left" vertical="top" textRotation="0" wrapText="0" indent="0" justifyLastLine="0" shrinkToFit="0" readingOrder="0"/>
      <protection locked="1" hidden="0"/>
    </dxf>
    <dxf>
      <protection locked="0" hidden="0"/>
    </dxf>
    <dxf>
      <border outline="0">
        <top style="thin">
          <color indexed="64"/>
        </top>
      </border>
    </dxf>
    <dxf>
      <font>
        <b val="0"/>
        <i val="0"/>
        <strike val="0"/>
        <condense val="0"/>
        <extend val="0"/>
        <outline val="0"/>
        <shadow val="0"/>
        <u val="none"/>
        <vertAlign val="baseline"/>
        <sz val="11"/>
        <color theme="1"/>
        <name val="Calibri"/>
        <scheme val="minor"/>
      </font>
      <alignment horizontal="general" vertical="bottom" textRotation="0" wrapText="1" indent="0" justifyLastLine="0" shrinkToFit="0" readingOrder="0"/>
      <protection locked="0" hidden="0"/>
    </dxf>
    <dxf>
      <border outline="0">
        <bottom style="thin">
          <color indexed="64"/>
        </bottom>
      </border>
    </dxf>
    <dxf>
      <fill>
        <patternFill patternType="solid">
          <fgColor indexed="64"/>
          <bgColor theme="9" tint="0.79998168889431442"/>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
      <font>
        <b/>
        <i val="0"/>
      </font>
      <fill>
        <patternFill>
          <bgColor theme="0" tint="-0.14996795556505021"/>
        </patternFill>
      </fill>
    </dxf>
    <dxf>
      <font>
        <b/>
        <i val="0"/>
      </font>
      <fill>
        <patternFill>
          <bgColor rgb="FFB4F0FF"/>
        </patternFill>
      </fill>
    </dxf>
    <dxf>
      <border>
        <left style="thin">
          <color rgb="FFFF0000"/>
        </left>
        <right style="thin">
          <color rgb="FFFF0000"/>
        </right>
        <top style="thin">
          <color rgb="FFFF0000"/>
        </top>
        <bottom style="thin">
          <color rgb="FFFF0000"/>
        </bottom>
        <vertical/>
        <horizontal/>
      </border>
    </dxf>
    <dxf>
      <fill>
        <patternFill>
          <bgColor rgb="FF7030A0"/>
        </patternFill>
      </fill>
    </dxf>
    <dxf>
      <fill>
        <patternFill>
          <bgColor rgb="FFFF0000"/>
        </patternFill>
      </fill>
    </dxf>
    <dxf>
      <fill>
        <patternFill>
          <bgColor rgb="FFC00000"/>
        </patternFill>
      </fill>
    </dxf>
    <dxf>
      <fill>
        <patternFill>
          <bgColor rgb="FFFFC000"/>
        </patternFill>
      </fill>
    </dxf>
    <dxf>
      <font>
        <color rgb="FFFF0000"/>
      </font>
      <fill>
        <patternFill>
          <bgColor rgb="FFFFFF00"/>
        </patternFill>
      </fill>
    </dxf>
    <dxf>
      <fill>
        <patternFill>
          <bgColor rgb="FFFFC000"/>
        </patternFill>
      </fill>
    </dxf>
    <dxf>
      <border>
        <left style="thin">
          <color rgb="FFFF0000"/>
        </left>
        <right style="thin">
          <color rgb="FFFF0000"/>
        </right>
        <top style="thin">
          <color rgb="FFFF0000"/>
        </top>
        <bottom style="thin">
          <color rgb="FFFF0000"/>
        </bottom>
        <vertical/>
        <horizontal/>
      </border>
    </dxf>
    <dxf>
      <fill>
        <patternFill>
          <bgColor theme="6" tint="0.79998168889431442"/>
        </patternFill>
      </fill>
      <border>
        <left style="thin">
          <color auto="1"/>
        </left>
        <right style="thin">
          <color auto="1"/>
        </right>
        <top style="thin">
          <color auto="1"/>
        </top>
        <bottom style="thin">
          <color auto="1"/>
        </bottom>
        <vertical style="thin">
          <color auto="1"/>
        </vertical>
        <horizontal style="thin">
          <color auto="1"/>
        </horizontal>
      </border>
    </dxf>
    <dxf>
      <font>
        <b/>
        <i val="0"/>
      </font>
      <fill>
        <patternFill>
          <bgColor rgb="FFB4E682"/>
        </patternFill>
      </fill>
      <border>
        <top style="thick">
          <color auto="1"/>
        </top>
        <bottom style="thick">
          <color auto="1"/>
        </bottom>
      </border>
    </dxf>
    <dxf>
      <fill>
        <patternFill>
          <bgColor theme="9" tint="0.79998168889431442"/>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 Style 1" pivot="0" count="4">
      <tableStyleElement type="wholeTable" dxfId="286"/>
      <tableStyleElement type="headerRow" dxfId="285"/>
      <tableStyleElement type="totalRow" dxfId="284"/>
      <tableStyleElement type="lastColumn" dxfId="283"/>
    </tableStyle>
  </tableStyles>
  <colors>
    <mruColors>
      <color rgb="FFB4E682"/>
      <color rgb="FFC8E6AA"/>
      <color rgb="FFB4DC8C"/>
      <color rgb="FFFF3300"/>
      <color rgb="FFB4F0FF"/>
      <color rgb="FF7DDDFF"/>
      <color rgb="FFFFE36D"/>
      <color rgb="FF71DAFF"/>
      <color rgb="FFFFE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1" name="Table1" displayName="Table1" ref="A6:G18" totalsRowCount="1" headerRowDxfId="272" dataDxfId="270" totalsRowDxfId="268" headerRowBorderDxfId="271" tableBorderDxfId="269" headerRowCellStyle="1.Style Font">
  <tableColumns count="7">
    <tableColumn id="1" name="1" totalsRowLabel="Total TVA Cota 0" totalsRowDxfId="267"/>
    <tableColumn id="2" name="2" totalsRowDxfId="266"/>
    <tableColumn id="3" name="3" totalsRowDxfId="265"/>
    <tableColumn id="4" name="4" totalsRowDxfId="264"/>
    <tableColumn id="5" name="5" totalsRowDxfId="263" dataCellStyle="2.Number Style"/>
    <tableColumn id="6" name="6" totalsRowDxfId="262" dataCellStyle="2.Number Style"/>
    <tableColumn id="7" name="7" totalsRowFunction="custom" dataDxfId="261" totalsRowDxfId="260" dataCellStyle="Comma">
      <calculatedColumnFormula>Table1[5]*Table1[6]</calculatedColumnFormula>
      <totalsRowFormula>SUBTOTAL(9,Table1[7])</totalsRowFormula>
    </tableColumn>
  </tableColumns>
  <tableStyleInfo name="Table Style 1" showFirstColumn="0" showLastColumn="0" showRowStripes="0" showColumnStripes="0"/>
</table>
</file>

<file path=xl/tables/table10.xml><?xml version="1.0" encoding="utf-8"?>
<table xmlns="http://schemas.openxmlformats.org/spreadsheetml/2006/main" id="2" name="Table1193" displayName="Table1193" ref="A6:G9" totalsRowCount="1" headerRowDxfId="30" dataDxfId="28" totalsRowDxfId="26" headerRowBorderDxfId="29" tableBorderDxfId="27" headerRowCellStyle="1.Style Font">
  <tableColumns count="7">
    <tableColumn id="1" name="1" totalsRowLabel="Total TVA Cota 0" dataDxfId="25" totalsRowDxfId="24"/>
    <tableColumn id="2" name="2" dataDxfId="23" totalsRowDxfId="22"/>
    <tableColumn id="3" name="3" dataDxfId="21" totalsRowDxfId="20"/>
    <tableColumn id="4" name="4" dataDxfId="19" totalsRowDxfId="18"/>
    <tableColumn id="5" name="5" dataDxfId="17" totalsRowDxfId="16" dataCellStyle="2.Number Style"/>
    <tableColumn id="6" name="6" dataDxfId="15" totalsRowDxfId="14" dataCellStyle="2.Number Style"/>
    <tableColumn id="7" name="7" totalsRowFunction="custom" dataDxfId="13" totalsRowDxfId="12" dataCellStyle="Comma">
      <calculatedColumnFormula>Table1193[5]*Table1193[6]</calculatedColumnFormula>
      <totalsRowFormula>SUBTOTAL(9,Table1193[7])</totalsRowFormula>
    </tableColumn>
  </tableColumns>
  <tableStyleInfo name="Table Style 1" showFirstColumn="0" showLastColumn="0" showRowStripes="0" showColumnStripes="0"/>
</table>
</file>

<file path=xl/tables/table2.xml><?xml version="1.0" encoding="utf-8"?>
<table xmlns="http://schemas.openxmlformats.org/spreadsheetml/2006/main" id="11" name="Table112" displayName="Table112" ref="A6:G148" totalsRowCount="1" headerRowDxfId="252" dataDxfId="250" totalsRowDxfId="248" headerRowBorderDxfId="251" tableBorderDxfId="249" headerRowCellStyle="1.Style Font">
  <tableColumns count="7">
    <tableColumn id="1" name="1" totalsRowLabel="Total TVA Cota 0" dataDxfId="247" totalsRowDxfId="246"/>
    <tableColumn id="2" name="2" dataDxfId="245" totalsRowDxfId="244"/>
    <tableColumn id="3" name="3" dataDxfId="243" totalsRowDxfId="242"/>
    <tableColumn id="4" name="4" dataDxfId="241" totalsRowDxfId="240"/>
    <tableColumn id="5" name="5" dataDxfId="239" totalsRowDxfId="238" dataCellStyle="2.Number Style"/>
    <tableColumn id="6" name="6" dataDxfId="237" totalsRowDxfId="236" dataCellStyle="2.Number Style"/>
    <tableColumn id="7" name="7" totalsRowFunction="custom" dataDxfId="235" totalsRowDxfId="234" dataCellStyle="Comma">
      <calculatedColumnFormula>Table112[5]*Table112[6]</calculatedColumnFormula>
      <totalsRowFormula>SUBTOTAL(9,Table112[7])</totalsRowFormula>
    </tableColumn>
  </tableColumns>
  <tableStyleInfo name="Table Style 1" showFirstColumn="0" showLastColumn="0" showRowStripes="0" showColumnStripes="0"/>
</table>
</file>

<file path=xl/tables/table3.xml><?xml version="1.0" encoding="utf-8"?>
<table xmlns="http://schemas.openxmlformats.org/spreadsheetml/2006/main" id="12" name="Table113" displayName="Table113" ref="A6:G152" totalsRowCount="1" headerRowDxfId="226" dataDxfId="224" totalsRowDxfId="222" headerRowBorderDxfId="225" tableBorderDxfId="223" headerRowCellStyle="1.Style Font">
  <tableColumns count="7">
    <tableColumn id="1" name="1" totalsRowLabel="Total TVA Cota 0" dataDxfId="221" totalsRowDxfId="220"/>
    <tableColumn id="2" name="2" dataDxfId="219" totalsRowDxfId="218"/>
    <tableColumn id="3" name="3" dataDxfId="217" totalsRowDxfId="216"/>
    <tableColumn id="4" name="4" dataDxfId="215" totalsRowDxfId="214"/>
    <tableColumn id="5" name="5" dataDxfId="213" totalsRowDxfId="212" dataCellStyle="2.Number Style"/>
    <tableColumn id="6" name="6" dataDxfId="211" totalsRowDxfId="210" dataCellStyle="2.Number Style"/>
    <tableColumn id="7" name="7" totalsRowFunction="custom" dataDxfId="209" totalsRowDxfId="208" dataCellStyle="Comma">
      <calculatedColumnFormula>Table113[5]*Table113[6]</calculatedColumnFormula>
      <totalsRowFormula>SUBTOTAL(9,Table113[7])</totalsRowFormula>
    </tableColumn>
  </tableColumns>
  <tableStyleInfo name="Table Style 1" showFirstColumn="0" showLastColumn="0" showRowStripes="0" showColumnStripes="0"/>
</table>
</file>

<file path=xl/tables/table4.xml><?xml version="1.0" encoding="utf-8"?>
<table xmlns="http://schemas.openxmlformats.org/spreadsheetml/2006/main" id="13" name="Table114" displayName="Table114" ref="A6:G39" totalsRowCount="1" headerRowDxfId="200" dataDxfId="198" totalsRowDxfId="196" headerRowBorderDxfId="199" tableBorderDxfId="197" headerRowCellStyle="1.Style Font">
  <tableColumns count="7">
    <tableColumn id="1" name="1" totalsRowLabel="Total TVA Cota 0" dataDxfId="195" totalsRowDxfId="194"/>
    <tableColumn id="2" name="2" dataDxfId="193" totalsRowDxfId="192"/>
    <tableColumn id="3" name="3" dataDxfId="191" totalsRowDxfId="190"/>
    <tableColumn id="4" name="4" dataDxfId="189" totalsRowDxfId="188"/>
    <tableColumn id="5" name="5" dataDxfId="187" totalsRowDxfId="186" dataCellStyle="2.Number Style"/>
    <tableColumn id="6" name="6" dataDxfId="185" totalsRowDxfId="184" dataCellStyle="2.Number Style"/>
    <tableColumn id="7" name="7" totalsRowFunction="custom" dataDxfId="183" totalsRowDxfId="182" dataCellStyle="Comma">
      <calculatedColumnFormula>Table114[5]*Table114[6]</calculatedColumnFormula>
      <totalsRowFormula>SUBTOTAL(9,Table114[7])</totalsRowFormula>
    </tableColumn>
  </tableColumns>
  <tableStyleInfo name="Table Style 1" showFirstColumn="0" showLastColumn="0" showRowStripes="0" showColumnStripes="0"/>
</table>
</file>

<file path=xl/tables/table5.xml><?xml version="1.0" encoding="utf-8"?>
<table xmlns="http://schemas.openxmlformats.org/spreadsheetml/2006/main" id="14" name="Table115" displayName="Table115" ref="A6:G118" totalsRowCount="1" headerRowDxfId="167" dataDxfId="165" totalsRowDxfId="163" headerRowBorderDxfId="166" tableBorderDxfId="164" headerRowCellStyle="1.Style Font">
  <tableColumns count="7">
    <tableColumn id="1" name="1" totalsRowLabel="Total TVA Cota 0" dataDxfId="162" totalsRowDxfId="161"/>
    <tableColumn id="2" name="2" dataDxfId="160" totalsRowDxfId="159"/>
    <tableColumn id="3" name="3" dataDxfId="158" totalsRowDxfId="157"/>
    <tableColumn id="4" name="4" dataDxfId="156" totalsRowDxfId="155"/>
    <tableColumn id="5" name="5" dataDxfId="154" totalsRowDxfId="153" dataCellStyle="2.Number Style"/>
    <tableColumn id="6" name="6" dataDxfId="152" totalsRowDxfId="151" dataCellStyle="2.Number Style"/>
    <tableColumn id="7" name="7" totalsRowFunction="custom" dataDxfId="150" totalsRowDxfId="149" dataCellStyle="Comma">
      <calculatedColumnFormula>Table115[5]*Table115[6]</calculatedColumnFormula>
      <totalsRowFormula>SUBTOTAL(9,Table115[7])</totalsRowFormula>
    </tableColumn>
  </tableColumns>
  <tableStyleInfo name="Table Style 1" showFirstColumn="0" showLastColumn="0" showRowStripes="0" showColumnStripes="0"/>
</table>
</file>

<file path=xl/tables/table6.xml><?xml version="1.0" encoding="utf-8"?>
<table xmlns="http://schemas.openxmlformats.org/spreadsheetml/2006/main" id="15" name="Table116" displayName="Table116" ref="A6:G63" totalsRowCount="1" headerRowDxfId="141" dataDxfId="139" totalsRowDxfId="137" headerRowBorderDxfId="140" tableBorderDxfId="138" headerRowCellStyle="1.Style Font">
  <tableColumns count="7">
    <tableColumn id="1" name="1" totalsRowLabel="Total TVA Cota 0" dataDxfId="136" totalsRowDxfId="135"/>
    <tableColumn id="2" name="2" dataDxfId="134" totalsRowDxfId="133"/>
    <tableColumn id="3" name="3" dataDxfId="132" totalsRowDxfId="131"/>
    <tableColumn id="4" name="4" dataDxfId="130" totalsRowDxfId="129"/>
    <tableColumn id="5" name="5" dataDxfId="128" totalsRowDxfId="127" dataCellStyle="2.Number Style"/>
    <tableColumn id="6" name="6" dataDxfId="126" totalsRowDxfId="125" dataCellStyle="2.Number Style"/>
    <tableColumn id="7" name="7" totalsRowFunction="custom" dataDxfId="124" totalsRowDxfId="123" dataCellStyle="Comma">
      <calculatedColumnFormula>Table116[5]*Table116[6]</calculatedColumnFormula>
      <totalsRowFormula>SUBTOTAL(9,Table116[7])</totalsRowFormula>
    </tableColumn>
  </tableColumns>
  <tableStyleInfo name="Table Style 1" showFirstColumn="0" showLastColumn="0" showRowStripes="0" showColumnStripes="0"/>
</table>
</file>

<file path=xl/tables/table7.xml><?xml version="1.0" encoding="utf-8"?>
<table xmlns="http://schemas.openxmlformats.org/spreadsheetml/2006/main" id="16" name="Table117" displayName="Table117" ref="A6:G86" totalsRowCount="1" headerRowDxfId="115" dataDxfId="113" totalsRowDxfId="111" headerRowBorderDxfId="114" tableBorderDxfId="112" headerRowCellStyle="1.Style Font">
  <tableColumns count="7">
    <tableColumn id="1" name="1" totalsRowLabel="Total TVA Cota 0" dataDxfId="110" totalsRowDxfId="109"/>
    <tableColumn id="2" name="2" dataDxfId="108" totalsRowDxfId="107"/>
    <tableColumn id="3" name="3" dataDxfId="106" totalsRowDxfId="105"/>
    <tableColumn id="4" name="4" dataDxfId="104" totalsRowDxfId="103"/>
    <tableColumn id="5" name="5" dataDxfId="102" totalsRowDxfId="101" dataCellStyle="2.Number Style"/>
    <tableColumn id="6" name="6" dataDxfId="100" totalsRowDxfId="99" dataCellStyle="2.Number Style"/>
    <tableColumn id="7" name="7" totalsRowFunction="custom" dataDxfId="98" totalsRowDxfId="97" dataCellStyle="Comma">
      <calculatedColumnFormula>Table117[5]*Table117[6]</calculatedColumnFormula>
      <totalsRowFormula>SUBTOTAL(9,Table117[7])</totalsRowFormula>
    </tableColumn>
  </tableColumns>
  <tableStyleInfo name="Table Style 1" showFirstColumn="0" showLastColumn="0" showRowStripes="0" showColumnStripes="0"/>
</table>
</file>

<file path=xl/tables/table8.xml><?xml version="1.0" encoding="utf-8"?>
<table xmlns="http://schemas.openxmlformats.org/spreadsheetml/2006/main" id="17" name="Table118" displayName="Table118" ref="A6:G9" totalsRowCount="1" headerRowDxfId="89" dataDxfId="87" totalsRowDxfId="85" headerRowBorderDxfId="88" tableBorderDxfId="86" headerRowCellStyle="1.Style Font">
  <tableColumns count="7">
    <tableColumn id="1" name="1" totalsRowLabel="Total TVA Cota 0" dataDxfId="84" totalsRowDxfId="83"/>
    <tableColumn id="2" name="2" dataDxfId="82" totalsRowDxfId="81"/>
    <tableColumn id="3" name="3" dataDxfId="80" totalsRowDxfId="79"/>
    <tableColumn id="4" name="4" dataDxfId="78" totalsRowDxfId="77"/>
    <tableColumn id="5" name="5" dataDxfId="76" totalsRowDxfId="75" dataCellStyle="2.Number Style"/>
    <tableColumn id="6" name="6" dataDxfId="74" totalsRowDxfId="73" dataCellStyle="2.Number Style"/>
    <tableColumn id="7" name="7" totalsRowFunction="custom" dataDxfId="72" totalsRowDxfId="71" dataCellStyle="Comma">
      <calculatedColumnFormula>Table118[5]*Table118[6]</calculatedColumnFormula>
      <totalsRowFormula>SUBTOTAL(9,Table118[7])</totalsRowFormula>
    </tableColumn>
  </tableColumns>
  <tableStyleInfo name="Table Style 1" showFirstColumn="0" showLastColumn="0" showRowStripes="0" showColumnStripes="0"/>
</table>
</file>

<file path=xl/tables/table9.xml><?xml version="1.0" encoding="utf-8"?>
<table xmlns="http://schemas.openxmlformats.org/spreadsheetml/2006/main" id="18" name="Table119" displayName="Table119" ref="A6:G29" totalsRowCount="1" headerRowDxfId="56" dataDxfId="54" totalsRowDxfId="52" headerRowBorderDxfId="55" tableBorderDxfId="53" headerRowCellStyle="1.Style Font">
  <tableColumns count="7">
    <tableColumn id="1" name="1" totalsRowLabel="Total TVA Cota 0" dataDxfId="51" totalsRowDxfId="50"/>
    <tableColumn id="2" name="2" dataDxfId="49" totalsRowDxfId="48"/>
    <tableColumn id="3" name="3" dataDxfId="47" totalsRowDxfId="46"/>
    <tableColumn id="4" name="4" dataDxfId="45" totalsRowDxfId="44"/>
    <tableColumn id="5" name="5" dataDxfId="43" totalsRowDxfId="42" dataCellStyle="2.Number Style"/>
    <tableColumn id="6" name="6" dataDxfId="41" totalsRowDxfId="40" dataCellStyle="2.Number Style"/>
    <tableColumn id="7" name="7" totalsRowFunction="custom" dataDxfId="39" totalsRowDxfId="38" dataCellStyle="Comma">
      <calculatedColumnFormula>Table119[5]*Table119[6]</calculatedColumnFormula>
      <totalsRowFormula>SUBTOTAL(9,Table119[7])</totalsRowFormula>
    </tableColumn>
  </tableColumns>
  <tableStyleInfo name="Table Style 1"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8"/>
  <sheetViews>
    <sheetView tabSelected="1" view="pageBreakPreview" topLeftCell="A4" zoomScale="115" zoomScaleNormal="100" zoomScaleSheetLayoutView="115" workbookViewId="0">
      <selection activeCell="E22" sqref="E22"/>
    </sheetView>
  </sheetViews>
  <sheetFormatPr defaultRowHeight="15" x14ac:dyDescent="0.25"/>
  <cols>
    <col min="1" max="1" width="9.42578125" customWidth="1"/>
    <col min="2" max="2" width="7.7109375" customWidth="1"/>
    <col min="3" max="3" width="46.85546875" customWidth="1"/>
    <col min="4" max="4" width="10.5703125" customWidth="1"/>
    <col min="5" max="5" width="18" customWidth="1"/>
  </cols>
  <sheetData>
    <row r="1" spans="1:7" x14ac:dyDescent="0.25">
      <c r="A1" s="58" t="s">
        <v>54</v>
      </c>
      <c r="B1" s="59" t="s">
        <v>55</v>
      </c>
      <c r="C1" s="58"/>
      <c r="D1" s="60"/>
      <c r="E1" s="60"/>
    </row>
    <row r="2" spans="1:7" ht="30" customHeight="1" x14ac:dyDescent="0.25">
      <c r="A2" s="61" t="s">
        <v>6</v>
      </c>
      <c r="B2" s="62" t="s">
        <v>56</v>
      </c>
      <c r="C2" s="137" t="s">
        <v>109</v>
      </c>
      <c r="D2" s="138"/>
      <c r="E2" s="139"/>
      <c r="F2" s="4"/>
      <c r="G2" s="4"/>
    </row>
    <row r="3" spans="1:7" ht="30" customHeight="1" x14ac:dyDescent="0.25">
      <c r="A3" s="61" t="s">
        <v>7</v>
      </c>
      <c r="B3" s="62" t="s">
        <v>57</v>
      </c>
      <c r="C3" s="140"/>
      <c r="D3" s="141"/>
      <c r="E3" s="142"/>
      <c r="F3" s="5"/>
      <c r="G3" s="5"/>
    </row>
    <row r="4" spans="1:7" ht="45" customHeight="1" x14ac:dyDescent="0.25">
      <c r="A4" s="150" t="s">
        <v>10</v>
      </c>
      <c r="B4" s="150"/>
      <c r="C4" s="150"/>
      <c r="D4" s="150"/>
      <c r="E4" s="63" t="s">
        <v>17</v>
      </c>
    </row>
    <row r="5" spans="1:7" ht="16.5" customHeight="1" x14ac:dyDescent="0.25">
      <c r="A5" s="149" t="s">
        <v>18</v>
      </c>
      <c r="B5" s="149"/>
      <c r="C5" s="149"/>
      <c r="D5" s="149"/>
      <c r="E5" s="64"/>
    </row>
    <row r="6" spans="1:7" ht="15.75" x14ac:dyDescent="0.25">
      <c r="A6" s="65">
        <v>1</v>
      </c>
      <c r="B6" s="151" t="s">
        <v>9</v>
      </c>
      <c r="C6" s="151"/>
      <c r="D6" s="151"/>
      <c r="E6" s="66">
        <f>LOOKUP(2,1/(1-ISBLANK(TA!G:G)),TA!G:G)</f>
        <v>0</v>
      </c>
    </row>
    <row r="7" spans="1:7" ht="15.75" x14ac:dyDescent="0.25">
      <c r="A7" s="65">
        <v>2</v>
      </c>
      <c r="B7" s="151" t="s">
        <v>40</v>
      </c>
      <c r="C7" s="151"/>
      <c r="D7" s="151"/>
      <c r="E7" s="66">
        <f>LOOKUP(2,1/(1-ISBLANK(TM!G:G)),TM!G:G)</f>
        <v>0</v>
      </c>
    </row>
    <row r="8" spans="1:7" ht="15.75" x14ac:dyDescent="0.25">
      <c r="A8" s="65">
        <v>3</v>
      </c>
      <c r="B8" s="151" t="s">
        <v>76</v>
      </c>
      <c r="C8" s="151"/>
      <c r="D8" s="151"/>
      <c r="E8" s="66">
        <f>LOOKUP(2,1/(1-ISBLANK(TMS!G:G)),TMS!G:G)</f>
        <v>0</v>
      </c>
    </row>
    <row r="9" spans="1:7" ht="15.75" x14ac:dyDescent="0.25">
      <c r="A9" s="65">
        <v>4</v>
      </c>
      <c r="B9" s="151" t="s">
        <v>0</v>
      </c>
      <c r="C9" s="151"/>
      <c r="D9" s="151"/>
      <c r="E9" s="66">
        <f>LOOKUP(2,1/(1-ISBLANK(HV!G:G)),HV!G:G)</f>
        <v>0</v>
      </c>
    </row>
    <row r="10" spans="1:7" ht="15.75" x14ac:dyDescent="0.25">
      <c r="A10" s="65">
        <v>5</v>
      </c>
      <c r="B10" s="151" t="s">
        <v>41</v>
      </c>
      <c r="C10" s="151"/>
      <c r="D10" s="151"/>
      <c r="E10" s="66">
        <f>LOOKUP(2,1/(1-ISBLANK(GCW!G:G)),GCW!G:G)</f>
        <v>0</v>
      </c>
    </row>
    <row r="11" spans="1:7" ht="15.75" x14ac:dyDescent="0.25">
      <c r="A11" s="65">
        <v>6</v>
      </c>
      <c r="B11" s="151" t="s">
        <v>42</v>
      </c>
      <c r="C11" s="151"/>
      <c r="D11" s="151"/>
      <c r="E11" s="66">
        <f>LOOKUP(2,1/(1-ISBLANK(EEF!G:G)),EEF!G:G)</f>
        <v>0</v>
      </c>
    </row>
    <row r="12" spans="1:7" ht="15.75" x14ac:dyDescent="0.25">
      <c r="A12" s="65">
        <v>7</v>
      </c>
      <c r="B12" s="151" t="s">
        <v>45</v>
      </c>
      <c r="C12" s="151"/>
      <c r="D12" s="151"/>
      <c r="E12" s="66">
        <f>LOOKUP(2,1/(1-ISBLANK(ATM!G:G)),ATM!G:G)</f>
        <v>0</v>
      </c>
    </row>
    <row r="13" spans="1:7" ht="15.75" x14ac:dyDescent="0.25">
      <c r="A13" s="65">
        <v>8</v>
      </c>
      <c r="B13" s="151" t="s">
        <v>43</v>
      </c>
      <c r="C13" s="151"/>
      <c r="D13" s="151"/>
      <c r="E13" s="66">
        <f>LOOKUP(2,1/(1-ISBLANK(BK!G:G)),BK!G:G)</f>
        <v>0</v>
      </c>
    </row>
    <row r="14" spans="1:7" ht="15.75" x14ac:dyDescent="0.25">
      <c r="A14" s="65">
        <v>9</v>
      </c>
      <c r="B14" s="151" t="s">
        <v>44</v>
      </c>
      <c r="C14" s="151"/>
      <c r="D14" s="151"/>
      <c r="E14" s="66">
        <f>LOOKUP(2,1/(1-ISBLANK(SIP!G:G)),SIP!G:G)</f>
        <v>0</v>
      </c>
    </row>
    <row r="15" spans="1:7" ht="15.75" x14ac:dyDescent="0.25">
      <c r="A15" s="65">
        <v>10</v>
      </c>
      <c r="B15" s="152" t="s">
        <v>89</v>
      </c>
      <c r="C15" s="153"/>
      <c r="D15" s="154"/>
      <c r="E15" s="66">
        <f>LOOKUP(2,1/(1-ISBLANK(FSS!G:G)),FSS!G:G)</f>
        <v>0</v>
      </c>
    </row>
    <row r="16" spans="1:7" ht="15.75" x14ac:dyDescent="0.25">
      <c r="A16" s="65">
        <v>11</v>
      </c>
      <c r="B16" s="151" t="s">
        <v>39</v>
      </c>
      <c r="C16" s="151"/>
      <c r="D16" s="151"/>
      <c r="E16" s="66">
        <f>Commiss!G11</f>
        <v>0</v>
      </c>
    </row>
    <row r="17" spans="1:5" ht="15.75" x14ac:dyDescent="0.25">
      <c r="A17" s="65">
        <v>12</v>
      </c>
      <c r="B17" s="151" t="s">
        <v>105</v>
      </c>
      <c r="C17" s="151"/>
      <c r="D17" s="151"/>
      <c r="E17" s="66">
        <f>Maintenance!G11</f>
        <v>0</v>
      </c>
    </row>
    <row r="18" spans="1:5" ht="31.5" customHeight="1" x14ac:dyDescent="0.25">
      <c r="A18" s="67"/>
      <c r="B18" s="156" t="s">
        <v>19</v>
      </c>
      <c r="C18" s="156"/>
      <c r="D18" s="156"/>
      <c r="E18" s="68">
        <f>SUM(E6:E17)</f>
        <v>0</v>
      </c>
    </row>
    <row r="19" spans="1:5" x14ac:dyDescent="0.25">
      <c r="A19" s="60"/>
      <c r="B19" s="60"/>
      <c r="C19" s="60"/>
      <c r="D19" s="60"/>
      <c r="E19" s="60"/>
    </row>
    <row r="20" spans="1:5" x14ac:dyDescent="0.25">
      <c r="A20" s="60"/>
      <c r="B20" s="60"/>
      <c r="C20" s="60"/>
      <c r="D20" s="60"/>
      <c r="E20" s="60"/>
    </row>
    <row r="21" spans="1:5" x14ac:dyDescent="0.25">
      <c r="A21" s="69" t="s">
        <v>11</v>
      </c>
      <c r="B21" s="147" t="s">
        <v>12</v>
      </c>
      <c r="C21" s="148"/>
      <c r="D21" s="69" t="s">
        <v>13</v>
      </c>
      <c r="E21" s="69" t="s">
        <v>14</v>
      </c>
    </row>
    <row r="22" spans="1:5" x14ac:dyDescent="0.25">
      <c r="A22" s="70">
        <v>1</v>
      </c>
      <c r="B22" s="143" t="s">
        <v>22</v>
      </c>
      <c r="C22" s="144"/>
      <c r="D22" s="70" t="s">
        <v>15</v>
      </c>
      <c r="E22" s="21">
        <v>265.33999999999997</v>
      </c>
    </row>
    <row r="23" spans="1:5" x14ac:dyDescent="0.25">
      <c r="A23" s="70">
        <v>2</v>
      </c>
      <c r="B23" s="143" t="s">
        <v>20</v>
      </c>
      <c r="C23" s="144"/>
      <c r="D23" s="70" t="s">
        <v>28</v>
      </c>
      <c r="E23" s="77">
        <f>Boiler!D11</f>
        <v>0</v>
      </c>
    </row>
    <row r="24" spans="1:5" x14ac:dyDescent="0.25">
      <c r="A24" s="70">
        <v>3</v>
      </c>
      <c r="B24" s="143" t="s">
        <v>24</v>
      </c>
      <c r="C24" s="144"/>
      <c r="D24" s="70" t="s">
        <v>15</v>
      </c>
      <c r="E24" s="78" t="str">
        <f>IFERROR(E22/E23,"")</f>
        <v/>
      </c>
    </row>
    <row r="25" spans="1:5" x14ac:dyDescent="0.25">
      <c r="A25" s="70">
        <v>4</v>
      </c>
      <c r="B25" s="143" t="s">
        <v>23</v>
      </c>
      <c r="C25" s="144"/>
      <c r="D25" s="70" t="s">
        <v>27</v>
      </c>
      <c r="E25" s="79">
        <v>15000</v>
      </c>
    </row>
    <row r="26" spans="1:5" x14ac:dyDescent="0.25">
      <c r="A26" s="70">
        <v>5</v>
      </c>
      <c r="B26" s="143" t="s">
        <v>23</v>
      </c>
      <c r="C26" s="144"/>
      <c r="D26" s="70" t="s">
        <v>26</v>
      </c>
      <c r="E26" s="80">
        <f>E25*0.277778/1000</f>
        <v>4.1666699999999999</v>
      </c>
    </row>
    <row r="27" spans="1:5" x14ac:dyDescent="0.25">
      <c r="A27" s="70">
        <v>6</v>
      </c>
      <c r="B27" s="143" t="s">
        <v>21</v>
      </c>
      <c r="C27" s="144"/>
      <c r="D27" s="70" t="s">
        <v>25</v>
      </c>
      <c r="E27" s="80" t="str">
        <f>IFERROR(E24/E26,"")</f>
        <v/>
      </c>
    </row>
    <row r="28" spans="1:5" x14ac:dyDescent="0.25">
      <c r="A28" s="70">
        <v>7</v>
      </c>
      <c r="B28" s="143" t="s">
        <v>30</v>
      </c>
      <c r="C28" s="144"/>
      <c r="D28" s="70" t="s">
        <v>29</v>
      </c>
      <c r="E28" s="78">
        <v>110</v>
      </c>
    </row>
    <row r="29" spans="1:5" x14ac:dyDescent="0.25">
      <c r="A29" s="71">
        <v>8</v>
      </c>
      <c r="B29" s="145" t="s">
        <v>37</v>
      </c>
      <c r="C29" s="146"/>
      <c r="D29" s="71" t="s">
        <v>16</v>
      </c>
      <c r="E29" s="81" t="str">
        <f>IFERROR(E28*E27,"")</f>
        <v/>
      </c>
    </row>
    <row r="30" spans="1:5" x14ac:dyDescent="0.25">
      <c r="A30" s="70">
        <v>9</v>
      </c>
      <c r="B30" s="143" t="s">
        <v>38</v>
      </c>
      <c r="C30" s="144"/>
      <c r="D30" s="70" t="s">
        <v>28</v>
      </c>
      <c r="E30" s="82">
        <v>0.1</v>
      </c>
    </row>
    <row r="31" spans="1:5" x14ac:dyDescent="0.25">
      <c r="A31" s="70">
        <v>10</v>
      </c>
      <c r="B31" s="143" t="s">
        <v>31</v>
      </c>
      <c r="C31" s="144"/>
      <c r="D31" s="70" t="s">
        <v>32</v>
      </c>
      <c r="E31" s="83">
        <v>10</v>
      </c>
    </row>
    <row r="32" spans="1:5" x14ac:dyDescent="0.25">
      <c r="A32" s="71">
        <v>11</v>
      </c>
      <c r="B32" s="157" t="s">
        <v>34</v>
      </c>
      <c r="C32" s="158"/>
      <c r="D32" s="72" t="s">
        <v>16</v>
      </c>
      <c r="E32" s="84" t="str">
        <f>IFERROR(PV(E30,E31,E29)*(-1),"")</f>
        <v/>
      </c>
    </row>
    <row r="33" spans="1:5" ht="15.75" x14ac:dyDescent="0.25">
      <c r="A33" s="159" t="s">
        <v>33</v>
      </c>
      <c r="B33" s="160"/>
      <c r="C33" s="161"/>
      <c r="D33" s="73" t="s">
        <v>16</v>
      </c>
      <c r="E33" s="85" t="str">
        <f>IFERROR(E18+E32,"")</f>
        <v/>
      </c>
    </row>
    <row r="34" spans="1:5" x14ac:dyDescent="0.25">
      <c r="A34" s="60"/>
      <c r="B34" s="60"/>
      <c r="C34" s="60"/>
      <c r="D34" s="60"/>
      <c r="E34" s="60"/>
    </row>
    <row r="35" spans="1:5" ht="30" customHeight="1" x14ac:dyDescent="0.25">
      <c r="A35" s="136" t="s">
        <v>58</v>
      </c>
      <c r="B35" s="136"/>
      <c r="C35" s="74"/>
      <c r="D35" s="75" t="s">
        <v>59</v>
      </c>
      <c r="E35" s="76"/>
    </row>
    <row r="36" spans="1:5" x14ac:dyDescent="0.25">
      <c r="A36" s="60"/>
      <c r="B36" s="60"/>
      <c r="C36" s="60"/>
      <c r="D36" s="60"/>
      <c r="E36" s="60"/>
    </row>
    <row r="37" spans="1:5" x14ac:dyDescent="0.25">
      <c r="A37" s="155" t="s">
        <v>53</v>
      </c>
      <c r="B37" s="155"/>
      <c r="C37" s="155"/>
      <c r="D37" s="155"/>
      <c r="E37" s="155"/>
    </row>
    <row r="38" spans="1:5" x14ac:dyDescent="0.25">
      <c r="A38" s="155"/>
      <c r="B38" s="155"/>
      <c r="C38" s="155"/>
      <c r="D38" s="155"/>
      <c r="E38" s="155"/>
    </row>
  </sheetData>
  <mergeCells count="31">
    <mergeCell ref="A37:E38"/>
    <mergeCell ref="B6:D6"/>
    <mergeCell ref="B18:D18"/>
    <mergeCell ref="B14:D14"/>
    <mergeCell ref="B16:D16"/>
    <mergeCell ref="B17:D17"/>
    <mergeCell ref="B7:D7"/>
    <mergeCell ref="B9:D9"/>
    <mergeCell ref="B10:D10"/>
    <mergeCell ref="B11:D11"/>
    <mergeCell ref="B12:D12"/>
    <mergeCell ref="B13:D13"/>
    <mergeCell ref="B31:C31"/>
    <mergeCell ref="B32:C32"/>
    <mergeCell ref="A33:C33"/>
    <mergeCell ref="B30:C30"/>
    <mergeCell ref="A35:B35"/>
    <mergeCell ref="C2:E3"/>
    <mergeCell ref="B26:C26"/>
    <mergeCell ref="B27:C27"/>
    <mergeCell ref="B28:C28"/>
    <mergeCell ref="B29:C29"/>
    <mergeCell ref="B21:C21"/>
    <mergeCell ref="B22:C22"/>
    <mergeCell ref="B23:C23"/>
    <mergeCell ref="B24:C24"/>
    <mergeCell ref="B25:C25"/>
    <mergeCell ref="A5:D5"/>
    <mergeCell ref="A4:D4"/>
    <mergeCell ref="B8:D8"/>
    <mergeCell ref="B15:D15"/>
  </mergeCells>
  <phoneticPr fontId="22" type="noConversion"/>
  <conditionalFormatting sqref="A1:E14 A16:E1048576 A15:B15 E15">
    <cfRule type="expression" dxfId="282" priority="4">
      <formula>CELL("PROTECT",A1)=0</formula>
    </cfRule>
  </conditionalFormatting>
  <conditionalFormatting sqref="C35">
    <cfRule type="containsBlanks" dxfId="281" priority="10">
      <formula>LEN(TRIM(C35))=0</formula>
    </cfRule>
  </conditionalFormatting>
  <conditionalFormatting sqref="A1:E33">
    <cfRule type="expression" dxfId="280" priority="8">
      <formula>CELL("PROTECT",A1)=0</formula>
    </cfRule>
  </conditionalFormatting>
  <pageMargins left="0.59055118110236227" right="0.59055118110236227" top="0.59055118110236227" bottom="0.39370078740157483" header="0.27559055118110237" footer="0.27559055118110237"/>
  <pageSetup paperSize="9" scale="97" fitToHeight="0" orientation="portrait" r:id="rId1"/>
  <headerFooter>
    <oddHeader>&amp;L&amp;A - Page &amp;P of &amp;N</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view="pageBreakPreview" topLeftCell="A4" zoomScaleNormal="90" zoomScaleSheetLayoutView="100" workbookViewId="0">
      <selection activeCell="C27" sqref="C2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62" t="str">
        <f>SITE!C2</f>
        <v>Instalarea Centralei termice cu arderea biocombustibilului solid și a colectoarelor solare p/u prepararea apei calde menajere la Grădinița din s. Copceac, r-l Ștefan Vodă</v>
      </c>
      <c r="D2" s="162"/>
      <c r="E2" s="162"/>
      <c r="F2" s="162"/>
      <c r="G2" s="162"/>
    </row>
    <row r="3" spans="1:7" s="22" customFormat="1" ht="18.75" x14ac:dyDescent="0.3">
      <c r="A3" s="26" t="str">
        <f>SITE!A3</f>
        <v>Site:</v>
      </c>
      <c r="B3" s="27" t="str">
        <f>IF(SITE!B3=0,"",SITE!B3)</f>
        <v>y</v>
      </c>
      <c r="C3" s="162"/>
      <c r="D3" s="162"/>
      <c r="E3" s="162"/>
      <c r="F3" s="162"/>
      <c r="G3" s="162"/>
    </row>
    <row r="4" spans="1:7" s="22" customFormat="1" ht="18.75" x14ac:dyDescent="0.25">
      <c r="A4" s="165" t="s">
        <v>8</v>
      </c>
      <c r="B4" s="165"/>
      <c r="C4" s="29" t="str">
        <f>SITE!B14</f>
        <v>Sistem antiincendiu</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435</v>
      </c>
      <c r="D7" s="38"/>
      <c r="E7" s="44"/>
      <c r="F7" s="43"/>
      <c r="G7" s="87">
        <f>Table119[5]*Table119[6]</f>
        <v>0</v>
      </c>
    </row>
    <row r="8" spans="1:7" ht="45" x14ac:dyDescent="0.25">
      <c r="A8" s="38">
        <v>1</v>
      </c>
      <c r="B8" s="38" t="s">
        <v>436</v>
      </c>
      <c r="C8" s="39" t="s">
        <v>437</v>
      </c>
      <c r="D8" s="38" t="s">
        <v>157</v>
      </c>
      <c r="E8" s="44">
        <v>1</v>
      </c>
      <c r="F8" s="43"/>
      <c r="G8" s="89">
        <f>Table119[5]*Table119[6]</f>
        <v>0</v>
      </c>
    </row>
    <row r="9" spans="1:7" ht="30" x14ac:dyDescent="0.25">
      <c r="A9" s="35">
        <v>2</v>
      </c>
      <c r="B9" s="25" t="s">
        <v>438</v>
      </c>
      <c r="C9" s="25" t="s">
        <v>439</v>
      </c>
      <c r="D9" s="25" t="s">
        <v>157</v>
      </c>
      <c r="E9" s="25">
        <v>1</v>
      </c>
      <c r="F9" s="90"/>
      <c r="G9" s="91">
        <f>Table119[5]*Table119[6]</f>
        <v>0</v>
      </c>
    </row>
    <row r="10" spans="1:7" ht="30" x14ac:dyDescent="0.25">
      <c r="A10" s="40">
        <v>3</v>
      </c>
      <c r="B10" s="41" t="s">
        <v>440</v>
      </c>
      <c r="C10" s="41" t="s">
        <v>441</v>
      </c>
      <c r="D10" s="41" t="s">
        <v>157</v>
      </c>
      <c r="E10" s="42">
        <v>6</v>
      </c>
      <c r="F10" s="90"/>
      <c r="G10" s="92">
        <f>Table119[5]*Table119[6]</f>
        <v>0</v>
      </c>
    </row>
    <row r="11" spans="1:7" ht="30" x14ac:dyDescent="0.25">
      <c r="A11" s="40">
        <v>4</v>
      </c>
      <c r="B11" s="41" t="s">
        <v>440</v>
      </c>
      <c r="C11" s="41" t="s">
        <v>442</v>
      </c>
      <c r="D11" s="41" t="s">
        <v>157</v>
      </c>
      <c r="E11" s="42">
        <v>2</v>
      </c>
      <c r="F11" s="90"/>
      <c r="G11" s="92">
        <f>Table119[5]*Table119[6]</f>
        <v>0</v>
      </c>
    </row>
    <row r="12" spans="1:7" x14ac:dyDescent="0.25">
      <c r="A12" s="40">
        <v>5</v>
      </c>
      <c r="B12" s="41" t="s">
        <v>443</v>
      </c>
      <c r="C12" s="41" t="s">
        <v>444</v>
      </c>
      <c r="D12" s="41" t="s">
        <v>157</v>
      </c>
      <c r="E12" s="42">
        <v>1</v>
      </c>
      <c r="F12" s="90"/>
      <c r="G12" s="92">
        <f>Table119[5]*Table119[6]</f>
        <v>0</v>
      </c>
    </row>
    <row r="13" spans="1:7" ht="45" x14ac:dyDescent="0.25">
      <c r="A13" s="40">
        <v>6</v>
      </c>
      <c r="B13" s="41" t="s">
        <v>293</v>
      </c>
      <c r="C13" s="41" t="s">
        <v>294</v>
      </c>
      <c r="D13" s="41" t="s">
        <v>335</v>
      </c>
      <c r="E13" s="42">
        <v>0.27</v>
      </c>
      <c r="F13" s="90"/>
      <c r="G13" s="92">
        <f>Table119[5]*Table119[6]</f>
        <v>0</v>
      </c>
    </row>
    <row r="14" spans="1:7" x14ac:dyDescent="0.25">
      <c r="A14" s="40">
        <v>7</v>
      </c>
      <c r="B14" s="41"/>
      <c r="C14" s="41" t="s">
        <v>445</v>
      </c>
      <c r="D14" s="41" t="s">
        <v>150</v>
      </c>
      <c r="E14" s="42">
        <v>15</v>
      </c>
      <c r="F14" s="90"/>
      <c r="G14" s="92">
        <f>Table119[5]*Table119[6]</f>
        <v>0</v>
      </c>
    </row>
    <row r="15" spans="1:7" x14ac:dyDescent="0.25">
      <c r="A15" s="40">
        <v>8</v>
      </c>
      <c r="B15" s="41"/>
      <c r="C15" s="41" t="s">
        <v>446</v>
      </c>
      <c r="D15" s="41" t="s">
        <v>150</v>
      </c>
      <c r="E15" s="42">
        <v>12</v>
      </c>
      <c r="F15" s="90"/>
      <c r="G15" s="92">
        <f>Table119[5]*Table119[6]</f>
        <v>0</v>
      </c>
    </row>
    <row r="16" spans="1:7" ht="45" x14ac:dyDescent="0.25">
      <c r="A16" s="40">
        <v>9</v>
      </c>
      <c r="B16" s="41" t="s">
        <v>447</v>
      </c>
      <c r="C16" s="41" t="s">
        <v>448</v>
      </c>
      <c r="D16" s="41" t="s">
        <v>336</v>
      </c>
      <c r="E16" s="42">
        <v>0.22</v>
      </c>
      <c r="F16" s="90"/>
      <c r="G16" s="92">
        <f>Table119[5]*Table119[6]</f>
        <v>0</v>
      </c>
    </row>
    <row r="17" spans="1:7" x14ac:dyDescent="0.25">
      <c r="A17" s="40">
        <v>10</v>
      </c>
      <c r="B17" s="41" t="s">
        <v>310</v>
      </c>
      <c r="C17" s="41" t="s">
        <v>311</v>
      </c>
      <c r="D17" s="41" t="s">
        <v>335</v>
      </c>
      <c r="E17" s="42">
        <v>0.22</v>
      </c>
      <c r="F17" s="90"/>
      <c r="G17" s="92">
        <f>Table119[5]*Table119[6]</f>
        <v>0</v>
      </c>
    </row>
    <row r="18" spans="1:7" x14ac:dyDescent="0.25">
      <c r="A18" s="40">
        <v>11</v>
      </c>
      <c r="B18" s="41"/>
      <c r="C18" s="41" t="s">
        <v>312</v>
      </c>
      <c r="D18" s="41" t="s">
        <v>150</v>
      </c>
      <c r="E18" s="42">
        <v>22</v>
      </c>
      <c r="F18" s="90"/>
      <c r="G18" s="92">
        <f>Table119[5]*Table119[6]</f>
        <v>0</v>
      </c>
    </row>
    <row r="19" spans="1:7" x14ac:dyDescent="0.25">
      <c r="A19" s="40">
        <v>12</v>
      </c>
      <c r="B19" s="41" t="s">
        <v>449</v>
      </c>
      <c r="C19" s="41" t="s">
        <v>450</v>
      </c>
      <c r="D19" s="41" t="s">
        <v>204</v>
      </c>
      <c r="E19" s="42">
        <v>5.0000000000000001E-3</v>
      </c>
      <c r="F19" s="90"/>
      <c r="G19" s="92">
        <f>Table119[5]*Table119[6]</f>
        <v>0</v>
      </c>
    </row>
    <row r="20" spans="1:7" x14ac:dyDescent="0.25">
      <c r="A20" s="40" t="s">
        <v>326</v>
      </c>
      <c r="B20" s="41"/>
      <c r="C20" s="41" t="s">
        <v>451</v>
      </c>
      <c r="D20" s="41"/>
      <c r="E20" s="42"/>
      <c r="F20" s="90"/>
      <c r="G20" s="92">
        <f>Table119[5]*Table119[6]</f>
        <v>0</v>
      </c>
    </row>
    <row r="21" spans="1:7" ht="30" x14ac:dyDescent="0.25">
      <c r="A21" s="40">
        <v>13</v>
      </c>
      <c r="B21" s="41" t="s">
        <v>333</v>
      </c>
      <c r="C21" s="41" t="s">
        <v>807</v>
      </c>
      <c r="D21" s="41" t="s">
        <v>157</v>
      </c>
      <c r="E21" s="42">
        <v>1</v>
      </c>
      <c r="F21" s="90"/>
      <c r="G21" s="92">
        <f>Table119[5]*Table119[6]</f>
        <v>0</v>
      </c>
    </row>
    <row r="22" spans="1:7" x14ac:dyDescent="0.25">
      <c r="A22" s="40">
        <v>14</v>
      </c>
      <c r="B22" s="41" t="s">
        <v>333</v>
      </c>
      <c r="C22" s="41" t="s">
        <v>808</v>
      </c>
      <c r="D22" s="41" t="s">
        <v>157</v>
      </c>
      <c r="E22" s="42">
        <v>1</v>
      </c>
      <c r="F22" s="90"/>
      <c r="G22" s="92">
        <f>Table119[5]*Table119[6]</f>
        <v>0</v>
      </c>
    </row>
    <row r="23" spans="1:7" x14ac:dyDescent="0.25">
      <c r="A23" s="40">
        <v>15</v>
      </c>
      <c r="B23" s="41" t="s">
        <v>333</v>
      </c>
      <c r="C23" s="41" t="s">
        <v>809</v>
      </c>
      <c r="D23" s="41" t="s">
        <v>157</v>
      </c>
      <c r="E23" s="42">
        <v>3</v>
      </c>
      <c r="F23" s="90"/>
      <c r="G23" s="92">
        <f>Table119[5]*Table119[6]</f>
        <v>0</v>
      </c>
    </row>
    <row r="24" spans="1:7" x14ac:dyDescent="0.25">
      <c r="A24" s="40">
        <v>16</v>
      </c>
      <c r="B24" s="41" t="s">
        <v>333</v>
      </c>
      <c r="C24" s="41" t="s">
        <v>810</v>
      </c>
      <c r="D24" s="41" t="s">
        <v>157</v>
      </c>
      <c r="E24" s="42">
        <v>3</v>
      </c>
      <c r="F24" s="90"/>
      <c r="G24" s="92">
        <f>Table119[5]*Table119[6]</f>
        <v>0</v>
      </c>
    </row>
    <row r="25" spans="1:7" x14ac:dyDescent="0.25">
      <c r="A25" s="40">
        <v>17</v>
      </c>
      <c r="B25" s="41" t="s">
        <v>333</v>
      </c>
      <c r="C25" s="41" t="s">
        <v>811</v>
      </c>
      <c r="D25" s="41" t="s">
        <v>157</v>
      </c>
      <c r="E25" s="42">
        <v>2</v>
      </c>
      <c r="F25" s="90"/>
      <c r="G25" s="92">
        <f>Table119[5]*Table119[6]</f>
        <v>0</v>
      </c>
    </row>
    <row r="26" spans="1:7" ht="30" x14ac:dyDescent="0.25">
      <c r="A26" s="40">
        <v>18</v>
      </c>
      <c r="B26" s="41" t="s">
        <v>333</v>
      </c>
      <c r="C26" s="41" t="s">
        <v>812</v>
      </c>
      <c r="D26" s="41" t="s">
        <v>157</v>
      </c>
      <c r="E26" s="42">
        <v>1</v>
      </c>
      <c r="F26" s="90"/>
      <c r="G26" s="92">
        <f>Table119[5]*Table119[6]</f>
        <v>0</v>
      </c>
    </row>
    <row r="27" spans="1:7" ht="45" x14ac:dyDescent="0.25">
      <c r="A27" s="110" t="s">
        <v>828</v>
      </c>
      <c r="B27" s="110" t="s">
        <v>333</v>
      </c>
      <c r="C27" s="127" t="s">
        <v>830</v>
      </c>
      <c r="D27" s="110" t="s">
        <v>829</v>
      </c>
      <c r="E27" s="111">
        <v>1</v>
      </c>
      <c r="F27" s="112"/>
      <c r="G27" s="113">
        <f>Table119[5]*Table119[6]</f>
        <v>0</v>
      </c>
    </row>
    <row r="28" spans="1:7" x14ac:dyDescent="0.25">
      <c r="A28" s="99">
        <v>19</v>
      </c>
      <c r="B28" s="100" t="s">
        <v>333</v>
      </c>
      <c r="C28" s="100" t="s">
        <v>431</v>
      </c>
      <c r="D28" s="100" t="s">
        <v>157</v>
      </c>
      <c r="E28" s="101">
        <v>4</v>
      </c>
      <c r="F28" s="90"/>
      <c r="G28" s="92">
        <f>Table112[5]*Table112[6]</f>
        <v>0</v>
      </c>
    </row>
    <row r="29" spans="1:7" x14ac:dyDescent="0.25">
      <c r="A29" s="120" t="s">
        <v>84</v>
      </c>
      <c r="B29" s="121"/>
      <c r="C29" s="121"/>
      <c r="D29" s="121"/>
      <c r="E29" s="122"/>
      <c r="F29" s="122"/>
      <c r="G29" s="122">
        <f>SUBTOTAL(9,Table119[7])</f>
        <v>0</v>
      </c>
    </row>
  </sheetData>
  <mergeCells count="2">
    <mergeCell ref="C2:G3"/>
    <mergeCell ref="A4:B4"/>
  </mergeCells>
  <phoneticPr fontId="22" type="noConversion"/>
  <conditionalFormatting sqref="A29:G29 A7:G27">
    <cfRule type="expression" dxfId="70" priority="12">
      <formula>CELL("PROTECT",A7)=0</formula>
    </cfRule>
    <cfRule type="expression" dxfId="69" priority="13">
      <formula>$C7="Subtotal"</formula>
    </cfRule>
    <cfRule type="expression" priority="14" stopIfTrue="1">
      <formula>OR($C7="Subtotal",$A7="Total TVA Cota 0")</formula>
    </cfRule>
    <cfRule type="expression" dxfId="68" priority="16">
      <formula>$E7=""</formula>
    </cfRule>
  </conditionalFormatting>
  <conditionalFormatting sqref="G29 G7:G27">
    <cfRule type="expression" dxfId="67" priority="10">
      <formula>AND($C7="Subtotal",$G7="")</formula>
    </cfRule>
    <cfRule type="expression" dxfId="66" priority="11">
      <formula>AND($C7="Subtotal",_xlfn.FORMULATEXT($G7)="=[5]*[6]")</formula>
    </cfRule>
    <cfRule type="expression" dxfId="65" priority="15">
      <formula>AND($C7&lt;&gt;"Subtotal",_xlfn.FORMULATEXT($G7)&lt;&gt;"=[5]*[6]")</formula>
    </cfRule>
  </conditionalFormatting>
  <conditionalFormatting sqref="E29:G29 E7:G27">
    <cfRule type="notContainsBlanks" priority="17" stopIfTrue="1">
      <formula>LEN(TRIM(E7))&gt;0</formula>
    </cfRule>
    <cfRule type="expression" dxfId="64" priority="18">
      <formula>$E7&lt;&gt;""</formula>
    </cfRule>
  </conditionalFormatting>
  <dataValidations count="1">
    <dataValidation type="decimal" operator="greaterThan" allowBlank="1" showInputMessage="1" showErrorMessage="1" sqref="F7:F2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 id="{132BB1B6-7851-468B-B807-BB553B64479E}">
            <xm:f>AND(TM!$C35="Subtotal",TM!$G35="")</xm:f>
            <x14:dxf>
              <fill>
                <patternFill>
                  <bgColor rgb="FFC00000"/>
                </patternFill>
              </fill>
            </x14:dxf>
          </x14:cfRule>
          <x14:cfRule type="expression" priority="2" id="{868E6132-D5BB-42ED-BF7A-24913F317F6F}">
            <xm:f>AND(TM!$C35="Subtotal",_xlfn.FORMULATEXT(TM!$G35)="=[5]*[6]")</xm:f>
            <x14:dxf>
              <fill>
                <patternFill>
                  <bgColor rgb="FFFF0000"/>
                </patternFill>
              </fill>
            </x14:dxf>
          </x14:cfRule>
          <x14:cfRule type="expression" priority="6" id="{9100BB9E-42EE-4499-B2FE-F2EA79A6A272}">
            <xm:f>AND(TM!$C35&lt;&gt;"Subtotal",_xlfn.FORMULATEXT(TM!$G35)&lt;&gt;"=[5]*[6]")</xm:f>
            <x14:dxf>
              <fill>
                <patternFill>
                  <bgColor rgb="FF7030A0"/>
                </patternFill>
              </fill>
            </x14:dxf>
          </x14:cfRule>
          <xm:sqref>G28</xm:sqref>
        </x14:conditionalFormatting>
        <x14:conditionalFormatting xmlns:xm="http://schemas.microsoft.com/office/excel/2006/main">
          <x14:cfRule type="notContainsBlanks" priority="8" stopIfTrue="1" id="{AA393A75-943A-4F9C-87A8-676DFD859719}">
            <xm:f>LEN(TRIM(TM!E35))&gt;0</xm:f>
            <x14:dxf/>
          </x14:cfRule>
          <x14:cfRule type="expression" priority="9" id="{88BE056B-55F4-4E89-836F-BD7F8F26FD7F}">
            <xm:f>TM!$E35&lt;&gt;""</xm:f>
            <x14:dxf>
              <fill>
                <patternFill>
                  <bgColor rgb="FFFFC000"/>
                </patternFill>
              </fill>
            </x14:dxf>
          </x14:cfRule>
          <xm:sqref>E28:G28</xm:sqref>
        </x14:conditionalFormatting>
        <x14:conditionalFormatting xmlns:xm="http://schemas.microsoft.com/office/excel/2006/main">
          <x14:cfRule type="expression" priority="3" id="{7512F33D-9A41-40B9-A60D-363D1F7BA375}">
            <xm:f>CELL("PROTECT",TM!A35)=0</xm:f>
            <x14:dxf>
              <border>
                <left style="thin">
                  <color rgb="FFFF0000"/>
                </left>
                <right style="thin">
                  <color rgb="FFFF0000"/>
                </right>
                <top style="thin">
                  <color rgb="FFFF0000"/>
                </top>
                <bottom style="thin">
                  <color rgb="FFFF0000"/>
                </bottom>
                <vertical/>
                <horizontal/>
              </border>
            </x14:dxf>
          </x14:cfRule>
          <x14:cfRule type="expression" priority="4" id="{44DCED91-0458-42F2-B83B-33A90FDC1FAD}">
            <xm:f>TM!$C35="Subtotal"</xm:f>
            <x14:dxf>
              <font>
                <b/>
                <i val="0"/>
              </font>
              <fill>
                <patternFill>
                  <bgColor rgb="FFB4F0FF"/>
                </patternFill>
              </fill>
            </x14:dxf>
          </x14:cfRule>
          <x14:cfRule type="expression" priority="5" stopIfTrue="1" id="{7F6151FA-9AE9-4214-B172-27886CE2734A}">
            <xm:f>OR(TM!$C35="Subtotal",TM!$A35="Total TVA Cota 0")</xm:f>
            <x14:dxf/>
          </x14:cfRule>
          <x14:cfRule type="expression" priority="7" id="{6566630E-72B7-4759-8C85-76385DFCDC4A}">
            <xm:f>TM!$E35=""</xm:f>
            <x14:dxf>
              <font>
                <b/>
                <i val="0"/>
              </font>
              <fill>
                <patternFill>
                  <bgColor theme="0" tint="-0.14996795556505021"/>
                </patternFill>
              </fill>
            </x14:dxf>
          </x14:cfRule>
          <xm:sqref>A28:G28</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62" t="str">
        <f>SITE!C2</f>
        <v>Instalarea Centralei termice cu arderea biocombustibilului solid și a colectoarelor solare p/u prepararea apei calde menajere la Grădinița din s. Copceac, r-l Ștefan Vodă</v>
      </c>
      <c r="D2" s="162"/>
      <c r="E2" s="162"/>
      <c r="F2" s="162"/>
      <c r="G2" s="162"/>
    </row>
    <row r="3" spans="1:7" s="22" customFormat="1" ht="18.75" x14ac:dyDescent="0.3">
      <c r="A3" s="26" t="str">
        <f>SITE!A3</f>
        <v>Site:</v>
      </c>
      <c r="B3" s="27" t="str">
        <f>IF(SITE!B3=0,"",SITE!B3)</f>
        <v>y</v>
      </c>
      <c r="C3" s="162"/>
      <c r="D3" s="162"/>
      <c r="E3" s="162"/>
      <c r="F3" s="162"/>
      <c r="G3" s="162"/>
    </row>
    <row r="4" spans="1:7" s="22" customFormat="1" ht="18.75" x14ac:dyDescent="0.25">
      <c r="A4" s="165" t="s">
        <v>8</v>
      </c>
      <c r="B4" s="165"/>
      <c r="C4" s="29" t="str">
        <f>SITE!B15</f>
        <v>Sistem de alimentare cu combustibil</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c r="D7" s="38"/>
      <c r="E7" s="44"/>
      <c r="F7" s="43"/>
      <c r="G7" s="87">
        <f>Table1193[5]*Table1193[6]</f>
        <v>0</v>
      </c>
    </row>
    <row r="8" spans="1:7" x14ac:dyDescent="0.25">
      <c r="A8" s="38"/>
      <c r="B8" s="38"/>
      <c r="C8" s="39"/>
      <c r="D8" s="38"/>
      <c r="E8" s="44"/>
      <c r="F8" s="43"/>
      <c r="G8" s="89">
        <f>Table1193[5]*Table1193[6]</f>
        <v>0</v>
      </c>
    </row>
    <row r="9" spans="1:7" x14ac:dyDescent="0.25">
      <c r="A9" s="40" t="s">
        <v>84</v>
      </c>
      <c r="B9" s="41"/>
      <c r="C9" s="41"/>
      <c r="D9" s="41"/>
      <c r="E9" s="42"/>
      <c r="F9" s="42"/>
      <c r="G9" s="87">
        <f>SUBTOTAL(9,Table1193[7])</f>
        <v>0</v>
      </c>
    </row>
  </sheetData>
  <mergeCells count="2">
    <mergeCell ref="C2:G3"/>
    <mergeCell ref="A4:B4"/>
  </mergeCells>
  <conditionalFormatting sqref="G7:G9">
    <cfRule type="expression" dxfId="37" priority="1">
      <formula>AND($C7="Subtotal",$G7="")</formula>
    </cfRule>
    <cfRule type="expression" dxfId="36" priority="2">
      <formula>AND($C7="Subtotal",_xlfn.FORMULATEXT($G7)="=[5]*[6]")</formula>
    </cfRule>
    <cfRule type="expression" dxfId="35" priority="6">
      <formula>AND($C7&lt;&gt;"Subtotal",_xlfn.FORMULATEXT($G7)&lt;&gt;"=[5]*[6]")</formula>
    </cfRule>
  </conditionalFormatting>
  <conditionalFormatting sqref="A7:G9">
    <cfRule type="expression" dxfId="34" priority="3">
      <formula>CELL("PROTECT",A7)=0</formula>
    </cfRule>
    <cfRule type="expression" dxfId="33" priority="4">
      <formula>$C7="Subtotal"</formula>
    </cfRule>
    <cfRule type="expression" priority="5" stopIfTrue="1">
      <formula>OR($C7="Subtotal",$A7="Total TVA Cota 0")</formula>
    </cfRule>
    <cfRule type="expression" dxfId="32" priority="7">
      <formula>$E7=""</formula>
    </cfRule>
  </conditionalFormatting>
  <conditionalFormatting sqref="E7:G9">
    <cfRule type="notContainsBlanks" priority="8" stopIfTrue="1">
      <formula>LEN(TRIM(E7))&gt;0</formula>
    </cfRule>
    <cfRule type="expression" dxfId="31"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3"/>
  <sheetViews>
    <sheetView view="pageBreakPreview" zoomScaleNormal="90" zoomScaleSheetLayoutView="100" workbookViewId="0">
      <selection activeCell="F7" sqref="F7"/>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62" t="str">
        <f>SITE!C2</f>
        <v>Instalarea Centralei termice cu arderea biocombustibilului solid și a colectoarelor solare p/u prepararea apei calde menajere la Grădinița din s. Copceac, r-l Ștefan Vodă</v>
      </c>
      <c r="D2" s="162"/>
      <c r="E2" s="162"/>
      <c r="F2" s="162"/>
      <c r="G2" s="162"/>
    </row>
    <row r="3" spans="1:7" ht="18.75" x14ac:dyDescent="0.3">
      <c r="A3" s="26" t="str">
        <f>SITE!A3</f>
        <v>Site:</v>
      </c>
      <c r="B3" s="27" t="str">
        <f>IF(SITE!B3=0,"",SITE!B3)</f>
        <v>y</v>
      </c>
      <c r="C3" s="162"/>
      <c r="D3" s="162"/>
      <c r="E3" s="162"/>
      <c r="F3" s="162"/>
      <c r="G3" s="162"/>
    </row>
    <row r="4" spans="1:7" ht="18.75" x14ac:dyDescent="0.25">
      <c r="A4" s="169" t="str">
        <f>SITE!B16</f>
        <v>Darea in Exloatare</v>
      </c>
      <c r="B4" s="169"/>
      <c r="C4" s="169"/>
      <c r="D4" s="169"/>
      <c r="E4" s="169"/>
      <c r="F4" s="169"/>
      <c r="G4" s="169"/>
    </row>
    <row r="5" spans="1:7" ht="47.25" x14ac:dyDescent="0.25">
      <c r="A5" s="6" t="s">
        <v>1</v>
      </c>
      <c r="B5" s="6" t="s">
        <v>36</v>
      </c>
      <c r="C5" s="6" t="s">
        <v>3</v>
      </c>
      <c r="D5" s="6" t="s">
        <v>4</v>
      </c>
      <c r="E5" s="6" t="s">
        <v>5</v>
      </c>
      <c r="F5" s="9" t="s">
        <v>85</v>
      </c>
      <c r="G5" s="9" t="s">
        <v>87</v>
      </c>
    </row>
    <row r="6" spans="1:7" ht="15.75" x14ac:dyDescent="0.25">
      <c r="A6" s="6">
        <v>1</v>
      </c>
      <c r="B6" s="6">
        <v>2</v>
      </c>
      <c r="C6" s="6">
        <v>3</v>
      </c>
      <c r="D6" s="6">
        <v>4</v>
      </c>
      <c r="E6" s="6">
        <v>5</v>
      </c>
      <c r="F6" s="6">
        <v>6</v>
      </c>
      <c r="G6" s="6">
        <v>7</v>
      </c>
    </row>
    <row r="7" spans="1:7" ht="15.75" x14ac:dyDescent="0.25">
      <c r="A7" s="51">
        <v>1</v>
      </c>
      <c r="B7" s="52"/>
      <c r="C7" s="53" t="s">
        <v>90</v>
      </c>
      <c r="D7" s="54" t="s">
        <v>91</v>
      </c>
      <c r="E7" s="55">
        <v>1</v>
      </c>
      <c r="F7" s="24"/>
      <c r="G7" s="18">
        <f t="shared" ref="G7:G10" si="0">$E7*F7</f>
        <v>0</v>
      </c>
    </row>
    <row r="8" spans="1:7" ht="15.75" x14ac:dyDescent="0.25">
      <c r="A8" s="48">
        <v>2</v>
      </c>
      <c r="B8" s="48"/>
      <c r="C8" s="56" t="s">
        <v>92</v>
      </c>
      <c r="D8" s="57" t="s">
        <v>94</v>
      </c>
      <c r="E8" s="55">
        <v>1</v>
      </c>
      <c r="F8" s="24"/>
      <c r="G8" s="18">
        <f t="shared" si="0"/>
        <v>0</v>
      </c>
    </row>
    <row r="9" spans="1:7" ht="15.75" x14ac:dyDescent="0.25">
      <c r="A9" s="48">
        <v>3</v>
      </c>
      <c r="B9" s="48"/>
      <c r="C9" s="56" t="s">
        <v>93</v>
      </c>
      <c r="D9" s="57" t="s">
        <v>94</v>
      </c>
      <c r="E9" s="55">
        <v>1</v>
      </c>
      <c r="F9" s="24"/>
      <c r="G9" s="18">
        <f t="shared" si="0"/>
        <v>0</v>
      </c>
    </row>
    <row r="10" spans="1:7" ht="16.5" thickBot="1" x14ac:dyDescent="0.3">
      <c r="A10" s="48">
        <v>4</v>
      </c>
      <c r="B10" s="48"/>
      <c r="C10" s="56" t="s">
        <v>95</v>
      </c>
      <c r="D10" s="57" t="s">
        <v>96</v>
      </c>
      <c r="E10" s="55">
        <v>1</v>
      </c>
      <c r="F10" s="24"/>
      <c r="G10" s="18">
        <f t="shared" si="0"/>
        <v>0</v>
      </c>
    </row>
    <row r="11" spans="1:7" ht="20.25" thickTop="1" thickBot="1" x14ac:dyDescent="0.3">
      <c r="A11" s="14" t="s">
        <v>49</v>
      </c>
      <c r="B11" s="14"/>
      <c r="C11" s="14"/>
      <c r="D11" s="14"/>
      <c r="E11" s="14"/>
      <c r="F11" s="14"/>
      <c r="G11" s="1">
        <f>SUM(G7:G10)</f>
        <v>0</v>
      </c>
    </row>
    <row r="13" spans="1:7" x14ac:dyDescent="0.25">
      <c r="A13" s="13" t="s">
        <v>52</v>
      </c>
    </row>
  </sheetData>
  <mergeCells count="2">
    <mergeCell ref="C2:G3"/>
    <mergeCell ref="A4:G4"/>
  </mergeCells>
  <phoneticPr fontId="22" type="noConversion"/>
  <conditionalFormatting sqref="F7:F10">
    <cfRule type="containsBlanks" dxfId="11" priority="9">
      <formula>LEN(TRIM(F7))=0</formula>
    </cfRule>
  </conditionalFormatting>
  <conditionalFormatting sqref="A4:G6 C1:G3 F7:G10 A11:G13">
    <cfRule type="expression" dxfId="10" priority="8">
      <formula>CELL("PROTECT",A1)=0</formula>
    </cfRule>
  </conditionalFormatting>
  <conditionalFormatting sqref="C7:E10">
    <cfRule type="containsBlanks" dxfId="9" priority="2">
      <formula>LEN(TRIM(C7))=0</formula>
    </cfRule>
  </conditionalFormatting>
  <conditionalFormatting sqref="A7:E10">
    <cfRule type="expression" dxfId="8"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view="pageBreakPreview" zoomScaleNormal="90" zoomScaleSheetLayoutView="100" workbookViewId="0">
      <selection activeCell="F7" sqref="F7"/>
    </sheetView>
  </sheetViews>
  <sheetFormatPr defaultRowHeight="15" x14ac:dyDescent="0.25"/>
  <cols>
    <col min="1" max="1" width="9.5703125" customWidth="1"/>
    <col min="2" max="2" width="12.28515625" customWidth="1"/>
    <col min="3" max="3" width="70.7109375" customWidth="1"/>
    <col min="4" max="4" width="13.4257812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62" t="str">
        <f>SITE!C2</f>
        <v>Instalarea Centralei termice cu arderea biocombustibilului solid și a colectoarelor solare p/u prepararea apei calde menajere la Grădinița din s. Copceac, r-l Ștefan Vodă</v>
      </c>
      <c r="D2" s="162"/>
      <c r="E2" s="162"/>
      <c r="F2" s="162"/>
      <c r="G2" s="162"/>
    </row>
    <row r="3" spans="1:7" ht="18.75" x14ac:dyDescent="0.3">
      <c r="A3" s="26" t="str">
        <f>SITE!A3</f>
        <v>Site:</v>
      </c>
      <c r="B3" s="27" t="str">
        <f>IF(SITE!B3=0,"",SITE!B3)</f>
        <v>y</v>
      </c>
      <c r="C3" s="166"/>
      <c r="D3" s="166"/>
      <c r="E3" s="166"/>
      <c r="F3" s="166"/>
      <c r="G3" s="166"/>
    </row>
    <row r="4" spans="1:7" ht="18.75" x14ac:dyDescent="0.25">
      <c r="A4" s="10" t="str">
        <f>SITE!B17</f>
        <v>Deservirea si mentenanta pentru 3 ani de operare</v>
      </c>
      <c r="B4" s="11"/>
      <c r="C4" s="11"/>
      <c r="D4" s="11"/>
      <c r="E4" s="11"/>
      <c r="F4" s="11"/>
      <c r="G4" s="12"/>
    </row>
    <row r="5" spans="1:7" ht="47.25" x14ac:dyDescent="0.25">
      <c r="A5" s="9" t="s">
        <v>1</v>
      </c>
      <c r="B5" s="9" t="s">
        <v>36</v>
      </c>
      <c r="C5" s="9" t="s">
        <v>47</v>
      </c>
      <c r="D5" s="9" t="s">
        <v>104</v>
      </c>
      <c r="E5" s="9" t="s">
        <v>48</v>
      </c>
      <c r="F5" s="9" t="s">
        <v>85</v>
      </c>
      <c r="G5" s="9" t="s">
        <v>88</v>
      </c>
    </row>
    <row r="6" spans="1:7" ht="15.75" x14ac:dyDescent="0.25">
      <c r="A6" s="6">
        <v>1</v>
      </c>
      <c r="B6" s="6">
        <v>2</v>
      </c>
      <c r="C6" s="6">
        <v>3</v>
      </c>
      <c r="D6" s="6">
        <v>4</v>
      </c>
      <c r="E6" s="6">
        <v>5</v>
      </c>
      <c r="F6" s="6">
        <v>6</v>
      </c>
      <c r="G6" s="6">
        <v>7</v>
      </c>
    </row>
    <row r="7" spans="1:7" ht="31.5" x14ac:dyDescent="0.25">
      <c r="A7" s="7">
        <v>1</v>
      </c>
      <c r="B7" s="7"/>
      <c r="C7" s="7" t="s">
        <v>97</v>
      </c>
      <c r="D7" s="49" t="s">
        <v>98</v>
      </c>
      <c r="E7" s="50">
        <v>3</v>
      </c>
      <c r="F7" s="20"/>
      <c r="G7" s="19">
        <f>$E7*F7</f>
        <v>0</v>
      </c>
    </row>
    <row r="8" spans="1:7" ht="15.75" x14ac:dyDescent="0.25">
      <c r="A8" s="7">
        <v>2</v>
      </c>
      <c r="B8" s="7"/>
      <c r="C8" s="7" t="s">
        <v>99</v>
      </c>
      <c r="D8" s="49" t="s">
        <v>98</v>
      </c>
      <c r="E8" s="50">
        <v>3</v>
      </c>
      <c r="F8" s="20"/>
      <c r="G8" s="19">
        <f t="shared" ref="G8:G10" si="0">$E8*F8</f>
        <v>0</v>
      </c>
    </row>
    <row r="9" spans="1:7" ht="15.75" x14ac:dyDescent="0.25">
      <c r="A9" s="7">
        <v>3</v>
      </c>
      <c r="B9" s="7"/>
      <c r="C9" s="7" t="s">
        <v>100</v>
      </c>
      <c r="D9" s="49" t="s">
        <v>101</v>
      </c>
      <c r="E9" s="50">
        <v>3</v>
      </c>
      <c r="F9" s="20"/>
      <c r="G9" s="19">
        <f t="shared" si="0"/>
        <v>0</v>
      </c>
    </row>
    <row r="10" spans="1:7" ht="16.5" thickBot="1" x14ac:dyDescent="0.3">
      <c r="A10" s="7">
        <v>4</v>
      </c>
      <c r="B10" s="7"/>
      <c r="C10" s="7" t="s">
        <v>102</v>
      </c>
      <c r="D10" s="49" t="s">
        <v>103</v>
      </c>
      <c r="E10" s="50">
        <v>1</v>
      </c>
      <c r="F10" s="20"/>
      <c r="G10" s="19">
        <f t="shared" si="0"/>
        <v>0</v>
      </c>
    </row>
    <row r="11" spans="1:7" ht="20.25" thickTop="1" thickBot="1" x14ac:dyDescent="0.3">
      <c r="A11" s="14" t="s">
        <v>50</v>
      </c>
      <c r="B11" s="14"/>
      <c r="C11" s="14"/>
      <c r="D11" s="14"/>
      <c r="E11" s="1"/>
      <c r="F11" s="1"/>
      <c r="G11" s="1">
        <f>SUM(G7:G10)</f>
        <v>0</v>
      </c>
    </row>
    <row r="13" spans="1:7" ht="15" customHeight="1" x14ac:dyDescent="0.25">
      <c r="A13" s="170" t="s">
        <v>46</v>
      </c>
      <c r="B13" s="170"/>
      <c r="C13" s="170"/>
      <c r="D13" s="170"/>
      <c r="E13" s="170"/>
      <c r="F13" s="170"/>
      <c r="G13" s="170"/>
    </row>
    <row r="14" spans="1:7" x14ac:dyDescent="0.25">
      <c r="A14" s="170"/>
      <c r="B14" s="170"/>
      <c r="C14" s="170"/>
      <c r="D14" s="170"/>
      <c r="E14" s="170"/>
      <c r="F14" s="170"/>
      <c r="G14" s="170"/>
    </row>
  </sheetData>
  <mergeCells count="2">
    <mergeCell ref="C2:G3"/>
    <mergeCell ref="A13:G14"/>
  </mergeCells>
  <phoneticPr fontId="22" type="noConversion"/>
  <conditionalFormatting sqref="F7:F10">
    <cfRule type="containsBlanks" dxfId="7" priority="9">
      <formula>LEN(TRIM(F7))=0</formula>
    </cfRule>
  </conditionalFormatting>
  <conditionalFormatting sqref="A4:G6 C1:G3 F7:G10 A11:G14">
    <cfRule type="expression" dxfId="6" priority="8">
      <formula>CELL("PROTECT",A1)=0</formula>
    </cfRule>
  </conditionalFormatting>
  <conditionalFormatting sqref="C7:E10">
    <cfRule type="containsBlanks" dxfId="5" priority="2">
      <formula>LEN(TRIM(C7))=0</formula>
    </cfRule>
  </conditionalFormatting>
  <conditionalFormatting sqref="A7:E10">
    <cfRule type="expression" dxfId="4" priority="1">
      <formula>CELL("PROTECT",A7)=0</formula>
    </cfRule>
  </conditionalFormatting>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27"/>
  <sheetViews>
    <sheetView view="pageBreakPreview" zoomScaleNormal="100" zoomScaleSheetLayoutView="100" workbookViewId="0">
      <selection activeCell="C19" sqref="C19"/>
    </sheetView>
  </sheetViews>
  <sheetFormatPr defaultRowHeight="15" x14ac:dyDescent="0.25"/>
  <cols>
    <col min="1" max="1" width="9.5703125" customWidth="1"/>
    <col min="2" max="2" width="12.28515625" customWidth="1"/>
    <col min="3" max="4" width="42.7109375" customWidth="1"/>
    <col min="5" max="5" width="12" customWidth="1"/>
    <col min="6" max="6" width="14.7109375" customWidth="1"/>
    <col min="7" max="7" width="18.28515625" customWidth="1"/>
    <col min="8" max="8" width="14.28515625" customWidth="1"/>
  </cols>
  <sheetData>
    <row r="1" spans="1:7" x14ac:dyDescent="0.25">
      <c r="A1" s="32" t="str">
        <f>"- "&amp;SITE!C35&amp;" - bid for Lot: ["&amp;SITE!B2&amp;"] Site: ["&amp;SITE!B3&amp;"] - ref.: "&amp;SITE!B1</f>
        <v>-  - bid for Lot: [x] Site: [y] - ref.: ITB</v>
      </c>
      <c r="B1" s="32"/>
      <c r="C1" s="2"/>
    </row>
    <row r="2" spans="1:7" ht="18.75" x14ac:dyDescent="0.3">
      <c r="A2" s="26" t="str">
        <f>SITE!A2</f>
        <v>Lot:</v>
      </c>
      <c r="B2" s="27" t="str">
        <f>IF(SITE!B2=0,"",SITE!B2)</f>
        <v>x</v>
      </c>
      <c r="C2" s="171" t="str">
        <f>SITE!C2</f>
        <v>Instalarea Centralei termice cu arderea biocombustibilului solid și a colectoarelor solare p/u prepararea apei calde menajere la Grădinița din s. Copceac, r-l Ștefan Vodă</v>
      </c>
      <c r="D2" s="171"/>
      <c r="E2" s="171"/>
      <c r="F2" s="171"/>
      <c r="G2" s="171"/>
    </row>
    <row r="3" spans="1:7" ht="18.75" x14ac:dyDescent="0.3">
      <c r="A3" s="26" t="str">
        <f>SITE!A3</f>
        <v>Site:</v>
      </c>
      <c r="B3" s="27" t="str">
        <f>IF(SITE!B3=0,"",SITE!B3)</f>
        <v>y</v>
      </c>
      <c r="C3" s="171"/>
      <c r="D3" s="171"/>
      <c r="E3" s="171"/>
      <c r="F3" s="171"/>
      <c r="G3" s="171"/>
    </row>
    <row r="4" spans="1:7" ht="18.75" x14ac:dyDescent="0.25">
      <c r="A4" s="172" t="s">
        <v>60</v>
      </c>
      <c r="B4" s="172"/>
      <c r="C4" s="172"/>
      <c r="D4" s="172"/>
      <c r="E4" s="172"/>
      <c r="F4" s="172"/>
      <c r="G4" s="172"/>
    </row>
    <row r="5" spans="1:7" ht="31.5" x14ac:dyDescent="0.25">
      <c r="A5" s="8" t="s">
        <v>1</v>
      </c>
      <c r="B5" s="8" t="s">
        <v>36</v>
      </c>
      <c r="C5" s="8" t="s">
        <v>61</v>
      </c>
      <c r="D5" s="8" t="s">
        <v>62</v>
      </c>
      <c r="E5" s="8" t="s">
        <v>63</v>
      </c>
      <c r="F5" s="8" t="s">
        <v>86</v>
      </c>
      <c r="G5" s="8" t="s">
        <v>88</v>
      </c>
    </row>
    <row r="6" spans="1:7" ht="15.75" x14ac:dyDescent="0.25">
      <c r="A6" s="8">
        <v>1</v>
      </c>
      <c r="B6" s="8">
        <v>2</v>
      </c>
      <c r="C6" s="8">
        <v>3</v>
      </c>
      <c r="D6" s="8">
        <v>4</v>
      </c>
      <c r="E6" s="8">
        <v>5</v>
      </c>
      <c r="F6" s="8">
        <v>6</v>
      </c>
      <c r="G6" s="8">
        <v>7</v>
      </c>
    </row>
    <row r="7" spans="1:7" ht="15.75" x14ac:dyDescent="0.25">
      <c r="A7" s="175">
        <v>1</v>
      </c>
      <c r="B7" s="176" t="s">
        <v>35</v>
      </c>
      <c r="C7" s="36" t="s">
        <v>64</v>
      </c>
      <c r="D7" s="15"/>
      <c r="E7" s="173">
        <v>1</v>
      </c>
      <c r="F7" s="174">
        <v>1</v>
      </c>
      <c r="G7" s="173">
        <f>E7*F7</f>
        <v>1</v>
      </c>
    </row>
    <row r="8" spans="1:7" ht="30" x14ac:dyDescent="0.25">
      <c r="A8" s="175"/>
      <c r="B8" s="176"/>
      <c r="C8" s="86" t="s">
        <v>843</v>
      </c>
      <c r="D8" s="15"/>
      <c r="E8" s="173"/>
      <c r="F8" s="174"/>
      <c r="G8" s="173"/>
    </row>
    <row r="9" spans="1:7" ht="15.75" x14ac:dyDescent="0.25">
      <c r="A9" s="175"/>
      <c r="B9" s="176"/>
      <c r="C9" s="36" t="s">
        <v>68</v>
      </c>
      <c r="D9" s="15"/>
      <c r="E9" s="173"/>
      <c r="F9" s="174"/>
      <c r="G9" s="173"/>
    </row>
    <row r="10" spans="1:7" ht="15.75" x14ac:dyDescent="0.25">
      <c r="A10" s="175"/>
      <c r="B10" s="176"/>
      <c r="C10" s="37" t="s">
        <v>813</v>
      </c>
      <c r="D10" s="15"/>
      <c r="E10" s="173"/>
      <c r="F10" s="174"/>
      <c r="G10" s="173"/>
    </row>
    <row r="11" spans="1:7" ht="15.75" x14ac:dyDescent="0.25">
      <c r="A11" s="175"/>
      <c r="B11" s="176"/>
      <c r="C11" s="16" t="s">
        <v>69</v>
      </c>
      <c r="D11" s="17"/>
      <c r="E11" s="173"/>
      <c r="F11" s="174"/>
      <c r="G11" s="173"/>
    </row>
    <row r="12" spans="1:7" ht="15.75" x14ac:dyDescent="0.25">
      <c r="A12" s="175"/>
      <c r="B12" s="176"/>
      <c r="C12" s="16" t="s">
        <v>74</v>
      </c>
      <c r="D12" s="15"/>
      <c r="E12" s="173"/>
      <c r="F12" s="174"/>
      <c r="G12" s="173"/>
    </row>
    <row r="13" spans="1:7" ht="31.5" x14ac:dyDescent="0.25">
      <c r="A13" s="175"/>
      <c r="B13" s="176"/>
      <c r="C13" s="16" t="s">
        <v>75</v>
      </c>
      <c r="D13" s="15"/>
      <c r="E13" s="173"/>
      <c r="F13" s="174"/>
      <c r="G13" s="173"/>
    </row>
    <row r="14" spans="1:7" ht="31.5" x14ac:dyDescent="0.25">
      <c r="A14" s="175"/>
      <c r="B14" s="176"/>
      <c r="C14" s="37" t="s">
        <v>70</v>
      </c>
      <c r="D14" s="15"/>
      <c r="E14" s="173"/>
      <c r="F14" s="174"/>
      <c r="G14" s="173"/>
    </row>
    <row r="15" spans="1:7" ht="31.5" x14ac:dyDescent="0.25">
      <c r="A15" s="175"/>
      <c r="B15" s="176"/>
      <c r="C15" s="16" t="s">
        <v>71</v>
      </c>
      <c r="D15" s="15"/>
      <c r="E15" s="173"/>
      <c r="F15" s="174"/>
      <c r="G15" s="173"/>
    </row>
    <row r="16" spans="1:7" ht="31.5" x14ac:dyDescent="0.25">
      <c r="A16" s="175"/>
      <c r="B16" s="176"/>
      <c r="C16" s="16" t="s">
        <v>72</v>
      </c>
      <c r="D16" s="15"/>
      <c r="E16" s="173"/>
      <c r="F16" s="174"/>
      <c r="G16" s="173"/>
    </row>
    <row r="17" spans="1:7" ht="47.25" x14ac:dyDescent="0.25">
      <c r="A17" s="175"/>
      <c r="B17" s="176"/>
      <c r="C17" s="16" t="s">
        <v>73</v>
      </c>
      <c r="D17" s="15"/>
      <c r="E17" s="173"/>
      <c r="F17" s="174"/>
      <c r="G17" s="173"/>
    </row>
    <row r="18" spans="1:7" ht="15.75" x14ac:dyDescent="0.25">
      <c r="A18" s="175"/>
      <c r="B18" s="176"/>
      <c r="C18" s="16" t="s">
        <v>814</v>
      </c>
      <c r="D18" s="15"/>
      <c r="E18" s="173"/>
      <c r="F18" s="174"/>
      <c r="G18" s="173"/>
    </row>
    <row r="19" spans="1:7" ht="15.75" x14ac:dyDescent="0.25">
      <c r="A19" s="175"/>
      <c r="B19" s="176"/>
      <c r="C19" s="37" t="s">
        <v>844</v>
      </c>
      <c r="D19" s="15"/>
      <c r="E19" s="173"/>
      <c r="F19" s="174"/>
      <c r="G19" s="173"/>
    </row>
    <row r="20" spans="1:7" ht="48" thickBot="1" x14ac:dyDescent="0.3">
      <c r="A20" s="175"/>
      <c r="B20" s="176"/>
      <c r="C20" s="37" t="s">
        <v>107</v>
      </c>
      <c r="D20" s="15"/>
      <c r="E20" s="173"/>
      <c r="F20" s="174"/>
      <c r="G20" s="173"/>
    </row>
    <row r="21" spans="1:7" ht="19.5" customHeight="1" thickTop="1" thickBot="1" x14ac:dyDescent="0.3">
      <c r="A21" s="14" t="s">
        <v>50</v>
      </c>
      <c r="B21" s="14"/>
      <c r="C21" s="14"/>
      <c r="D21" s="14"/>
      <c r="E21" s="1"/>
      <c r="F21" s="1"/>
      <c r="G21" s="1">
        <f>SUM(G7:G20)</f>
        <v>1</v>
      </c>
    </row>
    <row r="22" spans="1:7" ht="16.5" thickTop="1" x14ac:dyDescent="0.25">
      <c r="A22" s="3"/>
      <c r="B22" s="3"/>
      <c r="C22" s="3"/>
      <c r="D22" s="3"/>
      <c r="E22" s="3"/>
      <c r="F22" s="3"/>
      <c r="G22" s="3"/>
    </row>
    <row r="23" spans="1:7" x14ac:dyDescent="0.25">
      <c r="A23" s="177" t="s">
        <v>65</v>
      </c>
      <c r="B23" s="177"/>
      <c r="C23" s="177"/>
      <c r="D23" s="177"/>
      <c r="E23" s="177"/>
      <c r="F23" s="177"/>
      <c r="G23" s="177"/>
    </row>
    <row r="24" spans="1:7" x14ac:dyDescent="0.25">
      <c r="A24" s="177" t="s">
        <v>106</v>
      </c>
      <c r="B24" s="177"/>
      <c r="C24" s="177"/>
      <c r="D24" s="177"/>
      <c r="E24" s="177"/>
      <c r="F24" s="177"/>
      <c r="G24" s="177"/>
    </row>
    <row r="25" spans="1:7" ht="31.5" customHeight="1" x14ac:dyDescent="0.25">
      <c r="A25" s="178" t="s">
        <v>66</v>
      </c>
      <c r="B25" s="178"/>
      <c r="C25" s="178"/>
      <c r="D25" s="178"/>
      <c r="E25" s="178"/>
      <c r="F25" s="178"/>
      <c r="G25" s="178"/>
    </row>
    <row r="26" spans="1:7" x14ac:dyDescent="0.25">
      <c r="A26" s="177" t="s">
        <v>67</v>
      </c>
      <c r="B26" s="177"/>
      <c r="C26" s="177"/>
      <c r="D26" s="177"/>
      <c r="E26" s="177"/>
      <c r="F26" s="177"/>
      <c r="G26" s="177"/>
    </row>
    <row r="27" spans="1:7" x14ac:dyDescent="0.25">
      <c r="A27" s="177" t="s">
        <v>108</v>
      </c>
      <c r="B27" s="177"/>
      <c r="C27" s="177"/>
      <c r="D27" s="177"/>
      <c r="E27" s="177"/>
      <c r="F27" s="177"/>
      <c r="G27" s="177"/>
    </row>
  </sheetData>
  <sheetProtection formatRows="0"/>
  <mergeCells count="12">
    <mergeCell ref="A27:G27"/>
    <mergeCell ref="A23:G23"/>
    <mergeCell ref="A24:G24"/>
    <mergeCell ref="A25:G25"/>
    <mergeCell ref="A26:G26"/>
    <mergeCell ref="C2:G3"/>
    <mergeCell ref="A4:G4"/>
    <mergeCell ref="E7:E20"/>
    <mergeCell ref="F7:F20"/>
    <mergeCell ref="G7:G20"/>
    <mergeCell ref="A7:A20"/>
    <mergeCell ref="B7:B20"/>
  </mergeCells>
  <phoneticPr fontId="22" type="noConversion"/>
  <conditionalFormatting sqref="D7:D20 F7">
    <cfRule type="containsBlanks" dxfId="3" priority="15">
      <formula>LEN(TRIM(D7))=0</formula>
    </cfRule>
  </conditionalFormatting>
  <conditionalFormatting sqref="A4:G26 C1:G3">
    <cfRule type="expression" dxfId="2" priority="8">
      <formula>CELL("PROTECT",A1)=0</formula>
    </cfRule>
  </conditionalFormatting>
  <conditionalFormatting sqref="E7:E20">
    <cfRule type="containsBlanks" dxfId="1" priority="2">
      <formula>LEN(TRIM(E7))=0</formula>
    </cfRule>
  </conditionalFormatting>
  <conditionalFormatting sqref="A27:G27">
    <cfRule type="expression" dxfId="0" priority="1">
      <formula>CELL("PROTECT",A27)=0</formula>
    </cfRule>
  </conditionalFormatting>
  <dataValidations count="1">
    <dataValidation type="decimal" allowBlank="1" showInputMessage="1" showErrorMessage="1" sqref="D11">
      <formula1>0.8</formula1>
      <formula2>0.99</formula2>
    </dataValidation>
  </dataValidations>
  <pageMargins left="0.59055118110236227" right="0.59055118110236227" top="0.59055118110236227" bottom="0.39370078740157483" header="0.27559055118110237" footer="0.27559055118110237"/>
  <pageSetup paperSize="9" scale="59" fitToHeight="0" orientation="portrait" r:id="rId1"/>
  <headerFooter>
    <oddHeader>&amp;L&amp;A - Page &amp;P of &amp;N</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4"/>
  <sheetViews>
    <sheetView view="pageBreakPreview" zoomScaleNormal="90" zoomScaleSheetLayoutView="100" workbookViewId="0">
      <selection activeCell="E14" sqref="E14"/>
    </sheetView>
  </sheetViews>
  <sheetFormatPr defaultRowHeight="15" x14ac:dyDescent="0.25"/>
  <cols>
    <col min="1" max="1" width="9.5703125" style="46" customWidth="1"/>
    <col min="2" max="2" width="12.28515625" style="47" customWidth="1"/>
    <col min="3" max="3" width="70.7109375" style="47" customWidth="1"/>
    <col min="4" max="4" width="13.42578125" style="47" customWidth="1"/>
    <col min="5" max="5" width="12" style="47" customWidth="1"/>
    <col min="6" max="6" width="14.7109375" style="47" customWidth="1"/>
    <col min="7" max="7" width="18.28515625" style="47"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62" t="str">
        <f>SITE!C2</f>
        <v>Instalarea Centralei termice cu arderea biocombustibilului solid și a colectoarelor solare p/u prepararea apei calde menajere la Grădinița din s. Copceac, r-l Ștefan Vodă</v>
      </c>
      <c r="D2" s="162"/>
      <c r="E2" s="162"/>
      <c r="F2" s="162"/>
      <c r="G2" s="162"/>
    </row>
    <row r="3" spans="1:7" s="22" customFormat="1" ht="18.75" x14ac:dyDescent="0.3">
      <c r="A3" s="26" t="str">
        <f>SITE!A3</f>
        <v>Site:</v>
      </c>
      <c r="B3" s="27" t="str">
        <f>IF(SITE!B3=0,"",SITE!B3)</f>
        <v>y</v>
      </c>
      <c r="C3" s="162"/>
      <c r="D3" s="162"/>
      <c r="E3" s="162"/>
      <c r="F3" s="162"/>
      <c r="G3" s="162"/>
    </row>
    <row r="4" spans="1:7" s="22" customFormat="1" ht="18.75" x14ac:dyDescent="0.25">
      <c r="A4" s="163" t="s">
        <v>8</v>
      </c>
      <c r="B4" s="164"/>
      <c r="C4" s="29" t="str">
        <f>SITE!B6</f>
        <v>Amenajarea Teritoriului</v>
      </c>
      <c r="D4" s="30"/>
      <c r="E4" s="30"/>
      <c r="F4" s="30"/>
      <c r="G4" s="31"/>
    </row>
    <row r="5" spans="1:7" s="22" customFormat="1" ht="47.25" x14ac:dyDescent="0.25">
      <c r="A5" s="8" t="s">
        <v>1</v>
      </c>
      <c r="B5" s="8" t="s">
        <v>2</v>
      </c>
      <c r="C5" s="8" t="s">
        <v>3</v>
      </c>
      <c r="D5" s="8" t="s">
        <v>4</v>
      </c>
      <c r="E5" s="8" t="s">
        <v>5</v>
      </c>
      <c r="F5" s="8" t="s">
        <v>85</v>
      </c>
      <c r="G5" s="8" t="s">
        <v>51</v>
      </c>
    </row>
    <row r="6" spans="1:7" s="22" customFormat="1" ht="15.75" x14ac:dyDescent="0.25">
      <c r="A6" s="9" t="s">
        <v>77</v>
      </c>
      <c r="B6" s="9" t="s">
        <v>78</v>
      </c>
      <c r="C6" s="9" t="s">
        <v>79</v>
      </c>
      <c r="D6" s="9" t="s">
        <v>80</v>
      </c>
      <c r="E6" s="9" t="s">
        <v>81</v>
      </c>
      <c r="F6" s="9" t="s">
        <v>82</v>
      </c>
      <c r="G6" s="9" t="s">
        <v>83</v>
      </c>
    </row>
    <row r="7" spans="1:7" s="45" customFormat="1" x14ac:dyDescent="0.25">
      <c r="A7" s="38" t="s">
        <v>124</v>
      </c>
      <c r="B7" s="38"/>
      <c r="C7" s="39" t="s">
        <v>815</v>
      </c>
      <c r="D7" s="38"/>
      <c r="E7" s="44"/>
      <c r="F7" s="43"/>
      <c r="G7" s="87">
        <f>Table1[5]*Table1[6]</f>
        <v>0</v>
      </c>
    </row>
    <row r="8" spans="1:7" s="45" customFormat="1" ht="30" x14ac:dyDescent="0.25">
      <c r="A8" s="38">
        <v>1</v>
      </c>
      <c r="B8" s="38" t="s">
        <v>816</v>
      </c>
      <c r="C8" s="132" t="s">
        <v>831</v>
      </c>
      <c r="D8" s="38" t="s">
        <v>115</v>
      </c>
      <c r="E8" s="44">
        <v>0.7</v>
      </c>
      <c r="F8" s="43"/>
      <c r="G8" s="87">
        <f>Table1[5]*Table1[6]</f>
        <v>0</v>
      </c>
    </row>
    <row r="9" spans="1:7" ht="30" x14ac:dyDescent="0.25">
      <c r="A9" s="46">
        <v>2</v>
      </c>
      <c r="B9" s="47" t="s">
        <v>817</v>
      </c>
      <c r="C9" s="133" t="s">
        <v>832</v>
      </c>
      <c r="D9" s="47" t="s">
        <v>115</v>
      </c>
      <c r="E9" s="129">
        <v>0.7</v>
      </c>
      <c r="F9" s="129"/>
      <c r="G9" s="131">
        <f>Table1[5]*Table1[6]</f>
        <v>0</v>
      </c>
    </row>
    <row r="10" spans="1:7" ht="30" x14ac:dyDescent="0.25">
      <c r="A10" s="40">
        <v>3</v>
      </c>
      <c r="B10" s="41" t="s">
        <v>818</v>
      </c>
      <c r="C10" s="41" t="s">
        <v>833</v>
      </c>
      <c r="D10" s="41" t="s">
        <v>112</v>
      </c>
      <c r="E10" s="130">
        <v>6</v>
      </c>
      <c r="F10" s="130"/>
      <c r="G10" s="87">
        <f>Table1[5]*Table1[6]</f>
        <v>0</v>
      </c>
    </row>
    <row r="11" spans="1:7" ht="30" x14ac:dyDescent="0.25">
      <c r="A11" s="40">
        <v>4</v>
      </c>
      <c r="B11" s="41" t="s">
        <v>819</v>
      </c>
      <c r="C11" s="41" t="s">
        <v>834</v>
      </c>
      <c r="D11" s="41" t="s">
        <v>150</v>
      </c>
      <c r="E11" s="130">
        <v>24</v>
      </c>
      <c r="F11" s="130"/>
      <c r="G11" s="87">
        <f>Table1[5]*Table1[6]</f>
        <v>0</v>
      </c>
    </row>
    <row r="12" spans="1:7" ht="45" x14ac:dyDescent="0.25">
      <c r="A12" s="40"/>
      <c r="B12" s="41" t="s">
        <v>820</v>
      </c>
      <c r="C12" s="41" t="s">
        <v>835</v>
      </c>
      <c r="D12" s="41" t="s">
        <v>150</v>
      </c>
      <c r="E12" s="130">
        <v>20</v>
      </c>
      <c r="F12" s="130"/>
      <c r="G12" s="87">
        <f>Table1[5]*Table1[6]</f>
        <v>0</v>
      </c>
    </row>
    <row r="13" spans="1:7" x14ac:dyDescent="0.25">
      <c r="A13" s="40"/>
      <c r="B13" s="41" t="s">
        <v>821</v>
      </c>
      <c r="C13" s="41" t="s">
        <v>822</v>
      </c>
      <c r="D13" s="41" t="s">
        <v>157</v>
      </c>
      <c r="E13" s="130">
        <v>10</v>
      </c>
      <c r="F13" s="130"/>
      <c r="G13" s="87">
        <f>Table1[5]*Table1[6]</f>
        <v>0</v>
      </c>
    </row>
    <row r="14" spans="1:7" x14ac:dyDescent="0.25">
      <c r="A14" s="40"/>
      <c r="B14" s="41" t="s">
        <v>821</v>
      </c>
      <c r="C14" s="41" t="s">
        <v>823</v>
      </c>
      <c r="D14" s="41" t="s">
        <v>157</v>
      </c>
      <c r="E14" s="130">
        <v>8</v>
      </c>
      <c r="F14" s="130"/>
      <c r="G14" s="87">
        <f>Table1[5]*Table1[6]</f>
        <v>0</v>
      </c>
    </row>
    <row r="15" spans="1:7" x14ac:dyDescent="0.25">
      <c r="A15" s="40" t="s">
        <v>124</v>
      </c>
      <c r="B15" s="41"/>
      <c r="C15" s="41" t="s">
        <v>824</v>
      </c>
      <c r="D15" s="41"/>
      <c r="E15" s="130"/>
      <c r="F15" s="130"/>
      <c r="G15" s="87">
        <f>Table1[5]*Table1[6]</f>
        <v>0</v>
      </c>
    </row>
    <row r="16" spans="1:7" ht="30" x14ac:dyDescent="0.25">
      <c r="A16" s="40">
        <v>5</v>
      </c>
      <c r="B16" s="41" t="s">
        <v>825</v>
      </c>
      <c r="C16" s="41" t="s">
        <v>826</v>
      </c>
      <c r="D16" s="41" t="s">
        <v>157</v>
      </c>
      <c r="E16" s="130">
        <v>6</v>
      </c>
      <c r="F16" s="130"/>
      <c r="G16" s="87">
        <f>Table1[5]*Table1[6]</f>
        <v>0</v>
      </c>
    </row>
    <row r="17" spans="1:7" x14ac:dyDescent="0.25">
      <c r="A17" s="40">
        <v>6</v>
      </c>
      <c r="B17" s="41" t="s">
        <v>825</v>
      </c>
      <c r="C17" s="41" t="s">
        <v>827</v>
      </c>
      <c r="D17" s="41" t="s">
        <v>157</v>
      </c>
      <c r="E17" s="130">
        <v>1</v>
      </c>
      <c r="F17" s="130"/>
      <c r="G17" s="87">
        <f>Table1[5]*Table1[6]</f>
        <v>0</v>
      </c>
    </row>
    <row r="18" spans="1:7" x14ac:dyDescent="0.25">
      <c r="A18" s="114" t="s">
        <v>84</v>
      </c>
      <c r="B18" s="115"/>
      <c r="C18" s="115"/>
      <c r="D18" s="115"/>
      <c r="E18" s="116"/>
      <c r="F18" s="116"/>
      <c r="G18" s="116">
        <f>SUBTOTAL(9,Table1[7])</f>
        <v>0</v>
      </c>
    </row>
    <row r="19" spans="1:7" x14ac:dyDescent="0.25">
      <c r="A19" s="33"/>
      <c r="B19" s="34"/>
      <c r="C19" s="34"/>
      <c r="D19" s="34"/>
      <c r="E19" s="34"/>
      <c r="F19" s="34"/>
      <c r="G19" s="34"/>
    </row>
    <row r="20" spans="1:7" x14ac:dyDescent="0.25">
      <c r="A20" s="33"/>
      <c r="B20" s="34"/>
      <c r="C20" s="34"/>
      <c r="D20" s="34"/>
      <c r="E20" s="34"/>
      <c r="F20" s="34"/>
      <c r="G20" s="34"/>
    </row>
    <row r="21" spans="1:7" x14ac:dyDescent="0.25">
      <c r="A21" s="33"/>
      <c r="B21" s="34"/>
      <c r="C21" s="34"/>
      <c r="D21" s="34"/>
      <c r="E21" s="34"/>
      <c r="F21" s="34"/>
      <c r="G21" s="34"/>
    </row>
    <row r="22" spans="1:7" x14ac:dyDescent="0.25">
      <c r="A22" s="33"/>
      <c r="B22" s="34"/>
      <c r="C22" s="34"/>
      <c r="D22" s="34"/>
      <c r="E22" s="34"/>
      <c r="F22" s="34"/>
      <c r="G22" s="34"/>
    </row>
    <row r="23" spans="1:7" x14ac:dyDescent="0.25">
      <c r="A23" s="33"/>
      <c r="B23" s="34"/>
      <c r="C23" s="34"/>
      <c r="D23" s="34"/>
      <c r="E23" s="34"/>
      <c r="F23" s="34"/>
      <c r="G23" s="34"/>
    </row>
    <row r="24" spans="1:7" x14ac:dyDescent="0.25">
      <c r="A24" s="33"/>
      <c r="B24" s="34"/>
      <c r="C24" s="34"/>
      <c r="D24" s="34"/>
      <c r="E24" s="34"/>
      <c r="F24" s="34"/>
      <c r="G24" s="34"/>
    </row>
    <row r="25" spans="1:7" x14ac:dyDescent="0.25">
      <c r="A25" s="33"/>
      <c r="B25" s="34"/>
      <c r="C25" s="34"/>
      <c r="D25" s="34"/>
      <c r="E25" s="34"/>
      <c r="F25" s="34"/>
      <c r="G25" s="34"/>
    </row>
    <row r="26" spans="1:7" x14ac:dyDescent="0.25">
      <c r="A26" s="33"/>
      <c r="B26" s="34"/>
      <c r="C26" s="34"/>
      <c r="D26" s="34"/>
      <c r="E26" s="34"/>
      <c r="F26" s="34"/>
      <c r="G26" s="34"/>
    </row>
    <row r="27" spans="1:7" x14ac:dyDescent="0.25">
      <c r="A27" s="33"/>
      <c r="B27" s="34"/>
      <c r="C27" s="34"/>
      <c r="D27" s="34"/>
      <c r="E27" s="34"/>
      <c r="F27" s="34"/>
      <c r="G27" s="34"/>
    </row>
    <row r="28" spans="1:7" x14ac:dyDescent="0.25">
      <c r="A28" s="33"/>
      <c r="B28" s="34"/>
      <c r="C28" s="34"/>
      <c r="D28" s="34"/>
      <c r="E28" s="34"/>
      <c r="F28" s="34"/>
      <c r="G28" s="34"/>
    </row>
    <row r="29" spans="1:7" x14ac:dyDescent="0.25">
      <c r="A29" s="33"/>
      <c r="B29" s="34"/>
      <c r="C29" s="34"/>
      <c r="D29" s="34"/>
      <c r="E29" s="34"/>
      <c r="F29" s="34"/>
      <c r="G29" s="34"/>
    </row>
    <row r="30" spans="1:7" x14ac:dyDescent="0.25">
      <c r="A30" s="33"/>
      <c r="B30" s="34"/>
      <c r="C30" s="34"/>
      <c r="D30" s="34"/>
      <c r="E30" s="34"/>
      <c r="F30" s="34"/>
      <c r="G30" s="34"/>
    </row>
    <row r="31" spans="1:7" x14ac:dyDescent="0.25">
      <c r="A31" s="33"/>
      <c r="B31" s="34"/>
      <c r="C31" s="34"/>
      <c r="D31" s="34"/>
      <c r="E31" s="34"/>
      <c r="F31" s="34"/>
      <c r="G31" s="34"/>
    </row>
    <row r="32" spans="1:7" x14ac:dyDescent="0.25">
      <c r="A32" s="33"/>
      <c r="B32" s="34"/>
      <c r="C32" s="34"/>
      <c r="D32" s="34"/>
      <c r="E32" s="34"/>
      <c r="F32" s="34"/>
      <c r="G32" s="34"/>
    </row>
    <row r="33" spans="1:7" x14ac:dyDescent="0.25">
      <c r="A33" s="33"/>
      <c r="B33" s="34"/>
      <c r="C33" s="34"/>
      <c r="D33" s="34"/>
      <c r="E33" s="34"/>
      <c r="F33" s="34"/>
      <c r="G33" s="34"/>
    </row>
    <row r="34" spans="1:7" x14ac:dyDescent="0.25">
      <c r="A34" s="33"/>
      <c r="B34" s="34"/>
      <c r="C34" s="34"/>
      <c r="D34" s="34"/>
      <c r="E34" s="34"/>
      <c r="F34" s="34"/>
      <c r="G34" s="34"/>
    </row>
  </sheetData>
  <mergeCells count="2">
    <mergeCell ref="C2:G3"/>
    <mergeCell ref="A4:B4"/>
  </mergeCells>
  <phoneticPr fontId="22" type="noConversion"/>
  <conditionalFormatting sqref="E7:G18">
    <cfRule type="notContainsBlanks" priority="8" stopIfTrue="1">
      <formula>LEN(TRIM(E7))&gt;0</formula>
    </cfRule>
    <cfRule type="expression" dxfId="279" priority="9">
      <formula>$E7&lt;&gt;""</formula>
    </cfRule>
  </conditionalFormatting>
  <conditionalFormatting sqref="G7:G18">
    <cfRule type="expression" dxfId="278" priority="1">
      <formula>AND($C7="Subtotal",$G7="")</formula>
    </cfRule>
    <cfRule type="expression" dxfId="277" priority="2">
      <formula>AND($C7="Subtotal",_xlfn.FORMULATEXT($G7)="=[5]*[6]")</formula>
    </cfRule>
    <cfRule type="expression" dxfId="276" priority="6">
      <formula>AND($C7&lt;&gt;"Subtotal",_xlfn.FORMULATEXT($G7)&lt;&gt;"=[5]*[6]")</formula>
    </cfRule>
  </conditionalFormatting>
  <conditionalFormatting sqref="A7:G18">
    <cfRule type="expression" dxfId="275" priority="3">
      <formula>CELL("PROTECT",A7)=0</formula>
    </cfRule>
    <cfRule type="expression" dxfId="274" priority="4">
      <formula>$C7="Subtotal"</formula>
    </cfRule>
    <cfRule type="expression" priority="5" stopIfTrue="1">
      <formula>OR($C7="Subtotal",$A7="Total TVA Cota 0")</formula>
    </cfRule>
    <cfRule type="expression" dxfId="273" priority="7">
      <formula>$E7=""</formula>
    </cfRule>
  </conditionalFormatting>
  <dataValidations count="1">
    <dataValidation type="decimal" operator="greaterThan" allowBlank="1" showInputMessage="1" showErrorMessage="1" sqref="F7:F1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8"/>
  <sheetViews>
    <sheetView view="pageBreakPreview" topLeftCell="A73" zoomScaleNormal="90" zoomScaleSheetLayoutView="100" workbookViewId="0">
      <selection activeCell="C85" sqref="C85"/>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62" t="str">
        <f>SITE!C2</f>
        <v>Instalarea Centralei termice cu arderea biocombustibilului solid și a colectoarelor solare p/u prepararea apei calde menajere la Grădinița din s. Copceac, r-l Ștefan Vodă</v>
      </c>
      <c r="D2" s="162"/>
      <c r="E2" s="162"/>
      <c r="F2" s="162"/>
      <c r="G2" s="162"/>
    </row>
    <row r="3" spans="1:7" s="22" customFormat="1" ht="18.75" x14ac:dyDescent="0.3">
      <c r="A3" s="26" t="str">
        <f>SITE!A3</f>
        <v>Site:</v>
      </c>
      <c r="B3" s="27" t="str">
        <f>IF(SITE!B3=0,"",SITE!B3)</f>
        <v>y</v>
      </c>
      <c r="C3" s="162"/>
      <c r="D3" s="162"/>
      <c r="E3" s="162"/>
      <c r="F3" s="162"/>
      <c r="G3" s="162"/>
    </row>
    <row r="4" spans="1:7" s="22" customFormat="1" ht="18.75" x14ac:dyDescent="0.25">
      <c r="A4" s="165" t="s">
        <v>8</v>
      </c>
      <c r="B4" s="165"/>
      <c r="C4" s="29" t="str">
        <f>SITE!B7</f>
        <v>Termomecanica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s="22" customFormat="1" x14ac:dyDescent="0.25">
      <c r="A7" s="94"/>
      <c r="B7" s="94"/>
      <c r="C7" s="95" t="s">
        <v>337</v>
      </c>
      <c r="D7" s="94"/>
      <c r="E7" s="96"/>
      <c r="F7" s="97"/>
      <c r="G7" s="98">
        <f>Table112[5]*Table112[6]</f>
        <v>0</v>
      </c>
    </row>
    <row r="8" spans="1:7" x14ac:dyDescent="0.25">
      <c r="A8" s="38"/>
      <c r="B8" s="38"/>
      <c r="C8" s="39" t="s">
        <v>369</v>
      </c>
      <c r="D8" s="38"/>
      <c r="E8" s="44"/>
      <c r="F8" s="43"/>
      <c r="G8" s="87">
        <f>Table112[5]*Table112[6]</f>
        <v>0</v>
      </c>
    </row>
    <row r="9" spans="1:7" ht="30" x14ac:dyDescent="0.25">
      <c r="A9" s="38">
        <v>1</v>
      </c>
      <c r="B9" s="38" t="s">
        <v>370</v>
      </c>
      <c r="C9" s="39" t="s">
        <v>371</v>
      </c>
      <c r="D9" s="38" t="s">
        <v>157</v>
      </c>
      <c r="E9" s="44">
        <v>2</v>
      </c>
      <c r="F9" s="43"/>
      <c r="G9" s="88">
        <f>Table112[5]*Table112[6]</f>
        <v>0</v>
      </c>
    </row>
    <row r="10" spans="1:7" ht="30" x14ac:dyDescent="0.25">
      <c r="A10" s="35">
        <v>2</v>
      </c>
      <c r="B10" s="25" t="s">
        <v>370</v>
      </c>
      <c r="C10" s="25" t="s">
        <v>372</v>
      </c>
      <c r="D10" s="25" t="s">
        <v>157</v>
      </c>
      <c r="E10" s="25">
        <v>2</v>
      </c>
      <c r="F10" s="90"/>
      <c r="G10" s="91">
        <f>Table112[5]*Table112[6]</f>
        <v>0</v>
      </c>
    </row>
    <row r="11" spans="1:7" ht="45" x14ac:dyDescent="0.25">
      <c r="A11" s="40">
        <v>3</v>
      </c>
      <c r="B11" s="41" t="s">
        <v>373</v>
      </c>
      <c r="C11" s="41" t="s">
        <v>374</v>
      </c>
      <c r="D11" s="41" t="s">
        <v>157</v>
      </c>
      <c r="E11" s="42">
        <v>4</v>
      </c>
      <c r="F11" s="90"/>
      <c r="G11" s="92">
        <f>Table112[5]*Table112[6]</f>
        <v>0</v>
      </c>
    </row>
    <row r="12" spans="1:7" ht="45" x14ac:dyDescent="0.25">
      <c r="A12" s="40">
        <v>4</v>
      </c>
      <c r="B12" s="41" t="s">
        <v>375</v>
      </c>
      <c r="C12" s="41" t="s">
        <v>376</v>
      </c>
      <c r="D12" s="41" t="s">
        <v>157</v>
      </c>
      <c r="E12" s="42">
        <v>4</v>
      </c>
      <c r="F12" s="90"/>
      <c r="G12" s="92">
        <f>Table112[5]*Table112[6]</f>
        <v>0</v>
      </c>
    </row>
    <row r="13" spans="1:7" ht="45" x14ac:dyDescent="0.25">
      <c r="A13" s="40">
        <v>5</v>
      </c>
      <c r="B13" s="41" t="s">
        <v>339</v>
      </c>
      <c r="C13" s="41" t="s">
        <v>377</v>
      </c>
      <c r="D13" s="41" t="s">
        <v>157</v>
      </c>
      <c r="E13" s="42">
        <v>7</v>
      </c>
      <c r="F13" s="90"/>
      <c r="G13" s="92">
        <f>Table112[5]*Table112[6]</f>
        <v>0</v>
      </c>
    </row>
    <row r="14" spans="1:7" ht="45" x14ac:dyDescent="0.25">
      <c r="A14" s="40">
        <v>6</v>
      </c>
      <c r="B14" s="41" t="s">
        <v>339</v>
      </c>
      <c r="C14" s="41" t="s">
        <v>378</v>
      </c>
      <c r="D14" s="41" t="s">
        <v>157</v>
      </c>
      <c r="E14" s="42">
        <v>11</v>
      </c>
      <c r="F14" s="90"/>
      <c r="G14" s="92">
        <f>Table112[5]*Table112[6]</f>
        <v>0</v>
      </c>
    </row>
    <row r="15" spans="1:7" ht="45" x14ac:dyDescent="0.25">
      <c r="A15" s="40">
        <v>7</v>
      </c>
      <c r="B15" s="41" t="s">
        <v>338</v>
      </c>
      <c r="C15" s="41" t="s">
        <v>379</v>
      </c>
      <c r="D15" s="41" t="s">
        <v>157</v>
      </c>
      <c r="E15" s="42">
        <v>6</v>
      </c>
      <c r="F15" s="90"/>
      <c r="G15" s="92">
        <f>Table112[5]*Table112[6]</f>
        <v>0</v>
      </c>
    </row>
    <row r="16" spans="1:7" ht="45" x14ac:dyDescent="0.25">
      <c r="A16" s="40">
        <v>8</v>
      </c>
      <c r="B16" s="41" t="s">
        <v>340</v>
      </c>
      <c r="C16" s="41" t="s">
        <v>380</v>
      </c>
      <c r="D16" s="41" t="s">
        <v>157</v>
      </c>
      <c r="E16" s="42">
        <v>1</v>
      </c>
      <c r="F16" s="90"/>
      <c r="G16" s="92">
        <f>Table112[5]*Table112[6]</f>
        <v>0</v>
      </c>
    </row>
    <row r="17" spans="1:7" ht="30" x14ac:dyDescent="0.25">
      <c r="A17" s="40">
        <v>9</v>
      </c>
      <c r="B17" s="41" t="s">
        <v>381</v>
      </c>
      <c r="C17" s="41" t="s">
        <v>382</v>
      </c>
      <c r="D17" s="41" t="s">
        <v>157</v>
      </c>
      <c r="E17" s="42">
        <v>4</v>
      </c>
      <c r="F17" s="90"/>
      <c r="G17" s="92">
        <f>Table112[5]*Table112[6]</f>
        <v>0</v>
      </c>
    </row>
    <row r="18" spans="1:7" ht="30" x14ac:dyDescent="0.25">
      <c r="A18" s="40">
        <v>10</v>
      </c>
      <c r="B18" s="41" t="s">
        <v>381</v>
      </c>
      <c r="C18" s="41" t="s">
        <v>383</v>
      </c>
      <c r="D18" s="41" t="s">
        <v>157</v>
      </c>
      <c r="E18" s="42">
        <v>4</v>
      </c>
      <c r="F18" s="90"/>
      <c r="G18" s="92">
        <f>Table112[5]*Table112[6]</f>
        <v>0</v>
      </c>
    </row>
    <row r="19" spans="1:7" ht="30" x14ac:dyDescent="0.25">
      <c r="A19" s="40">
        <v>11</v>
      </c>
      <c r="B19" s="41" t="s">
        <v>381</v>
      </c>
      <c r="C19" s="41" t="s">
        <v>384</v>
      </c>
      <c r="D19" s="41" t="s">
        <v>157</v>
      </c>
      <c r="E19" s="42">
        <v>2</v>
      </c>
      <c r="F19" s="90"/>
      <c r="G19" s="92">
        <f>Table112[5]*Table112[6]</f>
        <v>0</v>
      </c>
    </row>
    <row r="20" spans="1:7" ht="45" x14ac:dyDescent="0.25">
      <c r="A20" s="40">
        <v>12</v>
      </c>
      <c r="B20" s="41" t="s">
        <v>339</v>
      </c>
      <c r="C20" s="41" t="s">
        <v>385</v>
      </c>
      <c r="D20" s="41" t="s">
        <v>157</v>
      </c>
      <c r="E20" s="42">
        <v>4</v>
      </c>
      <c r="F20" s="90"/>
      <c r="G20" s="92">
        <f>Table112[5]*Table112[6]</f>
        <v>0</v>
      </c>
    </row>
    <row r="21" spans="1:7" ht="45" x14ac:dyDescent="0.25">
      <c r="A21" s="40">
        <v>13</v>
      </c>
      <c r="B21" s="41" t="s">
        <v>338</v>
      </c>
      <c r="C21" s="41" t="s">
        <v>386</v>
      </c>
      <c r="D21" s="41" t="s">
        <v>157</v>
      </c>
      <c r="E21" s="42">
        <v>2</v>
      </c>
      <c r="F21" s="90"/>
      <c r="G21" s="92">
        <f>Table112[5]*Table112[6]</f>
        <v>0</v>
      </c>
    </row>
    <row r="22" spans="1:7" ht="45" x14ac:dyDescent="0.25">
      <c r="A22" s="40">
        <v>14</v>
      </c>
      <c r="B22" s="41" t="s">
        <v>339</v>
      </c>
      <c r="C22" s="41" t="s">
        <v>387</v>
      </c>
      <c r="D22" s="41" t="s">
        <v>157</v>
      </c>
      <c r="E22" s="42">
        <v>1</v>
      </c>
      <c r="F22" s="90"/>
      <c r="G22" s="92">
        <f>Table112[5]*Table112[6]</f>
        <v>0</v>
      </c>
    </row>
    <row r="23" spans="1:7" x14ac:dyDescent="0.25">
      <c r="A23" s="40" t="s">
        <v>124</v>
      </c>
      <c r="B23" s="41"/>
      <c r="C23" s="41" t="s">
        <v>618</v>
      </c>
      <c r="D23" s="41"/>
      <c r="E23" s="42"/>
      <c r="F23" s="90"/>
      <c r="G23" s="92">
        <f>Table112[5]*Table112[6]</f>
        <v>0</v>
      </c>
    </row>
    <row r="24" spans="1:7" ht="45" x14ac:dyDescent="0.25">
      <c r="A24" s="40">
        <v>15</v>
      </c>
      <c r="B24" s="41" t="s">
        <v>341</v>
      </c>
      <c r="C24" s="41" t="s">
        <v>388</v>
      </c>
      <c r="D24" s="41" t="s">
        <v>157</v>
      </c>
      <c r="E24" s="42">
        <v>4</v>
      </c>
      <c r="F24" s="90"/>
      <c r="G24" s="92">
        <f>Table112[5]*Table112[6]</f>
        <v>0</v>
      </c>
    </row>
    <row r="25" spans="1:7" ht="45" x14ac:dyDescent="0.25">
      <c r="A25" s="40">
        <v>16</v>
      </c>
      <c r="B25" s="41" t="s">
        <v>341</v>
      </c>
      <c r="C25" s="41" t="s">
        <v>389</v>
      </c>
      <c r="D25" s="41" t="s">
        <v>157</v>
      </c>
      <c r="E25" s="42">
        <v>4</v>
      </c>
      <c r="F25" s="90"/>
      <c r="G25" s="92">
        <f>Table112[5]*Table112[6]</f>
        <v>0</v>
      </c>
    </row>
    <row r="26" spans="1:7" x14ac:dyDescent="0.25">
      <c r="A26" s="40" t="s">
        <v>124</v>
      </c>
      <c r="B26" s="41"/>
      <c r="C26" s="41" t="s">
        <v>390</v>
      </c>
      <c r="D26" s="41"/>
      <c r="E26" s="42"/>
      <c r="F26" s="90"/>
      <c r="G26" s="92">
        <f>Table112[5]*Table112[6]</f>
        <v>0</v>
      </c>
    </row>
    <row r="27" spans="1:7" ht="60" x14ac:dyDescent="0.25">
      <c r="A27" s="40">
        <v>17</v>
      </c>
      <c r="B27" s="41" t="s">
        <v>391</v>
      </c>
      <c r="C27" s="41" t="s">
        <v>392</v>
      </c>
      <c r="D27" s="41" t="s">
        <v>150</v>
      </c>
      <c r="E27" s="42">
        <v>2</v>
      </c>
      <c r="F27" s="90"/>
      <c r="G27" s="92">
        <f>Table112[5]*Table112[6]</f>
        <v>0</v>
      </c>
    </row>
    <row r="28" spans="1:7" ht="45" x14ac:dyDescent="0.25">
      <c r="A28" s="40">
        <v>18</v>
      </c>
      <c r="B28" s="41" t="s">
        <v>345</v>
      </c>
      <c r="C28" s="41" t="s">
        <v>619</v>
      </c>
      <c r="D28" s="41" t="s">
        <v>150</v>
      </c>
      <c r="E28" s="42">
        <v>6</v>
      </c>
      <c r="F28" s="90"/>
      <c r="G28" s="92">
        <f>Table112[5]*Table112[6]</f>
        <v>0</v>
      </c>
    </row>
    <row r="29" spans="1:7" ht="60" x14ac:dyDescent="0.25">
      <c r="A29" s="40">
        <v>19</v>
      </c>
      <c r="B29" s="41" t="s">
        <v>346</v>
      </c>
      <c r="C29" s="41" t="s">
        <v>620</v>
      </c>
      <c r="D29" s="41" t="s">
        <v>150</v>
      </c>
      <c r="E29" s="42">
        <v>16</v>
      </c>
      <c r="F29" s="90"/>
      <c r="G29" s="92">
        <f>Table112[5]*Table112[6]</f>
        <v>0</v>
      </c>
    </row>
    <row r="30" spans="1:7" ht="60" x14ac:dyDescent="0.25">
      <c r="A30" s="40">
        <v>20</v>
      </c>
      <c r="B30" s="41" t="s">
        <v>347</v>
      </c>
      <c r="C30" s="41" t="s">
        <v>621</v>
      </c>
      <c r="D30" s="41" t="s">
        <v>150</v>
      </c>
      <c r="E30" s="42">
        <v>27</v>
      </c>
      <c r="F30" s="90"/>
      <c r="G30" s="92">
        <f>Table112[5]*Table112[6]</f>
        <v>0</v>
      </c>
    </row>
    <row r="31" spans="1:7" ht="60" x14ac:dyDescent="0.25">
      <c r="A31" s="40">
        <v>21</v>
      </c>
      <c r="B31" s="41" t="s">
        <v>344</v>
      </c>
      <c r="C31" s="41" t="s">
        <v>622</v>
      </c>
      <c r="D31" s="41" t="s">
        <v>150</v>
      </c>
      <c r="E31" s="42">
        <v>20</v>
      </c>
      <c r="F31" s="90"/>
      <c r="G31" s="92">
        <f>Table112[5]*Table112[6]</f>
        <v>0</v>
      </c>
    </row>
    <row r="32" spans="1:7" ht="45" x14ac:dyDescent="0.25">
      <c r="A32" s="40">
        <v>22</v>
      </c>
      <c r="B32" s="41" t="s">
        <v>344</v>
      </c>
      <c r="C32" s="41" t="s">
        <v>623</v>
      </c>
      <c r="D32" s="41" t="s">
        <v>150</v>
      </c>
      <c r="E32" s="42">
        <v>12</v>
      </c>
      <c r="F32" s="90"/>
      <c r="G32" s="92">
        <f>Table112[5]*Table112[6]</f>
        <v>0</v>
      </c>
    </row>
    <row r="33" spans="1:7" ht="45" x14ac:dyDescent="0.25">
      <c r="A33" s="40">
        <v>23</v>
      </c>
      <c r="B33" s="41" t="s">
        <v>348</v>
      </c>
      <c r="C33" s="41" t="s">
        <v>624</v>
      </c>
      <c r="D33" s="41" t="s">
        <v>150</v>
      </c>
      <c r="E33" s="42">
        <v>9</v>
      </c>
      <c r="F33" s="90"/>
      <c r="G33" s="92">
        <f>Table112[5]*Table112[6]</f>
        <v>0</v>
      </c>
    </row>
    <row r="34" spans="1:7" ht="45" x14ac:dyDescent="0.25">
      <c r="A34" s="40">
        <v>24</v>
      </c>
      <c r="B34" s="41" t="s">
        <v>393</v>
      </c>
      <c r="C34" s="41" t="s">
        <v>625</v>
      </c>
      <c r="D34" s="41" t="s">
        <v>150</v>
      </c>
      <c r="E34" s="42">
        <v>6</v>
      </c>
      <c r="F34" s="90"/>
      <c r="G34" s="92">
        <f>Table112[5]*Table112[6]</f>
        <v>0</v>
      </c>
    </row>
    <row r="35" spans="1:7" ht="45" x14ac:dyDescent="0.25">
      <c r="A35" s="40">
        <v>25</v>
      </c>
      <c r="B35" s="41" t="s">
        <v>348</v>
      </c>
      <c r="C35" s="41" t="s">
        <v>626</v>
      </c>
      <c r="D35" s="41" t="s">
        <v>150</v>
      </c>
      <c r="E35" s="42">
        <v>16</v>
      </c>
      <c r="F35" s="90"/>
      <c r="G35" s="92">
        <f>Table112[5]*Table112[6]</f>
        <v>0</v>
      </c>
    </row>
    <row r="36" spans="1:7" ht="45" x14ac:dyDescent="0.25">
      <c r="A36" s="40">
        <v>26</v>
      </c>
      <c r="B36" s="41" t="s">
        <v>345</v>
      </c>
      <c r="C36" s="41" t="s">
        <v>627</v>
      </c>
      <c r="D36" s="41" t="s">
        <v>150</v>
      </c>
      <c r="E36" s="42">
        <v>16</v>
      </c>
      <c r="F36" s="90"/>
      <c r="G36" s="92">
        <f>Table112[5]*Table112[6]</f>
        <v>0</v>
      </c>
    </row>
    <row r="37" spans="1:7" ht="45" x14ac:dyDescent="0.25">
      <c r="A37" s="40">
        <v>27</v>
      </c>
      <c r="B37" s="41" t="s">
        <v>344</v>
      </c>
      <c r="C37" s="41" t="s">
        <v>628</v>
      </c>
      <c r="D37" s="41" t="s">
        <v>150</v>
      </c>
      <c r="E37" s="42">
        <v>14</v>
      </c>
      <c r="F37" s="90"/>
      <c r="G37" s="92">
        <f>Table112[5]*Table112[6]</f>
        <v>0</v>
      </c>
    </row>
    <row r="38" spans="1:7" ht="30" x14ac:dyDescent="0.25">
      <c r="A38" s="40">
        <v>28</v>
      </c>
      <c r="B38" s="41" t="s">
        <v>357</v>
      </c>
      <c r="C38" s="41" t="s">
        <v>358</v>
      </c>
      <c r="D38" s="41" t="s">
        <v>150</v>
      </c>
      <c r="E38" s="42">
        <v>21</v>
      </c>
      <c r="F38" s="90"/>
      <c r="G38" s="92">
        <f>Table112[5]*Table112[6]</f>
        <v>0</v>
      </c>
    </row>
    <row r="39" spans="1:7" ht="30" x14ac:dyDescent="0.25">
      <c r="A39" s="40">
        <v>29</v>
      </c>
      <c r="B39" s="41" t="s">
        <v>359</v>
      </c>
      <c r="C39" s="41" t="s">
        <v>360</v>
      </c>
      <c r="D39" s="41" t="s">
        <v>112</v>
      </c>
      <c r="E39" s="42">
        <v>10.15</v>
      </c>
      <c r="F39" s="90"/>
      <c r="G39" s="92">
        <f>Table112[5]*Table112[6]</f>
        <v>0</v>
      </c>
    </row>
    <row r="40" spans="1:7" ht="45" x14ac:dyDescent="0.25">
      <c r="A40" s="40">
        <v>30</v>
      </c>
      <c r="B40" s="41" t="s">
        <v>349</v>
      </c>
      <c r="C40" s="41" t="s">
        <v>350</v>
      </c>
      <c r="D40" s="41" t="s">
        <v>150</v>
      </c>
      <c r="E40" s="42">
        <v>46</v>
      </c>
      <c r="F40" s="90"/>
      <c r="G40" s="92">
        <f>Table112[5]*Table112[6]</f>
        <v>0</v>
      </c>
    </row>
    <row r="41" spans="1:7" ht="45" x14ac:dyDescent="0.25">
      <c r="A41" s="40">
        <v>31</v>
      </c>
      <c r="B41" s="41" t="s">
        <v>351</v>
      </c>
      <c r="C41" s="41" t="s">
        <v>352</v>
      </c>
      <c r="D41" s="41" t="s">
        <v>150</v>
      </c>
      <c r="E41" s="42">
        <v>53</v>
      </c>
      <c r="F41" s="90"/>
      <c r="G41" s="92">
        <f>Table112[5]*Table112[6]</f>
        <v>0</v>
      </c>
    </row>
    <row r="42" spans="1:7" ht="45" x14ac:dyDescent="0.25">
      <c r="A42" s="40">
        <v>32</v>
      </c>
      <c r="B42" s="41" t="s">
        <v>355</v>
      </c>
      <c r="C42" s="41" t="s">
        <v>356</v>
      </c>
      <c r="D42" s="41" t="s">
        <v>150</v>
      </c>
      <c r="E42" s="42">
        <v>43</v>
      </c>
      <c r="F42" s="90"/>
      <c r="G42" s="92">
        <f>Table112[5]*Table112[6]</f>
        <v>0</v>
      </c>
    </row>
    <row r="43" spans="1:7" ht="45" x14ac:dyDescent="0.25">
      <c r="A43" s="40">
        <v>33</v>
      </c>
      <c r="B43" s="41" t="s">
        <v>394</v>
      </c>
      <c r="C43" s="41" t="s">
        <v>395</v>
      </c>
      <c r="D43" s="93" t="s">
        <v>150</v>
      </c>
      <c r="E43" s="42">
        <v>46</v>
      </c>
      <c r="F43" s="90"/>
      <c r="G43" s="92">
        <f>Table112[5]*Table112[6]</f>
        <v>0</v>
      </c>
    </row>
    <row r="44" spans="1:7" ht="45" x14ac:dyDescent="0.25">
      <c r="A44" s="40">
        <v>34</v>
      </c>
      <c r="B44" s="41" t="s">
        <v>353</v>
      </c>
      <c r="C44" s="41" t="s">
        <v>354</v>
      </c>
      <c r="D44" s="41" t="s">
        <v>150</v>
      </c>
      <c r="E44" s="42">
        <v>53</v>
      </c>
      <c r="F44" s="90"/>
      <c r="G44" s="92">
        <f>Table112[5]*Table112[6]</f>
        <v>0</v>
      </c>
    </row>
    <row r="45" spans="1:7" ht="45" x14ac:dyDescent="0.25">
      <c r="A45" s="40">
        <v>35</v>
      </c>
      <c r="B45" s="41" t="s">
        <v>396</v>
      </c>
      <c r="C45" s="41" t="s">
        <v>397</v>
      </c>
      <c r="D45" s="41" t="s">
        <v>150</v>
      </c>
      <c r="E45" s="42">
        <v>43</v>
      </c>
      <c r="F45" s="90"/>
      <c r="G45" s="92">
        <f>Table112[5]*Table112[6]</f>
        <v>0</v>
      </c>
    </row>
    <row r="46" spans="1:7" x14ac:dyDescent="0.25">
      <c r="A46" s="40" t="s">
        <v>124</v>
      </c>
      <c r="B46" s="41"/>
      <c r="C46" s="41" t="s">
        <v>646</v>
      </c>
      <c r="D46" s="41"/>
      <c r="E46" s="42"/>
      <c r="F46" s="90"/>
      <c r="G46" s="92">
        <f>Table112[5]*Table112[6]</f>
        <v>0</v>
      </c>
    </row>
    <row r="47" spans="1:7" ht="45" x14ac:dyDescent="0.25">
      <c r="A47" s="40">
        <v>47</v>
      </c>
      <c r="B47" s="41" t="s">
        <v>398</v>
      </c>
      <c r="C47" s="41" t="s">
        <v>399</v>
      </c>
      <c r="D47" s="41" t="s">
        <v>157</v>
      </c>
      <c r="E47" s="42">
        <v>2</v>
      </c>
      <c r="F47" s="90"/>
      <c r="G47" s="92">
        <f>Table112[5]*Table112[6]</f>
        <v>0</v>
      </c>
    </row>
    <row r="48" spans="1:7" ht="45" x14ac:dyDescent="0.25">
      <c r="A48" s="40">
        <v>48</v>
      </c>
      <c r="B48" s="41" t="s">
        <v>400</v>
      </c>
      <c r="C48" s="41" t="s">
        <v>634</v>
      </c>
      <c r="D48" s="41" t="s">
        <v>157</v>
      </c>
      <c r="E48" s="42">
        <v>1</v>
      </c>
      <c r="F48" s="90"/>
      <c r="G48" s="92">
        <f>Table112[5]*Table112[6]</f>
        <v>0</v>
      </c>
    </row>
    <row r="49" spans="1:7" ht="45" x14ac:dyDescent="0.25">
      <c r="A49" s="40">
        <v>49</v>
      </c>
      <c r="B49" s="41" t="s">
        <v>400</v>
      </c>
      <c r="C49" s="41" t="s">
        <v>635</v>
      </c>
      <c r="D49" s="41" t="s">
        <v>157</v>
      </c>
      <c r="E49" s="42">
        <v>1</v>
      </c>
      <c r="F49" s="90"/>
      <c r="G49" s="92">
        <f>Table112[5]*Table112[6]</f>
        <v>0</v>
      </c>
    </row>
    <row r="50" spans="1:7" ht="45" x14ac:dyDescent="0.25">
      <c r="A50" s="40">
        <v>50</v>
      </c>
      <c r="B50" s="41" t="s">
        <v>400</v>
      </c>
      <c r="C50" s="41" t="s">
        <v>636</v>
      </c>
      <c r="D50" s="41" t="s">
        <v>157</v>
      </c>
      <c r="E50" s="42">
        <v>4</v>
      </c>
      <c r="F50" s="90"/>
      <c r="G50" s="92">
        <f>Table112[5]*Table112[6]</f>
        <v>0</v>
      </c>
    </row>
    <row r="51" spans="1:7" ht="45" x14ac:dyDescent="0.25">
      <c r="A51" s="40">
        <v>51</v>
      </c>
      <c r="B51" s="41" t="s">
        <v>400</v>
      </c>
      <c r="C51" s="41" t="s">
        <v>641</v>
      </c>
      <c r="D51" s="41" t="s">
        <v>157</v>
      </c>
      <c r="E51" s="42">
        <v>1</v>
      </c>
      <c r="F51" s="90"/>
      <c r="G51" s="92">
        <f>Table112[5]*Table112[6]</f>
        <v>0</v>
      </c>
    </row>
    <row r="52" spans="1:7" ht="45" x14ac:dyDescent="0.25">
      <c r="A52" s="40">
        <v>52</v>
      </c>
      <c r="B52" s="41" t="s">
        <v>400</v>
      </c>
      <c r="C52" s="41" t="s">
        <v>637</v>
      </c>
      <c r="D52" s="41" t="s">
        <v>157</v>
      </c>
      <c r="E52" s="42">
        <v>1</v>
      </c>
      <c r="F52" s="90"/>
      <c r="G52" s="92">
        <f>Table112[5]*Table112[6]</f>
        <v>0</v>
      </c>
    </row>
    <row r="53" spans="1:7" ht="30" x14ac:dyDescent="0.25">
      <c r="A53" s="40">
        <v>53</v>
      </c>
      <c r="B53" s="41" t="s">
        <v>398</v>
      </c>
      <c r="C53" s="41" t="s">
        <v>638</v>
      </c>
      <c r="D53" s="41" t="s">
        <v>157</v>
      </c>
      <c r="E53" s="42">
        <v>1</v>
      </c>
      <c r="F53" s="90"/>
      <c r="G53" s="92">
        <f>Table112[5]*Table112[6]</f>
        <v>0</v>
      </c>
    </row>
    <row r="54" spans="1:7" x14ac:dyDescent="0.25">
      <c r="A54" s="40">
        <v>54</v>
      </c>
      <c r="B54" s="41"/>
      <c r="C54" s="41" t="s">
        <v>639</v>
      </c>
      <c r="D54" s="41" t="s">
        <v>157</v>
      </c>
      <c r="E54" s="42">
        <v>1</v>
      </c>
      <c r="F54" s="90"/>
      <c r="G54" s="92">
        <f>Table112[5]*Table112[6]</f>
        <v>0</v>
      </c>
    </row>
    <row r="55" spans="1:7" ht="45" x14ac:dyDescent="0.25">
      <c r="A55" s="40">
        <v>55</v>
      </c>
      <c r="B55" s="41" t="s">
        <v>398</v>
      </c>
      <c r="C55" s="41" t="s">
        <v>640</v>
      </c>
      <c r="D55" s="41" t="s">
        <v>157</v>
      </c>
      <c r="E55" s="42">
        <v>1</v>
      </c>
      <c r="F55" s="90"/>
      <c r="G55" s="92">
        <f>Table112[5]*Table112[6]</f>
        <v>0</v>
      </c>
    </row>
    <row r="56" spans="1:7" ht="45" x14ac:dyDescent="0.25">
      <c r="A56" s="40">
        <v>56</v>
      </c>
      <c r="B56" s="41" t="s">
        <v>400</v>
      </c>
      <c r="C56" s="41" t="s">
        <v>642</v>
      </c>
      <c r="D56" s="41" t="s">
        <v>157</v>
      </c>
      <c r="E56" s="42">
        <v>1</v>
      </c>
      <c r="F56" s="90"/>
      <c r="G56" s="92">
        <f>Table112[5]*Table112[6]</f>
        <v>0</v>
      </c>
    </row>
    <row r="57" spans="1:7" ht="30" x14ac:dyDescent="0.25">
      <c r="A57" s="40">
        <v>57</v>
      </c>
      <c r="B57" s="41" t="s">
        <v>400</v>
      </c>
      <c r="C57" s="41" t="s">
        <v>643</v>
      </c>
      <c r="D57" s="41" t="s">
        <v>157</v>
      </c>
      <c r="E57" s="42">
        <v>4</v>
      </c>
      <c r="F57" s="90"/>
      <c r="G57" s="92">
        <f>Table112[5]*Table112[6]</f>
        <v>0</v>
      </c>
    </row>
    <row r="58" spans="1:7" x14ac:dyDescent="0.25">
      <c r="A58" s="40">
        <v>58</v>
      </c>
      <c r="B58" s="41"/>
      <c r="C58" s="41" t="s">
        <v>644</v>
      </c>
      <c r="D58" s="41" t="s">
        <v>157</v>
      </c>
      <c r="E58" s="42">
        <v>1</v>
      </c>
      <c r="F58" s="90"/>
      <c r="G58" s="92">
        <f>Table112[5]*Table112[6]</f>
        <v>0</v>
      </c>
    </row>
    <row r="59" spans="1:7" ht="45" x14ac:dyDescent="0.25">
      <c r="A59" s="40">
        <v>59</v>
      </c>
      <c r="B59" s="41" t="s">
        <v>401</v>
      </c>
      <c r="C59" s="41" t="s">
        <v>645</v>
      </c>
      <c r="D59" s="41" t="s">
        <v>157</v>
      </c>
      <c r="E59" s="42">
        <v>1</v>
      </c>
      <c r="F59" s="90"/>
      <c r="G59" s="92">
        <f>Table112[5]*Table112[6]</f>
        <v>0</v>
      </c>
    </row>
    <row r="60" spans="1:7" ht="45" x14ac:dyDescent="0.25">
      <c r="A60" s="99">
        <v>62</v>
      </c>
      <c r="B60" s="100" t="s">
        <v>402</v>
      </c>
      <c r="C60" s="126" t="s">
        <v>703</v>
      </c>
      <c r="D60" s="100" t="s">
        <v>403</v>
      </c>
      <c r="E60" s="101">
        <v>0.04</v>
      </c>
      <c r="F60" s="90"/>
      <c r="G60" s="92">
        <f>Table112[5]*Table112[6]</f>
        <v>0</v>
      </c>
    </row>
    <row r="61" spans="1:7" ht="30" x14ac:dyDescent="0.25">
      <c r="A61" s="99">
        <v>63</v>
      </c>
      <c r="B61" s="100" t="s">
        <v>359</v>
      </c>
      <c r="C61" s="100" t="s">
        <v>404</v>
      </c>
      <c r="D61" s="100" t="s">
        <v>112</v>
      </c>
      <c r="E61" s="101">
        <v>7</v>
      </c>
      <c r="F61" s="90"/>
      <c r="G61" s="92">
        <f>Table112[5]*Table112[6]</f>
        <v>0</v>
      </c>
    </row>
    <row r="62" spans="1:7" x14ac:dyDescent="0.25">
      <c r="A62" s="99" t="s">
        <v>124</v>
      </c>
      <c r="B62" s="100"/>
      <c r="C62" s="121" t="s">
        <v>647</v>
      </c>
      <c r="D62" s="100"/>
      <c r="E62" s="101"/>
      <c r="F62" s="90"/>
      <c r="G62" s="92">
        <f>Table112[5]*Table112[6]</f>
        <v>0</v>
      </c>
    </row>
    <row r="63" spans="1:7" ht="30" x14ac:dyDescent="0.25">
      <c r="A63" s="99">
        <v>64</v>
      </c>
      <c r="B63" s="100" t="s">
        <v>342</v>
      </c>
      <c r="C63" s="100" t="s">
        <v>343</v>
      </c>
      <c r="D63" s="100" t="s">
        <v>150</v>
      </c>
      <c r="E63" s="101">
        <v>7</v>
      </c>
      <c r="F63" s="90"/>
      <c r="G63" s="92">
        <f>Table112[5]*Table112[6]</f>
        <v>0</v>
      </c>
    </row>
    <row r="64" spans="1:7" ht="30" x14ac:dyDescent="0.25">
      <c r="A64" s="99">
        <v>65</v>
      </c>
      <c r="B64" s="100" t="s">
        <v>342</v>
      </c>
      <c r="C64" s="100" t="s">
        <v>405</v>
      </c>
      <c r="D64" s="100" t="s">
        <v>150</v>
      </c>
      <c r="E64" s="101">
        <v>16</v>
      </c>
      <c r="F64" s="90"/>
      <c r="G64" s="92">
        <f>Table112[5]*Table112[6]</f>
        <v>0</v>
      </c>
    </row>
    <row r="65" spans="1:7" ht="30" x14ac:dyDescent="0.25">
      <c r="A65" s="99">
        <v>66</v>
      </c>
      <c r="B65" s="100" t="s">
        <v>342</v>
      </c>
      <c r="C65" s="100" t="s">
        <v>406</v>
      </c>
      <c r="D65" s="100" t="s">
        <v>150</v>
      </c>
      <c r="E65" s="101">
        <v>11</v>
      </c>
      <c r="F65" s="90"/>
      <c r="G65" s="92">
        <f>Table112[5]*Table112[6]</f>
        <v>0</v>
      </c>
    </row>
    <row r="66" spans="1:7" ht="30" x14ac:dyDescent="0.25">
      <c r="A66" s="99">
        <v>67</v>
      </c>
      <c r="B66" s="100" t="s">
        <v>342</v>
      </c>
      <c r="C66" s="100" t="s">
        <v>407</v>
      </c>
      <c r="D66" s="100" t="s">
        <v>150</v>
      </c>
      <c r="E66" s="101">
        <v>8</v>
      </c>
      <c r="F66" s="90"/>
      <c r="G66" s="92">
        <f>Table112[5]*Table112[6]</f>
        <v>0</v>
      </c>
    </row>
    <row r="67" spans="1:7" ht="30" x14ac:dyDescent="0.25">
      <c r="A67" s="99">
        <v>68</v>
      </c>
      <c r="B67" s="100" t="s">
        <v>342</v>
      </c>
      <c r="C67" s="100" t="s">
        <v>408</v>
      </c>
      <c r="D67" s="100" t="s">
        <v>150</v>
      </c>
      <c r="E67" s="101">
        <v>16</v>
      </c>
      <c r="F67" s="90"/>
      <c r="G67" s="92">
        <f>Table112[5]*Table112[6]</f>
        <v>0</v>
      </c>
    </row>
    <row r="68" spans="1:7" ht="30" x14ac:dyDescent="0.25">
      <c r="A68" s="99">
        <v>69</v>
      </c>
      <c r="B68" s="100" t="s">
        <v>342</v>
      </c>
      <c r="C68" s="100" t="s">
        <v>409</v>
      </c>
      <c r="D68" s="100" t="s">
        <v>150</v>
      </c>
      <c r="E68" s="101">
        <v>12</v>
      </c>
      <c r="F68" s="90"/>
      <c r="G68" s="92">
        <f>Table112[5]*Table112[6]</f>
        <v>0</v>
      </c>
    </row>
    <row r="69" spans="1:7" ht="90" x14ac:dyDescent="0.25">
      <c r="A69" s="99">
        <v>70</v>
      </c>
      <c r="B69" s="100" t="s">
        <v>361</v>
      </c>
      <c r="C69" s="100" t="s">
        <v>410</v>
      </c>
      <c r="D69" s="100" t="s">
        <v>112</v>
      </c>
      <c r="E69" s="101">
        <v>4.78</v>
      </c>
      <c r="F69" s="90"/>
      <c r="G69" s="92">
        <f>Table112[5]*Table112[6]</f>
        <v>0</v>
      </c>
    </row>
    <row r="70" spans="1:7" ht="75" x14ac:dyDescent="0.25">
      <c r="A70" s="99">
        <v>71</v>
      </c>
      <c r="B70" s="100" t="s">
        <v>362</v>
      </c>
      <c r="C70" s="100" t="s">
        <v>363</v>
      </c>
      <c r="D70" s="100" t="s">
        <v>112</v>
      </c>
      <c r="E70" s="101">
        <v>8.15</v>
      </c>
      <c r="F70" s="90"/>
      <c r="G70" s="92">
        <f>Table112[5]*Table112[6]</f>
        <v>0</v>
      </c>
    </row>
    <row r="71" spans="1:7" ht="60" x14ac:dyDescent="0.25">
      <c r="A71" s="99">
        <v>72</v>
      </c>
      <c r="B71" s="100" t="s">
        <v>364</v>
      </c>
      <c r="C71" s="100" t="s">
        <v>365</v>
      </c>
      <c r="D71" s="100" t="s">
        <v>112</v>
      </c>
      <c r="E71" s="101">
        <v>8.15</v>
      </c>
      <c r="F71" s="90"/>
      <c r="G71" s="92">
        <f>Table112[5]*Table112[6]</f>
        <v>0</v>
      </c>
    </row>
    <row r="72" spans="1:7" x14ac:dyDescent="0.25">
      <c r="A72" s="99" t="s">
        <v>326</v>
      </c>
      <c r="B72" s="100"/>
      <c r="C72" s="100" t="s">
        <v>366</v>
      </c>
      <c r="D72" s="100"/>
      <c r="E72" s="101"/>
      <c r="F72" s="90"/>
      <c r="G72" s="92">
        <f>Table112[5]*Table112[6]</f>
        <v>0</v>
      </c>
    </row>
    <row r="73" spans="1:7" ht="45" x14ac:dyDescent="0.25">
      <c r="A73" s="99">
        <v>73</v>
      </c>
      <c r="B73" s="100" t="s">
        <v>411</v>
      </c>
      <c r="C73" s="100" t="s">
        <v>412</v>
      </c>
      <c r="D73" s="100" t="s">
        <v>157</v>
      </c>
      <c r="E73" s="101">
        <v>1</v>
      </c>
      <c r="F73" s="90"/>
      <c r="G73" s="92">
        <f>Table112[5]*Table112[6]</f>
        <v>0</v>
      </c>
    </row>
    <row r="74" spans="1:7" ht="30" x14ac:dyDescent="0.25">
      <c r="A74" s="99">
        <v>74</v>
      </c>
      <c r="B74" s="100" t="s">
        <v>413</v>
      </c>
      <c r="C74" s="126" t="s">
        <v>704</v>
      </c>
      <c r="D74" s="100" t="s">
        <v>157</v>
      </c>
      <c r="E74" s="101">
        <v>5</v>
      </c>
      <c r="F74" s="90"/>
      <c r="G74" s="92">
        <f>Table112[5]*Table112[6]</f>
        <v>0</v>
      </c>
    </row>
    <row r="75" spans="1:7" ht="30" x14ac:dyDescent="0.25">
      <c r="A75" s="99">
        <v>75</v>
      </c>
      <c r="B75" s="100" t="s">
        <v>414</v>
      </c>
      <c r="C75" s="100" t="s">
        <v>415</v>
      </c>
      <c r="D75" s="100" t="s">
        <v>157</v>
      </c>
      <c r="E75" s="101">
        <v>1</v>
      </c>
      <c r="F75" s="90"/>
      <c r="G75" s="92">
        <f>Table112[5]*Table112[6]</f>
        <v>0</v>
      </c>
    </row>
    <row r="76" spans="1:7" x14ac:dyDescent="0.25">
      <c r="A76" s="99">
        <v>76</v>
      </c>
      <c r="B76" s="100" t="s">
        <v>416</v>
      </c>
      <c r="C76" s="100" t="s">
        <v>417</v>
      </c>
      <c r="D76" s="100" t="s">
        <v>157</v>
      </c>
      <c r="E76" s="101">
        <v>1</v>
      </c>
      <c r="F76" s="90"/>
      <c r="G76" s="92">
        <f>Table112[5]*Table112[6]</f>
        <v>0</v>
      </c>
    </row>
    <row r="77" spans="1:7" x14ac:dyDescent="0.25">
      <c r="A77" s="99">
        <v>77</v>
      </c>
      <c r="B77" s="100" t="s">
        <v>418</v>
      </c>
      <c r="C77" s="100" t="s">
        <v>419</v>
      </c>
      <c r="D77" s="100" t="s">
        <v>157</v>
      </c>
      <c r="E77" s="101">
        <v>1</v>
      </c>
      <c r="F77" s="90"/>
      <c r="G77" s="92">
        <f>Table112[5]*Table112[6]</f>
        <v>0</v>
      </c>
    </row>
    <row r="78" spans="1:7" x14ac:dyDescent="0.25">
      <c r="A78" s="99">
        <v>78</v>
      </c>
      <c r="B78" s="100" t="s">
        <v>420</v>
      </c>
      <c r="C78" s="100" t="s">
        <v>421</v>
      </c>
      <c r="D78" s="100" t="s">
        <v>157</v>
      </c>
      <c r="E78" s="101">
        <v>1</v>
      </c>
      <c r="F78" s="90"/>
      <c r="G78" s="92">
        <f>Table112[5]*Table112[6]</f>
        <v>0</v>
      </c>
    </row>
    <row r="79" spans="1:7" x14ac:dyDescent="0.25">
      <c r="A79" s="110" t="s">
        <v>706</v>
      </c>
      <c r="B79" s="110" t="s">
        <v>629</v>
      </c>
      <c r="C79" s="127" t="s">
        <v>651</v>
      </c>
      <c r="D79" s="110" t="s">
        <v>705</v>
      </c>
      <c r="E79" s="111">
        <v>1</v>
      </c>
      <c r="F79" s="112"/>
      <c r="G79" s="113">
        <f>Table112[5]*Table112[6]</f>
        <v>0</v>
      </c>
    </row>
    <row r="80" spans="1:7" x14ac:dyDescent="0.25">
      <c r="A80" s="99">
        <v>79</v>
      </c>
      <c r="B80" s="100" t="s">
        <v>367</v>
      </c>
      <c r="C80" s="100" t="s">
        <v>422</v>
      </c>
      <c r="D80" s="100" t="s">
        <v>157</v>
      </c>
      <c r="E80" s="101">
        <v>1</v>
      </c>
      <c r="F80" s="90"/>
      <c r="G80" s="92">
        <f>Table112[5]*Table112[6]</f>
        <v>0</v>
      </c>
    </row>
    <row r="81" spans="1:7" x14ac:dyDescent="0.25">
      <c r="A81" s="99">
        <v>80</v>
      </c>
      <c r="B81" s="100" t="s">
        <v>367</v>
      </c>
      <c r="C81" s="100" t="s">
        <v>423</v>
      </c>
      <c r="D81" s="100" t="s">
        <v>157</v>
      </c>
      <c r="E81" s="101">
        <v>1</v>
      </c>
      <c r="F81" s="90"/>
      <c r="G81" s="92">
        <f>Table112[5]*Table112[6]</f>
        <v>0</v>
      </c>
    </row>
    <row r="82" spans="1:7" x14ac:dyDescent="0.25">
      <c r="A82" s="99">
        <v>81</v>
      </c>
      <c r="B82" s="100" t="s">
        <v>367</v>
      </c>
      <c r="C82" s="100" t="s">
        <v>424</v>
      </c>
      <c r="D82" s="100" t="s">
        <v>157</v>
      </c>
      <c r="E82" s="101">
        <v>1</v>
      </c>
      <c r="F82" s="90"/>
      <c r="G82" s="92">
        <f>Table112[5]*Table112[6]</f>
        <v>0</v>
      </c>
    </row>
    <row r="83" spans="1:7" ht="30" x14ac:dyDescent="0.25">
      <c r="A83" s="99">
        <v>82</v>
      </c>
      <c r="B83" s="100" t="s">
        <v>425</v>
      </c>
      <c r="C83" s="100" t="s">
        <v>426</v>
      </c>
      <c r="D83" s="100" t="s">
        <v>157</v>
      </c>
      <c r="E83" s="101">
        <v>1</v>
      </c>
      <c r="F83" s="90"/>
      <c r="G83" s="92">
        <f>Table112[5]*Table112[6]</f>
        <v>0</v>
      </c>
    </row>
    <row r="84" spans="1:7" x14ac:dyDescent="0.25">
      <c r="A84" s="99" t="s">
        <v>326</v>
      </c>
      <c r="B84" s="100"/>
      <c r="C84" s="100" t="s">
        <v>368</v>
      </c>
      <c r="D84" s="100"/>
      <c r="E84" s="101"/>
      <c r="F84" s="90"/>
      <c r="G84" s="92">
        <f>Table112[5]*Table112[6]</f>
        <v>0</v>
      </c>
    </row>
    <row r="85" spans="1:7" ht="30" x14ac:dyDescent="0.25">
      <c r="A85" s="99">
        <v>83</v>
      </c>
      <c r="B85" s="100" t="s">
        <v>333</v>
      </c>
      <c r="C85" s="135" t="s">
        <v>845</v>
      </c>
      <c r="D85" s="100" t="s">
        <v>157</v>
      </c>
      <c r="E85" s="101">
        <v>1</v>
      </c>
      <c r="F85" s="90"/>
      <c r="G85" s="92">
        <f>Table112[5]*Table112[6]</f>
        <v>0</v>
      </c>
    </row>
    <row r="86" spans="1:7" ht="30" x14ac:dyDescent="0.25">
      <c r="A86" s="99">
        <v>84</v>
      </c>
      <c r="B86" s="100" t="s">
        <v>333</v>
      </c>
      <c r="C86" s="100" t="s">
        <v>427</v>
      </c>
      <c r="D86" s="100" t="s">
        <v>157</v>
      </c>
      <c r="E86" s="101">
        <v>2</v>
      </c>
      <c r="F86" s="90"/>
      <c r="G86" s="92">
        <f>Table112[5]*Table112[6]</f>
        <v>0</v>
      </c>
    </row>
    <row r="87" spans="1:7" ht="30" x14ac:dyDescent="0.25">
      <c r="A87" s="99">
        <v>85</v>
      </c>
      <c r="B87" s="100" t="s">
        <v>333</v>
      </c>
      <c r="C87" s="100" t="s">
        <v>428</v>
      </c>
      <c r="D87" s="100" t="s">
        <v>157</v>
      </c>
      <c r="E87" s="101">
        <v>2</v>
      </c>
      <c r="F87" s="90"/>
      <c r="G87" s="92">
        <f>Table112[5]*Table112[6]</f>
        <v>0</v>
      </c>
    </row>
    <row r="88" spans="1:7" ht="30" x14ac:dyDescent="0.25">
      <c r="A88" s="99">
        <v>86</v>
      </c>
      <c r="B88" s="100" t="s">
        <v>333</v>
      </c>
      <c r="C88" s="100" t="s">
        <v>429</v>
      </c>
      <c r="D88" s="100" t="s">
        <v>157</v>
      </c>
      <c r="E88" s="101">
        <v>2</v>
      </c>
      <c r="F88" s="90"/>
      <c r="G88" s="92">
        <f>Table112[5]*Table112[6]</f>
        <v>0</v>
      </c>
    </row>
    <row r="89" spans="1:7" x14ac:dyDescent="0.25">
      <c r="A89" s="99">
        <v>87</v>
      </c>
      <c r="B89" s="100" t="s">
        <v>333</v>
      </c>
      <c r="C89" s="100" t="s">
        <v>430</v>
      </c>
      <c r="D89" s="100" t="s">
        <v>157</v>
      </c>
      <c r="E89" s="101">
        <v>1</v>
      </c>
      <c r="F89" s="90"/>
      <c r="G89" s="92">
        <f>Table112[5]*Table112[6]</f>
        <v>0</v>
      </c>
    </row>
    <row r="90" spans="1:7" x14ac:dyDescent="0.25">
      <c r="A90" s="99">
        <v>89</v>
      </c>
      <c r="B90" s="100" t="s">
        <v>333</v>
      </c>
      <c r="C90" s="126" t="s">
        <v>707</v>
      </c>
      <c r="D90" s="100" t="s">
        <v>157</v>
      </c>
      <c r="E90" s="101">
        <v>1</v>
      </c>
      <c r="F90" s="90"/>
      <c r="G90" s="92">
        <f>Table112[5]*Table112[6]</f>
        <v>0</v>
      </c>
    </row>
    <row r="91" spans="1:7" x14ac:dyDescent="0.25">
      <c r="A91" s="99">
        <v>90</v>
      </c>
      <c r="B91" s="100" t="s">
        <v>333</v>
      </c>
      <c r="C91" s="121" t="s">
        <v>648</v>
      </c>
      <c r="D91" s="100" t="s">
        <v>157</v>
      </c>
      <c r="E91" s="101">
        <v>1</v>
      </c>
      <c r="F91" s="90"/>
      <c r="G91" s="92">
        <f>Table112[5]*Table112[6]</f>
        <v>0</v>
      </c>
    </row>
    <row r="92" spans="1:7" x14ac:dyDescent="0.25">
      <c r="A92" s="99">
        <v>91</v>
      </c>
      <c r="B92" s="100" t="s">
        <v>333</v>
      </c>
      <c r="C92" s="121" t="s">
        <v>649</v>
      </c>
      <c r="D92" s="100" t="s">
        <v>157</v>
      </c>
      <c r="E92" s="101">
        <v>1</v>
      </c>
      <c r="F92" s="90"/>
      <c r="G92" s="92">
        <f>Table112[5]*Table112[6]</f>
        <v>0</v>
      </c>
    </row>
    <row r="93" spans="1:7" x14ac:dyDescent="0.25">
      <c r="A93" s="99">
        <v>92</v>
      </c>
      <c r="B93" s="100" t="s">
        <v>333</v>
      </c>
      <c r="C93" s="100" t="s">
        <v>432</v>
      </c>
      <c r="D93" s="100" t="s">
        <v>157</v>
      </c>
      <c r="E93" s="101">
        <v>1</v>
      </c>
      <c r="F93" s="90"/>
      <c r="G93" s="92">
        <f>Table112[5]*Table112[6]</f>
        <v>0</v>
      </c>
    </row>
    <row r="94" spans="1:7" x14ac:dyDescent="0.25">
      <c r="A94" s="99">
        <v>93</v>
      </c>
      <c r="B94" s="100" t="s">
        <v>333</v>
      </c>
      <c r="C94" s="100" t="s">
        <v>433</v>
      </c>
      <c r="D94" s="100" t="s">
        <v>157</v>
      </c>
      <c r="E94" s="101">
        <v>1</v>
      </c>
      <c r="F94" s="90"/>
      <c r="G94" s="92">
        <f>Table112[5]*Table112[6]</f>
        <v>0</v>
      </c>
    </row>
    <row r="95" spans="1:7" x14ac:dyDescent="0.25">
      <c r="A95" s="99">
        <v>94</v>
      </c>
      <c r="B95" s="100" t="s">
        <v>333</v>
      </c>
      <c r="C95" s="100" t="s">
        <v>434</v>
      </c>
      <c r="D95" s="100" t="s">
        <v>157</v>
      </c>
      <c r="E95" s="101">
        <v>1</v>
      </c>
      <c r="F95" s="90"/>
      <c r="G95" s="92">
        <f>Table112[5]*Table112[6]</f>
        <v>0</v>
      </c>
    </row>
    <row r="96" spans="1:7" x14ac:dyDescent="0.25">
      <c r="A96" s="99">
        <v>95</v>
      </c>
      <c r="B96" s="100" t="s">
        <v>333</v>
      </c>
      <c r="C96" s="126" t="s">
        <v>708</v>
      </c>
      <c r="D96" s="100" t="s">
        <v>157</v>
      </c>
      <c r="E96" s="101">
        <v>1</v>
      </c>
      <c r="F96" s="90"/>
      <c r="G96" s="92">
        <f>Table112[5]*Table112[6]</f>
        <v>0</v>
      </c>
    </row>
    <row r="97" spans="1:7" ht="17.25" customHeight="1" x14ac:dyDescent="0.25">
      <c r="A97" s="123">
        <v>96</v>
      </c>
      <c r="B97" s="123" t="s">
        <v>650</v>
      </c>
      <c r="C97" s="124" t="s">
        <v>651</v>
      </c>
      <c r="D97" s="123" t="s">
        <v>157</v>
      </c>
      <c r="E97" s="125">
        <v>1</v>
      </c>
      <c r="F97" s="117"/>
      <c r="G97" s="119">
        <f>Table112[5]*Table112[6]</f>
        <v>0</v>
      </c>
    </row>
    <row r="98" spans="1:7" x14ac:dyDescent="0.25">
      <c r="A98" s="110"/>
      <c r="B98" s="110"/>
      <c r="C98" s="124" t="s">
        <v>277</v>
      </c>
      <c r="D98" s="110"/>
      <c r="E98" s="111"/>
      <c r="F98" s="112"/>
      <c r="G98" s="113">
        <f>Table112[5]*Table112[6]</f>
        <v>0</v>
      </c>
    </row>
    <row r="99" spans="1:7" ht="45" x14ac:dyDescent="0.25">
      <c r="A99" s="35">
        <v>1</v>
      </c>
      <c r="B99" s="25" t="s">
        <v>588</v>
      </c>
      <c r="C99" s="25" t="s">
        <v>589</v>
      </c>
      <c r="D99" s="25" t="s">
        <v>157</v>
      </c>
      <c r="E99" s="25">
        <v>2</v>
      </c>
      <c r="F99" s="117"/>
      <c r="G99" s="118">
        <f>Table112[5]*Table112[6]</f>
        <v>0</v>
      </c>
    </row>
    <row r="100" spans="1:7" ht="30" x14ac:dyDescent="0.25">
      <c r="A100" s="114">
        <v>2</v>
      </c>
      <c r="B100" s="115" t="s">
        <v>338</v>
      </c>
      <c r="C100" s="115" t="s">
        <v>590</v>
      </c>
      <c r="D100" s="115" t="s">
        <v>157</v>
      </c>
      <c r="E100" s="116">
        <v>2</v>
      </c>
      <c r="F100" s="117"/>
      <c r="G100" s="119">
        <f>Table112[5]*Table112[6]</f>
        <v>0</v>
      </c>
    </row>
    <row r="101" spans="1:7" ht="30" x14ac:dyDescent="0.25">
      <c r="A101" s="114">
        <v>3</v>
      </c>
      <c r="B101" s="115" t="s">
        <v>339</v>
      </c>
      <c r="C101" s="115" t="s">
        <v>591</v>
      </c>
      <c r="D101" s="115" t="s">
        <v>157</v>
      </c>
      <c r="E101" s="116">
        <v>1</v>
      </c>
      <c r="F101" s="117"/>
      <c r="G101" s="119">
        <f>Table112[5]*Table112[6]</f>
        <v>0</v>
      </c>
    </row>
    <row r="102" spans="1:7" ht="30" x14ac:dyDescent="0.25">
      <c r="A102" s="114">
        <v>4</v>
      </c>
      <c r="B102" s="115" t="s">
        <v>339</v>
      </c>
      <c r="C102" s="115" t="s">
        <v>592</v>
      </c>
      <c r="D102" s="115" t="s">
        <v>157</v>
      </c>
      <c r="E102" s="116">
        <v>10</v>
      </c>
      <c r="F102" s="117"/>
      <c r="G102" s="119">
        <f>Table112[5]*Table112[6]</f>
        <v>0</v>
      </c>
    </row>
    <row r="103" spans="1:7" ht="30" x14ac:dyDescent="0.25">
      <c r="A103" s="114">
        <v>5</v>
      </c>
      <c r="B103" s="115" t="s">
        <v>340</v>
      </c>
      <c r="C103" s="115" t="s">
        <v>593</v>
      </c>
      <c r="D103" s="115" t="s">
        <v>157</v>
      </c>
      <c r="E103" s="116">
        <v>1</v>
      </c>
      <c r="F103" s="117"/>
      <c r="G103" s="119">
        <f>Table112[5]*Table112[6]</f>
        <v>0</v>
      </c>
    </row>
    <row r="104" spans="1:7" ht="30" x14ac:dyDescent="0.25">
      <c r="A104" s="114">
        <v>6</v>
      </c>
      <c r="B104" s="115" t="s">
        <v>549</v>
      </c>
      <c r="C104" s="115" t="s">
        <v>594</v>
      </c>
      <c r="D104" s="115" t="s">
        <v>157</v>
      </c>
      <c r="E104" s="116">
        <v>8</v>
      </c>
      <c r="F104" s="117"/>
      <c r="G104" s="119">
        <f>Table112[5]*Table112[6]</f>
        <v>0</v>
      </c>
    </row>
    <row r="105" spans="1:7" ht="30" x14ac:dyDescent="0.25">
      <c r="A105" s="114">
        <v>7</v>
      </c>
      <c r="B105" s="115" t="s">
        <v>549</v>
      </c>
      <c r="C105" s="115" t="s">
        <v>595</v>
      </c>
      <c r="D105" s="115" t="s">
        <v>157</v>
      </c>
      <c r="E105" s="116">
        <v>2</v>
      </c>
      <c r="F105" s="117"/>
      <c r="G105" s="119">
        <f>Table112[5]*Table112[6]</f>
        <v>0</v>
      </c>
    </row>
    <row r="106" spans="1:7" ht="30" x14ac:dyDescent="0.25">
      <c r="A106" s="114">
        <v>8</v>
      </c>
      <c r="B106" s="115" t="s">
        <v>341</v>
      </c>
      <c r="C106" s="115" t="s">
        <v>596</v>
      </c>
      <c r="D106" s="115" t="s">
        <v>157</v>
      </c>
      <c r="E106" s="116">
        <v>2</v>
      </c>
      <c r="F106" s="117"/>
      <c r="G106" s="119">
        <f>Table112[5]*Table112[6]</f>
        <v>0</v>
      </c>
    </row>
    <row r="107" spans="1:7" ht="75" x14ac:dyDescent="0.25">
      <c r="A107" s="114">
        <v>9</v>
      </c>
      <c r="B107" s="115" t="s">
        <v>455</v>
      </c>
      <c r="C107" s="115" t="s">
        <v>597</v>
      </c>
      <c r="D107" s="115" t="s">
        <v>150</v>
      </c>
      <c r="E107" s="116">
        <v>4</v>
      </c>
      <c r="F107" s="117"/>
      <c r="G107" s="119">
        <f>Table112[5]*Table112[6]</f>
        <v>0</v>
      </c>
    </row>
    <row r="108" spans="1:7" ht="30" x14ac:dyDescent="0.25">
      <c r="A108" s="114">
        <v>10</v>
      </c>
      <c r="B108" s="115" t="s">
        <v>342</v>
      </c>
      <c r="C108" s="115" t="s">
        <v>598</v>
      </c>
      <c r="D108" s="115" t="s">
        <v>150</v>
      </c>
      <c r="E108" s="116">
        <v>6</v>
      </c>
      <c r="F108" s="117"/>
      <c r="G108" s="119">
        <f>Table112[5]*Table112[6]</f>
        <v>0</v>
      </c>
    </row>
    <row r="109" spans="1:7" ht="30" x14ac:dyDescent="0.25">
      <c r="A109" s="114">
        <v>11</v>
      </c>
      <c r="B109" s="115" t="s">
        <v>342</v>
      </c>
      <c r="C109" s="115" t="s">
        <v>343</v>
      </c>
      <c r="D109" s="115" t="s">
        <v>150</v>
      </c>
      <c r="E109" s="116">
        <v>12</v>
      </c>
      <c r="F109" s="117"/>
      <c r="G109" s="119">
        <f>Table112[5]*Table112[6]</f>
        <v>0</v>
      </c>
    </row>
    <row r="110" spans="1:7" ht="30" x14ac:dyDescent="0.25">
      <c r="A110" s="114">
        <v>12</v>
      </c>
      <c r="B110" s="115" t="s">
        <v>342</v>
      </c>
      <c r="C110" s="115" t="s">
        <v>599</v>
      </c>
      <c r="D110" s="115" t="s">
        <v>150</v>
      </c>
      <c r="E110" s="116">
        <v>6</v>
      </c>
      <c r="F110" s="117"/>
      <c r="G110" s="119">
        <f>Table112[5]*Table112[6]</f>
        <v>0</v>
      </c>
    </row>
    <row r="111" spans="1:7" ht="30" x14ac:dyDescent="0.25">
      <c r="A111" s="114">
        <v>13</v>
      </c>
      <c r="B111" s="115" t="s">
        <v>342</v>
      </c>
      <c r="C111" s="115" t="s">
        <v>600</v>
      </c>
      <c r="D111" s="115" t="s">
        <v>150</v>
      </c>
      <c r="E111" s="116">
        <v>6</v>
      </c>
      <c r="F111" s="117"/>
      <c r="G111" s="119">
        <f>Table112[5]*Table112[6]</f>
        <v>0</v>
      </c>
    </row>
    <row r="112" spans="1:7" ht="30" x14ac:dyDescent="0.25">
      <c r="A112" s="114">
        <v>14</v>
      </c>
      <c r="B112" s="115" t="s">
        <v>342</v>
      </c>
      <c r="C112" s="115" t="s">
        <v>601</v>
      </c>
      <c r="D112" s="115" t="s">
        <v>150</v>
      </c>
      <c r="E112" s="116">
        <v>18</v>
      </c>
      <c r="F112" s="117"/>
      <c r="G112" s="119">
        <f>Table112[5]*Table112[6]</f>
        <v>0</v>
      </c>
    </row>
    <row r="113" spans="1:7" ht="45" x14ac:dyDescent="0.25">
      <c r="A113" s="114">
        <v>15</v>
      </c>
      <c r="B113" s="115" t="s">
        <v>344</v>
      </c>
      <c r="C113" s="121" t="s">
        <v>652</v>
      </c>
      <c r="D113" s="115" t="s">
        <v>150</v>
      </c>
      <c r="E113" s="116">
        <v>6</v>
      </c>
      <c r="F113" s="117"/>
      <c r="G113" s="119">
        <f>Table112[5]*Table112[6]</f>
        <v>0</v>
      </c>
    </row>
    <row r="114" spans="1:7" ht="45" x14ac:dyDescent="0.25">
      <c r="A114" s="114">
        <v>16</v>
      </c>
      <c r="B114" s="115" t="s">
        <v>345</v>
      </c>
      <c r="C114" s="121" t="s">
        <v>619</v>
      </c>
      <c r="D114" s="115" t="s">
        <v>150</v>
      </c>
      <c r="E114" s="116">
        <v>6</v>
      </c>
      <c r="F114" s="117"/>
      <c r="G114" s="119">
        <f>Table112[5]*Table112[6]</f>
        <v>0</v>
      </c>
    </row>
    <row r="115" spans="1:7" ht="60" x14ac:dyDescent="0.25">
      <c r="A115" s="114">
        <v>17</v>
      </c>
      <c r="B115" s="115" t="s">
        <v>346</v>
      </c>
      <c r="C115" s="115" t="s">
        <v>602</v>
      </c>
      <c r="D115" s="115" t="s">
        <v>150</v>
      </c>
      <c r="E115" s="116">
        <v>4</v>
      </c>
      <c r="F115" s="117"/>
      <c r="G115" s="119">
        <f>Table112[5]*Table112[6]</f>
        <v>0</v>
      </c>
    </row>
    <row r="116" spans="1:7" ht="60" x14ac:dyDescent="0.25">
      <c r="A116" s="114">
        <v>18</v>
      </c>
      <c r="B116" s="115" t="s">
        <v>347</v>
      </c>
      <c r="C116" s="121" t="s">
        <v>653</v>
      </c>
      <c r="D116" s="115" t="s">
        <v>150</v>
      </c>
      <c r="E116" s="116">
        <v>6</v>
      </c>
      <c r="F116" s="117"/>
      <c r="G116" s="119">
        <f>Table112[5]*Table112[6]</f>
        <v>0</v>
      </c>
    </row>
    <row r="117" spans="1:7" ht="45" x14ac:dyDescent="0.25">
      <c r="A117" s="114">
        <v>19</v>
      </c>
      <c r="B117" s="115" t="s">
        <v>344</v>
      </c>
      <c r="C117" s="121" t="s">
        <v>654</v>
      </c>
      <c r="D117" s="115" t="s">
        <v>150</v>
      </c>
      <c r="E117" s="116">
        <v>6</v>
      </c>
      <c r="F117" s="117"/>
      <c r="G117" s="119">
        <f>Table112[5]*Table112[6]</f>
        <v>0</v>
      </c>
    </row>
    <row r="118" spans="1:7" ht="45" x14ac:dyDescent="0.25">
      <c r="A118" s="114">
        <v>20</v>
      </c>
      <c r="B118" s="115" t="s">
        <v>348</v>
      </c>
      <c r="C118" s="121" t="s">
        <v>655</v>
      </c>
      <c r="D118" s="115" t="s">
        <v>150</v>
      </c>
      <c r="E118" s="116">
        <v>4</v>
      </c>
      <c r="F118" s="117"/>
      <c r="G118" s="119">
        <f>Table112[5]*Table112[6]</f>
        <v>0</v>
      </c>
    </row>
    <row r="119" spans="1:7" ht="45" x14ac:dyDescent="0.25">
      <c r="A119" s="114">
        <v>21</v>
      </c>
      <c r="B119" s="115" t="s">
        <v>345</v>
      </c>
      <c r="C119" s="121" t="s">
        <v>627</v>
      </c>
      <c r="D119" s="115" t="s">
        <v>150</v>
      </c>
      <c r="E119" s="116">
        <v>4</v>
      </c>
      <c r="F119" s="117"/>
      <c r="G119" s="119">
        <f>Table112[5]*Table112[6]</f>
        <v>0</v>
      </c>
    </row>
    <row r="120" spans="1:7" ht="60" x14ac:dyDescent="0.25">
      <c r="A120" s="114">
        <v>22</v>
      </c>
      <c r="B120" s="115" t="s">
        <v>603</v>
      </c>
      <c r="C120" s="121" t="s">
        <v>656</v>
      </c>
      <c r="D120" s="115" t="s">
        <v>150</v>
      </c>
      <c r="E120" s="116">
        <v>12</v>
      </c>
      <c r="F120" s="117"/>
      <c r="G120" s="119">
        <f>Table112[5]*Table112[6]</f>
        <v>0</v>
      </c>
    </row>
    <row r="121" spans="1:7" ht="45" x14ac:dyDescent="0.25">
      <c r="A121" s="114">
        <v>23</v>
      </c>
      <c r="B121" s="115" t="s">
        <v>349</v>
      </c>
      <c r="C121" s="115" t="s">
        <v>350</v>
      </c>
      <c r="D121" s="115" t="s">
        <v>150</v>
      </c>
      <c r="E121" s="116">
        <v>12</v>
      </c>
      <c r="F121" s="117"/>
      <c r="G121" s="119">
        <f>Table112[5]*Table112[6]</f>
        <v>0</v>
      </c>
    </row>
    <row r="122" spans="1:7" ht="45" x14ac:dyDescent="0.25">
      <c r="A122" s="114">
        <v>24</v>
      </c>
      <c r="B122" s="115" t="s">
        <v>351</v>
      </c>
      <c r="C122" s="115" t="s">
        <v>352</v>
      </c>
      <c r="D122" s="115" t="s">
        <v>150</v>
      </c>
      <c r="E122" s="116">
        <v>12</v>
      </c>
      <c r="F122" s="117"/>
      <c r="G122" s="119">
        <f>Table112[5]*Table112[6]</f>
        <v>0</v>
      </c>
    </row>
    <row r="123" spans="1:7" ht="45" x14ac:dyDescent="0.25">
      <c r="A123" s="114">
        <v>25</v>
      </c>
      <c r="B123" s="115" t="s">
        <v>353</v>
      </c>
      <c r="C123" s="115" t="s">
        <v>354</v>
      </c>
      <c r="D123" s="115" t="s">
        <v>150</v>
      </c>
      <c r="E123" s="116">
        <v>14</v>
      </c>
      <c r="F123" s="117"/>
      <c r="G123" s="119">
        <f>Table112[5]*Table112[6]</f>
        <v>0</v>
      </c>
    </row>
    <row r="124" spans="1:7" ht="45" x14ac:dyDescent="0.25">
      <c r="A124" s="114">
        <v>26</v>
      </c>
      <c r="B124" s="115" t="s">
        <v>355</v>
      </c>
      <c r="C124" s="115" t="s">
        <v>356</v>
      </c>
      <c r="D124" s="115" t="s">
        <v>150</v>
      </c>
      <c r="E124" s="116">
        <v>22</v>
      </c>
      <c r="F124" s="117"/>
      <c r="G124" s="119">
        <f>Table112[5]*Table112[6]</f>
        <v>0</v>
      </c>
    </row>
    <row r="125" spans="1:7" ht="45" x14ac:dyDescent="0.25">
      <c r="A125" s="110" t="s">
        <v>709</v>
      </c>
      <c r="B125" s="110" t="s">
        <v>629</v>
      </c>
      <c r="C125" s="127" t="s">
        <v>710</v>
      </c>
      <c r="D125" s="110" t="s">
        <v>96</v>
      </c>
      <c r="E125" s="111">
        <v>1</v>
      </c>
      <c r="F125" s="112"/>
      <c r="G125" s="113">
        <f>Table112[5]*Table112[6]</f>
        <v>0</v>
      </c>
    </row>
    <row r="126" spans="1:7" ht="30" x14ac:dyDescent="0.25">
      <c r="A126" s="114">
        <v>27</v>
      </c>
      <c r="B126" s="115" t="s">
        <v>357</v>
      </c>
      <c r="C126" s="115" t="s">
        <v>358</v>
      </c>
      <c r="D126" s="115" t="s">
        <v>150</v>
      </c>
      <c r="E126" s="116">
        <v>12</v>
      </c>
      <c r="F126" s="117"/>
      <c r="G126" s="119">
        <f>Table112[5]*Table112[6]</f>
        <v>0</v>
      </c>
    </row>
    <row r="127" spans="1:7" ht="30" x14ac:dyDescent="0.25">
      <c r="A127" s="114">
        <v>28</v>
      </c>
      <c r="B127" s="115" t="s">
        <v>359</v>
      </c>
      <c r="C127" s="115" t="s">
        <v>360</v>
      </c>
      <c r="D127" s="115" t="s">
        <v>112</v>
      </c>
      <c r="E127" s="116">
        <v>6.6</v>
      </c>
      <c r="F127" s="117"/>
      <c r="G127" s="119">
        <f>Table112[5]*Table112[6]</f>
        <v>0</v>
      </c>
    </row>
    <row r="128" spans="1:7" ht="90" x14ac:dyDescent="0.25">
      <c r="A128" s="114">
        <v>29</v>
      </c>
      <c r="B128" s="115" t="s">
        <v>361</v>
      </c>
      <c r="C128" s="115" t="s">
        <v>604</v>
      </c>
      <c r="D128" s="115" t="s">
        <v>112</v>
      </c>
      <c r="E128" s="116">
        <v>9.0549999999999997</v>
      </c>
      <c r="F128" s="117"/>
      <c r="G128" s="119">
        <f>Table112[5]*Table112[6]</f>
        <v>0</v>
      </c>
    </row>
    <row r="129" spans="1:7" ht="57.75" customHeight="1" x14ac:dyDescent="0.25">
      <c r="A129" s="114">
        <v>30</v>
      </c>
      <c r="B129" s="115" t="s">
        <v>362</v>
      </c>
      <c r="C129" s="121" t="s">
        <v>657</v>
      </c>
      <c r="D129" s="115" t="s">
        <v>112</v>
      </c>
      <c r="E129" s="116">
        <v>58.631999999999998</v>
      </c>
      <c r="F129" s="117"/>
      <c r="G129" s="119">
        <f>Table112[5]*Table112[6]</f>
        <v>0</v>
      </c>
    </row>
    <row r="130" spans="1:7" ht="60" x14ac:dyDescent="0.25">
      <c r="A130" s="114">
        <v>31</v>
      </c>
      <c r="B130" s="115" t="s">
        <v>364</v>
      </c>
      <c r="C130" s="115" t="s">
        <v>365</v>
      </c>
      <c r="D130" s="115" t="s">
        <v>112</v>
      </c>
      <c r="E130" s="116">
        <v>58.631999999999998</v>
      </c>
      <c r="F130" s="117"/>
      <c r="G130" s="119">
        <f>Table112[5]*Table112[6]</f>
        <v>0</v>
      </c>
    </row>
    <row r="131" spans="1:7" ht="30" x14ac:dyDescent="0.25">
      <c r="A131" s="114">
        <v>32</v>
      </c>
      <c r="B131" s="115" t="s">
        <v>569</v>
      </c>
      <c r="C131" s="115" t="s">
        <v>570</v>
      </c>
      <c r="D131" s="115" t="s">
        <v>123</v>
      </c>
      <c r="E131" s="116">
        <v>47</v>
      </c>
      <c r="F131" s="117"/>
      <c r="G131" s="119">
        <f>Table112[5]*Table112[6]</f>
        <v>0</v>
      </c>
    </row>
    <row r="132" spans="1:7" ht="30" x14ac:dyDescent="0.25">
      <c r="A132" s="114">
        <v>33</v>
      </c>
      <c r="B132" s="115" t="s">
        <v>207</v>
      </c>
      <c r="C132" s="115" t="s">
        <v>208</v>
      </c>
      <c r="D132" s="115" t="s">
        <v>112</v>
      </c>
      <c r="E132" s="116">
        <v>1.36</v>
      </c>
      <c r="F132" s="117"/>
      <c r="G132" s="119">
        <f>Table112[5]*Table112[6]</f>
        <v>0</v>
      </c>
    </row>
    <row r="133" spans="1:7" x14ac:dyDescent="0.25">
      <c r="A133" s="114" t="s">
        <v>326</v>
      </c>
      <c r="B133" s="115"/>
      <c r="C133" s="115" t="s">
        <v>366</v>
      </c>
      <c r="D133" s="115"/>
      <c r="E133" s="116"/>
      <c r="F133" s="117"/>
      <c r="G133" s="119">
        <f>Table112[5]*Table112[6]</f>
        <v>0</v>
      </c>
    </row>
    <row r="134" spans="1:7" x14ac:dyDescent="0.25">
      <c r="A134" s="114">
        <v>34</v>
      </c>
      <c r="B134" s="115" t="s">
        <v>367</v>
      </c>
      <c r="C134" s="115" t="s">
        <v>605</v>
      </c>
      <c r="D134" s="115" t="s">
        <v>157</v>
      </c>
      <c r="E134" s="116">
        <v>4</v>
      </c>
      <c r="F134" s="117"/>
      <c r="G134" s="119">
        <f>Table112[5]*Table112[6]</f>
        <v>0</v>
      </c>
    </row>
    <row r="135" spans="1:7" ht="30" x14ac:dyDescent="0.25">
      <c r="A135" s="114">
        <v>35</v>
      </c>
      <c r="B135" s="115" t="s">
        <v>606</v>
      </c>
      <c r="C135" s="115" t="s">
        <v>607</v>
      </c>
      <c r="D135" s="115" t="s">
        <v>157</v>
      </c>
      <c r="E135" s="116">
        <v>2</v>
      </c>
      <c r="F135" s="117"/>
      <c r="G135" s="119">
        <f>Table112[5]*Table112[6]</f>
        <v>0</v>
      </c>
    </row>
    <row r="136" spans="1:7" ht="30" x14ac:dyDescent="0.25">
      <c r="A136" s="114">
        <v>36</v>
      </c>
      <c r="B136" s="115" t="s">
        <v>608</v>
      </c>
      <c r="C136" s="115" t="s">
        <v>609</v>
      </c>
      <c r="D136" s="115" t="s">
        <v>157</v>
      </c>
      <c r="E136" s="116">
        <v>2</v>
      </c>
      <c r="F136" s="117"/>
      <c r="G136" s="119">
        <f>Table112[5]*Table112[6]</f>
        <v>0</v>
      </c>
    </row>
    <row r="137" spans="1:7" ht="30" x14ac:dyDescent="0.25">
      <c r="A137" s="114">
        <v>37</v>
      </c>
      <c r="B137" s="115" t="s">
        <v>610</v>
      </c>
      <c r="C137" s="115" t="s">
        <v>611</v>
      </c>
      <c r="D137" s="115" t="s">
        <v>157</v>
      </c>
      <c r="E137" s="116">
        <v>3</v>
      </c>
      <c r="F137" s="117"/>
      <c r="G137" s="119">
        <f>Table112[5]*Table112[6]</f>
        <v>0</v>
      </c>
    </row>
    <row r="138" spans="1:7" ht="30" x14ac:dyDescent="0.25">
      <c r="A138" s="114">
        <v>38</v>
      </c>
      <c r="B138" s="115" t="s">
        <v>612</v>
      </c>
      <c r="C138" s="115" t="s">
        <v>613</v>
      </c>
      <c r="D138" s="115" t="s">
        <v>157</v>
      </c>
      <c r="E138" s="116">
        <v>1</v>
      </c>
      <c r="F138" s="117"/>
      <c r="G138" s="119">
        <f>Table112[5]*Table112[6]</f>
        <v>0</v>
      </c>
    </row>
    <row r="139" spans="1:7" x14ac:dyDescent="0.25">
      <c r="A139" s="114" t="s">
        <v>326</v>
      </c>
      <c r="B139" s="115"/>
      <c r="C139" s="115" t="s">
        <v>368</v>
      </c>
      <c r="D139" s="115"/>
      <c r="E139" s="116"/>
      <c r="F139" s="117"/>
      <c r="G139" s="119">
        <f>Table112[5]*Table112[6]</f>
        <v>0</v>
      </c>
    </row>
    <row r="140" spans="1:7" ht="30" x14ac:dyDescent="0.25">
      <c r="A140" s="114">
        <v>39</v>
      </c>
      <c r="B140" s="115" t="s">
        <v>587</v>
      </c>
      <c r="C140" s="115" t="s">
        <v>614</v>
      </c>
      <c r="D140" s="115" t="s">
        <v>157</v>
      </c>
      <c r="E140" s="116">
        <v>2</v>
      </c>
      <c r="F140" s="117"/>
      <c r="G140" s="119">
        <f>Table112[5]*Table112[6]</f>
        <v>0</v>
      </c>
    </row>
    <row r="141" spans="1:7" ht="30" x14ac:dyDescent="0.25">
      <c r="A141" s="114">
        <v>40</v>
      </c>
      <c r="B141" s="115" t="s">
        <v>587</v>
      </c>
      <c r="C141" s="115" t="s">
        <v>615</v>
      </c>
      <c r="D141" s="115" t="s">
        <v>157</v>
      </c>
      <c r="E141" s="116">
        <v>4</v>
      </c>
      <c r="F141" s="117"/>
      <c r="G141" s="119">
        <f>Table112[5]*Table112[6]</f>
        <v>0</v>
      </c>
    </row>
    <row r="142" spans="1:7" x14ac:dyDescent="0.25">
      <c r="A142" s="114">
        <v>41</v>
      </c>
      <c r="B142" s="115" t="s">
        <v>333</v>
      </c>
      <c r="C142" s="115" t="s">
        <v>616</v>
      </c>
      <c r="D142" s="115" t="s">
        <v>157</v>
      </c>
      <c r="E142" s="116">
        <v>2</v>
      </c>
      <c r="F142" s="117"/>
      <c r="G142" s="119">
        <f>Table112[5]*Table112[6]</f>
        <v>0</v>
      </c>
    </row>
    <row r="143" spans="1:7" x14ac:dyDescent="0.25">
      <c r="A143" s="114">
        <v>42</v>
      </c>
      <c r="B143" s="115" t="s">
        <v>333</v>
      </c>
      <c r="C143" s="115" t="s">
        <v>617</v>
      </c>
      <c r="D143" s="115" t="s">
        <v>157</v>
      </c>
      <c r="E143" s="116">
        <v>2</v>
      </c>
      <c r="F143" s="117"/>
      <c r="G143" s="119">
        <f>Table112[5]*Table112[6]</f>
        <v>0</v>
      </c>
    </row>
    <row r="144" spans="1:7" ht="30" x14ac:dyDescent="0.25">
      <c r="A144" s="114">
        <v>43</v>
      </c>
      <c r="B144" s="115" t="s">
        <v>333</v>
      </c>
      <c r="C144" s="121" t="s">
        <v>658</v>
      </c>
      <c r="D144" s="115" t="s">
        <v>157</v>
      </c>
      <c r="E144" s="116">
        <v>1</v>
      </c>
      <c r="F144" s="117"/>
      <c r="G144" s="119">
        <f>Table112[5]*Table112[6]</f>
        <v>0</v>
      </c>
    </row>
    <row r="145" spans="1:7" ht="30" x14ac:dyDescent="0.25">
      <c r="A145" s="114">
        <v>44</v>
      </c>
      <c r="B145" s="115" t="s">
        <v>333</v>
      </c>
      <c r="C145" s="121" t="s">
        <v>659</v>
      </c>
      <c r="D145" s="115" t="s">
        <v>157</v>
      </c>
      <c r="E145" s="116">
        <v>1</v>
      </c>
      <c r="F145" s="117"/>
      <c r="G145" s="119">
        <f>Table112[5]*Table112[6]</f>
        <v>0</v>
      </c>
    </row>
    <row r="146" spans="1:7" ht="30" x14ac:dyDescent="0.25">
      <c r="A146" s="114">
        <v>45</v>
      </c>
      <c r="B146" s="115" t="s">
        <v>333</v>
      </c>
      <c r="C146" s="121" t="s">
        <v>660</v>
      </c>
      <c r="D146" s="115" t="s">
        <v>157</v>
      </c>
      <c r="E146" s="116">
        <v>2</v>
      </c>
      <c r="F146" s="117"/>
      <c r="G146" s="119">
        <f>Table112[5]*Table112[6]</f>
        <v>0</v>
      </c>
    </row>
    <row r="147" spans="1:7" x14ac:dyDescent="0.25">
      <c r="A147" s="114">
        <v>46</v>
      </c>
      <c r="B147" s="115" t="s">
        <v>333</v>
      </c>
      <c r="C147" s="121" t="s">
        <v>661</v>
      </c>
      <c r="D147" s="115" t="s">
        <v>157</v>
      </c>
      <c r="E147" s="116">
        <v>1</v>
      </c>
      <c r="F147" s="117"/>
      <c r="G147" s="119">
        <f>Table112[5]*Table112[6]</f>
        <v>0</v>
      </c>
    </row>
    <row r="148" spans="1:7" x14ac:dyDescent="0.25">
      <c r="A148" s="114" t="s">
        <v>84</v>
      </c>
      <c r="B148" s="115"/>
      <c r="C148" s="115"/>
      <c r="D148" s="115"/>
      <c r="E148" s="116"/>
      <c r="F148" s="116"/>
      <c r="G148" s="116">
        <f>SUBTOTAL(9,Table112[7])</f>
        <v>0</v>
      </c>
    </row>
  </sheetData>
  <mergeCells count="2">
    <mergeCell ref="C2:G3"/>
    <mergeCell ref="A4:B4"/>
  </mergeCells>
  <phoneticPr fontId="22" type="noConversion"/>
  <conditionalFormatting sqref="G7:G148">
    <cfRule type="expression" dxfId="259" priority="1">
      <formula>AND($C7="Subtotal",$G7="")</formula>
    </cfRule>
    <cfRule type="expression" dxfId="258" priority="2">
      <formula>AND($C7="Subtotal",_xlfn.FORMULATEXT($G7)="=[5]*[6]")</formula>
    </cfRule>
    <cfRule type="expression" dxfId="257" priority="6">
      <formula>AND($C7&lt;&gt;"Subtotal",_xlfn.FORMULATEXT($G7)&lt;&gt;"=[5]*[6]")</formula>
    </cfRule>
  </conditionalFormatting>
  <conditionalFormatting sqref="E7:G148">
    <cfRule type="notContainsBlanks" priority="8" stopIfTrue="1">
      <formula>LEN(TRIM(E7))&gt;0</formula>
    </cfRule>
    <cfRule type="expression" dxfId="256" priority="9">
      <formula>$E7&lt;&gt;""</formula>
    </cfRule>
  </conditionalFormatting>
  <conditionalFormatting sqref="A7:G148">
    <cfRule type="expression" dxfId="255" priority="3">
      <formula>CELL("PROTECT",A7)=0</formula>
    </cfRule>
    <cfRule type="expression" dxfId="254" priority="4">
      <formula>$C7="Subtotal"</formula>
    </cfRule>
    <cfRule type="expression" priority="5" stopIfTrue="1">
      <formula>OR($C7="Subtotal",$A7="Total TVA Cota 0")</formula>
    </cfRule>
    <cfRule type="expression" dxfId="253" priority="7">
      <formula>$E7=""</formula>
    </cfRule>
  </conditionalFormatting>
  <dataValidations count="1">
    <dataValidation type="decimal" operator="greaterThan" allowBlank="1" showInputMessage="1" showErrorMessage="1" sqref="F7:F14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52"/>
  <sheetViews>
    <sheetView view="pageBreakPreview" topLeftCell="A127" zoomScaleNormal="90" zoomScaleSheetLayoutView="100" workbookViewId="0">
      <selection activeCell="C140" sqref="C140"/>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62" t="str">
        <f>SITE!C2</f>
        <v>Instalarea Centralei termice cu arderea biocombustibilului solid și a colectoarelor solare p/u prepararea apei calde menajere la Grădinița din s. Copceac, r-l Ștefan Vodă</v>
      </c>
      <c r="D2" s="162"/>
      <c r="E2" s="162"/>
      <c r="F2" s="162"/>
      <c r="G2" s="162"/>
    </row>
    <row r="3" spans="1:7" s="22" customFormat="1" ht="18.75" x14ac:dyDescent="0.3">
      <c r="A3" s="26" t="str">
        <f>SITE!A3</f>
        <v>Site:</v>
      </c>
      <c r="B3" s="27" t="str">
        <f>IF(SITE!B3=0,"",SITE!B3)</f>
        <v>y</v>
      </c>
      <c r="C3" s="162"/>
      <c r="D3" s="162"/>
      <c r="E3" s="162"/>
      <c r="F3" s="162"/>
      <c r="G3" s="162"/>
    </row>
    <row r="4" spans="1:7" s="22" customFormat="1" ht="18.75" x14ac:dyDescent="0.25">
      <c r="A4" s="165" t="s">
        <v>8</v>
      </c>
      <c r="B4" s="165"/>
      <c r="C4" s="29" t="str">
        <f>SITE!B8</f>
        <v>Sistem de colectoare solare pentru apa calda menajera</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110</v>
      </c>
      <c r="D7" s="38"/>
      <c r="E7" s="44"/>
      <c r="F7" s="43"/>
      <c r="G7" s="87">
        <f>Table113[5]*Table113[6]</f>
        <v>0</v>
      </c>
    </row>
    <row r="8" spans="1:7" ht="30" x14ac:dyDescent="0.25">
      <c r="A8" s="38">
        <v>1</v>
      </c>
      <c r="B8" s="38" t="s">
        <v>111</v>
      </c>
      <c r="C8" s="128" t="s">
        <v>711</v>
      </c>
      <c r="D8" s="38" t="s">
        <v>112</v>
      </c>
      <c r="E8" s="44">
        <v>12.4</v>
      </c>
      <c r="F8" s="43"/>
      <c r="G8" s="88">
        <f>Table113[5]*Table113[6]</f>
        <v>0</v>
      </c>
    </row>
    <row r="9" spans="1:7" ht="45" x14ac:dyDescent="0.25">
      <c r="A9" s="35">
        <v>2</v>
      </c>
      <c r="B9" s="25" t="s">
        <v>113</v>
      </c>
      <c r="C9" s="25" t="s">
        <v>114</v>
      </c>
      <c r="D9" s="25" t="s">
        <v>115</v>
      </c>
      <c r="E9" s="25">
        <v>0.1</v>
      </c>
      <c r="F9" s="90"/>
      <c r="G9" s="91">
        <f>Table113[5]*Table113[6]</f>
        <v>0</v>
      </c>
    </row>
    <row r="10" spans="1:7" x14ac:dyDescent="0.25">
      <c r="A10" s="40" t="s">
        <v>124</v>
      </c>
      <c r="B10" s="41"/>
      <c r="C10" s="41" t="s">
        <v>116</v>
      </c>
      <c r="D10" s="41"/>
      <c r="E10" s="42"/>
      <c r="F10" s="90"/>
      <c r="G10" s="92">
        <f>Table113[5]*Table113[6]</f>
        <v>0</v>
      </c>
    </row>
    <row r="11" spans="1:7" x14ac:dyDescent="0.25">
      <c r="A11" s="40"/>
      <c r="B11" s="41"/>
      <c r="C11" s="41" t="s">
        <v>117</v>
      </c>
      <c r="D11" s="41"/>
      <c r="E11" s="42"/>
      <c r="F11" s="90"/>
      <c r="G11" s="92">
        <f>Table113[5]*Table113[6]</f>
        <v>0</v>
      </c>
    </row>
    <row r="12" spans="1:7" x14ac:dyDescent="0.25">
      <c r="A12" s="40">
        <v>3</v>
      </c>
      <c r="B12" s="41" t="s">
        <v>118</v>
      </c>
      <c r="C12" s="41" t="s">
        <v>119</v>
      </c>
      <c r="D12" s="41" t="s">
        <v>115</v>
      </c>
      <c r="E12" s="42">
        <v>1.22</v>
      </c>
      <c r="F12" s="90"/>
      <c r="G12" s="92">
        <f>Table113[5]*Table113[6]</f>
        <v>0</v>
      </c>
    </row>
    <row r="13" spans="1:7" x14ac:dyDescent="0.25">
      <c r="A13" s="40">
        <v>4</v>
      </c>
      <c r="B13" s="41" t="s">
        <v>120</v>
      </c>
      <c r="C13" s="41" t="s">
        <v>121</v>
      </c>
      <c r="D13" s="41" t="s">
        <v>115</v>
      </c>
      <c r="E13" s="42">
        <v>1.22</v>
      </c>
      <c r="F13" s="90"/>
      <c r="G13" s="92">
        <f>Table113[5]*Table113[6]</f>
        <v>0</v>
      </c>
    </row>
    <row r="14" spans="1:7" x14ac:dyDescent="0.25">
      <c r="A14" s="40" t="s">
        <v>124</v>
      </c>
      <c r="B14" s="41"/>
      <c r="C14" s="41" t="s">
        <v>662</v>
      </c>
      <c r="D14" s="41"/>
      <c r="E14" s="42"/>
      <c r="F14" s="90"/>
      <c r="G14" s="92">
        <f>Table113[5]*Table113[6]</f>
        <v>0</v>
      </c>
    </row>
    <row r="15" spans="1:7" ht="32.25" customHeight="1" x14ac:dyDescent="0.25">
      <c r="A15" s="40">
        <v>5</v>
      </c>
      <c r="B15" s="41" t="s">
        <v>122</v>
      </c>
      <c r="C15" s="41" t="s">
        <v>663</v>
      </c>
      <c r="D15" s="41" t="s">
        <v>123</v>
      </c>
      <c r="E15" s="42">
        <v>152.80000000000001</v>
      </c>
      <c r="F15" s="90"/>
      <c r="G15" s="92">
        <f>Table113[5]*Table113[6]</f>
        <v>0</v>
      </c>
    </row>
    <row r="16" spans="1:7" ht="30" x14ac:dyDescent="0.25">
      <c r="A16" s="40">
        <v>6</v>
      </c>
      <c r="B16" s="41" t="s">
        <v>122</v>
      </c>
      <c r="C16" s="41" t="s">
        <v>664</v>
      </c>
      <c r="D16" s="41" t="s">
        <v>123</v>
      </c>
      <c r="E16" s="42">
        <v>165.96</v>
      </c>
      <c r="F16" s="90"/>
      <c r="G16" s="92">
        <f>Table113[5]*Table113[6]</f>
        <v>0</v>
      </c>
    </row>
    <row r="17" spans="1:7" ht="45" x14ac:dyDescent="0.25">
      <c r="A17" s="40">
        <v>7</v>
      </c>
      <c r="B17" s="41" t="s">
        <v>122</v>
      </c>
      <c r="C17" s="41" t="s">
        <v>665</v>
      </c>
      <c r="D17" s="41" t="s">
        <v>123</v>
      </c>
      <c r="E17" s="42">
        <v>24.6</v>
      </c>
      <c r="F17" s="90"/>
      <c r="G17" s="92">
        <f>Table113[5]*Table113[6]</f>
        <v>0</v>
      </c>
    </row>
    <row r="18" spans="1:7" x14ac:dyDescent="0.25">
      <c r="A18" s="108"/>
      <c r="B18" s="108"/>
      <c r="C18" s="124" t="s">
        <v>666</v>
      </c>
      <c r="D18" s="108"/>
      <c r="E18" s="109"/>
      <c r="F18" s="102"/>
      <c r="G18" s="104">
        <f>Table113[5]*Table113[6]</f>
        <v>0</v>
      </c>
    </row>
    <row r="19" spans="1:7" x14ac:dyDescent="0.25">
      <c r="C19" s="25" t="s">
        <v>667</v>
      </c>
      <c r="F19" s="102"/>
      <c r="G19" s="103">
        <f>Table113[5]*Table113[6]</f>
        <v>0</v>
      </c>
    </row>
    <row r="20" spans="1:7" ht="30" x14ac:dyDescent="0.25">
      <c r="A20" s="105">
        <v>1</v>
      </c>
      <c r="B20" s="106" t="s">
        <v>315</v>
      </c>
      <c r="C20" s="106" t="s">
        <v>520</v>
      </c>
      <c r="D20" s="106" t="s">
        <v>157</v>
      </c>
      <c r="E20" s="107">
        <v>1</v>
      </c>
      <c r="F20" s="102"/>
      <c r="G20" s="104">
        <f>Table113[5]*Table113[6]</f>
        <v>0</v>
      </c>
    </row>
    <row r="21" spans="1:7" x14ac:dyDescent="0.25">
      <c r="A21" s="105">
        <v>2</v>
      </c>
      <c r="B21" s="106" t="s">
        <v>313</v>
      </c>
      <c r="C21" s="106" t="s">
        <v>505</v>
      </c>
      <c r="D21" s="106" t="s">
        <v>157</v>
      </c>
      <c r="E21" s="107">
        <v>10</v>
      </c>
      <c r="F21" s="102"/>
      <c r="G21" s="104">
        <f>Table113[5]*Table113[6]</f>
        <v>0</v>
      </c>
    </row>
    <row r="22" spans="1:7" ht="30" x14ac:dyDescent="0.25">
      <c r="A22" s="105">
        <v>3</v>
      </c>
      <c r="B22" s="106" t="s">
        <v>279</v>
      </c>
      <c r="C22" s="106" t="s">
        <v>521</v>
      </c>
      <c r="D22" s="106" t="s">
        <v>157</v>
      </c>
      <c r="E22" s="107">
        <v>2</v>
      </c>
      <c r="F22" s="102"/>
      <c r="G22" s="104">
        <f>Table113[5]*Table113[6]</f>
        <v>0</v>
      </c>
    </row>
    <row r="23" spans="1:7" x14ac:dyDescent="0.25">
      <c r="A23" s="105" t="s">
        <v>124</v>
      </c>
      <c r="B23" s="106"/>
      <c r="C23" s="121" t="s">
        <v>668</v>
      </c>
      <c r="D23" s="106"/>
      <c r="E23" s="107"/>
      <c r="F23" s="102"/>
      <c r="G23" s="104">
        <f>Table113[5]*Table113[6]</f>
        <v>0</v>
      </c>
    </row>
    <row r="24" spans="1:7" ht="45" x14ac:dyDescent="0.25">
      <c r="A24" s="105">
        <v>4</v>
      </c>
      <c r="B24" s="106" t="s">
        <v>293</v>
      </c>
      <c r="C24" s="106" t="s">
        <v>294</v>
      </c>
      <c r="D24" s="106" t="s">
        <v>335</v>
      </c>
      <c r="E24" s="107">
        <v>0.6</v>
      </c>
      <c r="F24" s="102"/>
      <c r="G24" s="104">
        <f>Table113[5]*Table113[6]</f>
        <v>0</v>
      </c>
    </row>
    <row r="25" spans="1:7" x14ac:dyDescent="0.25">
      <c r="A25" s="105">
        <v>5</v>
      </c>
      <c r="B25" s="106"/>
      <c r="C25" s="121" t="s">
        <v>669</v>
      </c>
      <c r="D25" s="106" t="s">
        <v>150</v>
      </c>
      <c r="E25" s="107">
        <v>18</v>
      </c>
      <c r="F25" s="102"/>
      <c r="G25" s="104">
        <f>Table113[5]*Table113[6]</f>
        <v>0</v>
      </c>
    </row>
    <row r="26" spans="1:7" x14ac:dyDescent="0.25">
      <c r="A26" s="105">
        <v>6</v>
      </c>
      <c r="B26" s="106"/>
      <c r="C26" s="121" t="s">
        <v>670</v>
      </c>
      <c r="D26" s="106" t="s">
        <v>150</v>
      </c>
      <c r="E26" s="107">
        <v>5</v>
      </c>
      <c r="F26" s="102"/>
      <c r="G26" s="104">
        <f>Table113[5]*Table113[6]</f>
        <v>0</v>
      </c>
    </row>
    <row r="27" spans="1:7" x14ac:dyDescent="0.25">
      <c r="A27" s="105">
        <v>7</v>
      </c>
      <c r="B27" s="106"/>
      <c r="C27" s="121" t="s">
        <v>671</v>
      </c>
      <c r="D27" s="106" t="s">
        <v>150</v>
      </c>
      <c r="E27" s="107">
        <v>7</v>
      </c>
      <c r="F27" s="102"/>
      <c r="G27" s="104">
        <f>Table113[5]*Table113[6]</f>
        <v>0</v>
      </c>
    </row>
    <row r="28" spans="1:7" x14ac:dyDescent="0.25">
      <c r="A28" s="105">
        <v>8</v>
      </c>
      <c r="B28" s="106"/>
      <c r="C28" s="121" t="s">
        <v>672</v>
      </c>
      <c r="D28" s="106" t="s">
        <v>150</v>
      </c>
      <c r="E28" s="107">
        <v>30</v>
      </c>
      <c r="F28" s="102"/>
      <c r="G28" s="104">
        <f>Table113[5]*Table113[6]</f>
        <v>0</v>
      </c>
    </row>
    <row r="29" spans="1:7" ht="34.5" customHeight="1" x14ac:dyDescent="0.25">
      <c r="A29" s="105">
        <v>9</v>
      </c>
      <c r="B29" s="106" t="s">
        <v>293</v>
      </c>
      <c r="C29" s="106" t="s">
        <v>294</v>
      </c>
      <c r="D29" s="106" t="s">
        <v>335</v>
      </c>
      <c r="E29" s="107">
        <v>0.15</v>
      </c>
      <c r="F29" s="102"/>
      <c r="G29" s="104">
        <f>Table113[5]*Table113[6]</f>
        <v>0</v>
      </c>
    </row>
    <row r="30" spans="1:7" ht="45" x14ac:dyDescent="0.25">
      <c r="A30" s="105">
        <v>10</v>
      </c>
      <c r="B30" s="106" t="s">
        <v>295</v>
      </c>
      <c r="C30" s="106" t="s">
        <v>296</v>
      </c>
      <c r="D30" s="106" t="s">
        <v>335</v>
      </c>
      <c r="E30" s="107">
        <v>0.89</v>
      </c>
      <c r="F30" s="102"/>
      <c r="G30" s="104">
        <f>Table113[5]*Table113[6]</f>
        <v>0</v>
      </c>
    </row>
    <row r="31" spans="1:7" x14ac:dyDescent="0.25">
      <c r="A31" s="105">
        <v>11</v>
      </c>
      <c r="B31" s="106"/>
      <c r="C31" s="106" t="s">
        <v>522</v>
      </c>
      <c r="D31" s="106" t="s">
        <v>150</v>
      </c>
      <c r="E31" s="107">
        <v>45</v>
      </c>
      <c r="F31" s="102"/>
      <c r="G31" s="104">
        <f>Table113[5]*Table113[6]</f>
        <v>0</v>
      </c>
    </row>
    <row r="32" spans="1:7" x14ac:dyDescent="0.25">
      <c r="A32" s="105">
        <v>12</v>
      </c>
      <c r="B32" s="106"/>
      <c r="C32" s="106" t="s">
        <v>523</v>
      </c>
      <c r="D32" s="106" t="s">
        <v>150</v>
      </c>
      <c r="E32" s="107">
        <v>53</v>
      </c>
      <c r="F32" s="102"/>
      <c r="G32" s="104">
        <f>Table113[5]*Table113[6]</f>
        <v>0</v>
      </c>
    </row>
    <row r="33" spans="1:7" x14ac:dyDescent="0.25">
      <c r="A33" s="105">
        <v>13</v>
      </c>
      <c r="B33" s="106"/>
      <c r="C33" s="106" t="s">
        <v>524</v>
      </c>
      <c r="D33" s="106" t="s">
        <v>150</v>
      </c>
      <c r="E33" s="107">
        <v>6</v>
      </c>
      <c r="F33" s="102"/>
      <c r="G33" s="104">
        <f>Table113[5]*Table113[6]</f>
        <v>0</v>
      </c>
    </row>
    <row r="34" spans="1:7" x14ac:dyDescent="0.25">
      <c r="A34" s="105" t="s">
        <v>124</v>
      </c>
      <c r="B34" s="106"/>
      <c r="C34" s="121" t="s">
        <v>673</v>
      </c>
      <c r="D34" s="106"/>
      <c r="E34" s="107"/>
      <c r="F34" s="102"/>
      <c r="G34" s="104">
        <f>Table113[5]*Table113[6]</f>
        <v>0</v>
      </c>
    </row>
    <row r="35" spans="1:7" x14ac:dyDescent="0.25">
      <c r="A35" s="105">
        <v>14</v>
      </c>
      <c r="B35" s="106" t="s">
        <v>298</v>
      </c>
      <c r="C35" s="106" t="s">
        <v>299</v>
      </c>
      <c r="D35" s="106" t="s">
        <v>336</v>
      </c>
      <c r="E35" s="107">
        <v>0.3</v>
      </c>
      <c r="F35" s="102"/>
      <c r="G35" s="104">
        <f>Table113[5]*Table113[6]</f>
        <v>0</v>
      </c>
    </row>
    <row r="36" spans="1:7" ht="30" x14ac:dyDescent="0.25">
      <c r="A36" s="105">
        <v>15</v>
      </c>
      <c r="B36" s="106" t="s">
        <v>300</v>
      </c>
      <c r="C36" s="106" t="s">
        <v>301</v>
      </c>
      <c r="D36" s="106" t="s">
        <v>335</v>
      </c>
      <c r="E36" s="107">
        <v>0.11</v>
      </c>
      <c r="F36" s="102"/>
      <c r="G36" s="104">
        <f>Table113[5]*Table113[6]</f>
        <v>0</v>
      </c>
    </row>
    <row r="37" spans="1:7" ht="30" x14ac:dyDescent="0.25">
      <c r="A37" s="105">
        <v>16</v>
      </c>
      <c r="B37" s="106" t="s">
        <v>302</v>
      </c>
      <c r="C37" s="106" t="s">
        <v>303</v>
      </c>
      <c r="D37" s="106" t="s">
        <v>335</v>
      </c>
      <c r="E37" s="107">
        <v>0.1</v>
      </c>
      <c r="F37" s="102"/>
      <c r="G37" s="104">
        <f>Table113[5]*Table113[6]</f>
        <v>0</v>
      </c>
    </row>
    <row r="38" spans="1:7" x14ac:dyDescent="0.25">
      <c r="A38" s="105">
        <v>17</v>
      </c>
      <c r="B38" s="106"/>
      <c r="C38" s="121" t="s">
        <v>674</v>
      </c>
      <c r="D38" s="106" t="s">
        <v>150</v>
      </c>
      <c r="E38" s="107">
        <v>30</v>
      </c>
      <c r="F38" s="102"/>
      <c r="G38" s="104">
        <f>Table113[5]*Table113[6]</f>
        <v>0</v>
      </c>
    </row>
    <row r="39" spans="1:7" x14ac:dyDescent="0.25">
      <c r="A39" s="105">
        <v>18</v>
      </c>
      <c r="B39" s="106" t="s">
        <v>306</v>
      </c>
      <c r="C39" s="106" t="s">
        <v>307</v>
      </c>
      <c r="D39" s="106" t="s">
        <v>157</v>
      </c>
      <c r="E39" s="107">
        <v>1</v>
      </c>
      <c r="F39" s="102"/>
      <c r="G39" s="104">
        <f>Table113[5]*Table113[6]</f>
        <v>0</v>
      </c>
    </row>
    <row r="40" spans="1:7" x14ac:dyDescent="0.25">
      <c r="A40" s="105">
        <v>19</v>
      </c>
      <c r="B40" s="106"/>
      <c r="C40" s="121" t="s">
        <v>675</v>
      </c>
      <c r="D40" s="106" t="s">
        <v>157</v>
      </c>
      <c r="E40" s="107">
        <v>4</v>
      </c>
      <c r="F40" s="102"/>
      <c r="G40" s="104">
        <f>Table113[5]*Table113[6]</f>
        <v>0</v>
      </c>
    </row>
    <row r="41" spans="1:7" x14ac:dyDescent="0.25">
      <c r="A41" s="105">
        <v>20</v>
      </c>
      <c r="B41" s="106" t="s">
        <v>310</v>
      </c>
      <c r="C41" s="106" t="s">
        <v>311</v>
      </c>
      <c r="D41" s="106" t="s">
        <v>335</v>
      </c>
      <c r="E41" s="107">
        <v>0.75</v>
      </c>
      <c r="F41" s="102"/>
      <c r="G41" s="104">
        <f>Table113[5]*Table113[6]</f>
        <v>0</v>
      </c>
    </row>
    <row r="42" spans="1:7" x14ac:dyDescent="0.25">
      <c r="A42" s="105">
        <v>21</v>
      </c>
      <c r="B42" s="106"/>
      <c r="C42" s="106" t="s">
        <v>312</v>
      </c>
      <c r="D42" s="106" t="s">
        <v>150</v>
      </c>
      <c r="E42" s="107">
        <v>75</v>
      </c>
      <c r="F42" s="102"/>
      <c r="G42" s="104">
        <f>Table113[5]*Table113[6]</f>
        <v>0</v>
      </c>
    </row>
    <row r="43" spans="1:7" x14ac:dyDescent="0.25">
      <c r="A43" s="105">
        <v>22</v>
      </c>
      <c r="B43" s="106"/>
      <c r="C43" s="121" t="s">
        <v>676</v>
      </c>
      <c r="D43" s="106" t="s">
        <v>157</v>
      </c>
      <c r="E43" s="107">
        <v>10</v>
      </c>
      <c r="F43" s="102"/>
      <c r="G43" s="104">
        <f>Table113[5]*Table113[6]</f>
        <v>0</v>
      </c>
    </row>
    <row r="44" spans="1:7" ht="30" x14ac:dyDescent="0.25">
      <c r="A44" s="105">
        <v>23</v>
      </c>
      <c r="B44" s="106" t="s">
        <v>308</v>
      </c>
      <c r="C44" s="106" t="s">
        <v>309</v>
      </c>
      <c r="D44" s="106" t="s">
        <v>335</v>
      </c>
      <c r="E44" s="107">
        <v>0.04</v>
      </c>
      <c r="F44" s="102"/>
      <c r="G44" s="104">
        <f>Table113[5]*Table113[6]</f>
        <v>0</v>
      </c>
    </row>
    <row r="45" spans="1:7" x14ac:dyDescent="0.25">
      <c r="A45" s="105">
        <v>24</v>
      </c>
      <c r="B45" s="106"/>
      <c r="C45" s="121" t="s">
        <v>677</v>
      </c>
      <c r="D45" s="106" t="s">
        <v>150</v>
      </c>
      <c r="E45" s="107">
        <v>4</v>
      </c>
      <c r="F45" s="102"/>
      <c r="G45" s="104">
        <f>Table113[5]*Table113[6]</f>
        <v>0</v>
      </c>
    </row>
    <row r="46" spans="1:7" ht="30" x14ac:dyDescent="0.25">
      <c r="A46" s="105">
        <v>25</v>
      </c>
      <c r="B46" s="106" t="s">
        <v>525</v>
      </c>
      <c r="C46" s="106" t="s">
        <v>526</v>
      </c>
      <c r="D46" s="106" t="s">
        <v>335</v>
      </c>
      <c r="E46" s="107">
        <v>0.06</v>
      </c>
      <c r="F46" s="102"/>
      <c r="G46" s="104">
        <f>Table113[5]*Table113[6]</f>
        <v>0</v>
      </c>
    </row>
    <row r="47" spans="1:7" x14ac:dyDescent="0.25">
      <c r="A47" s="105">
        <v>26</v>
      </c>
      <c r="B47" s="106"/>
      <c r="C47" s="121" t="s">
        <v>678</v>
      </c>
      <c r="D47" s="106" t="s">
        <v>150</v>
      </c>
      <c r="E47" s="107">
        <v>6</v>
      </c>
      <c r="F47" s="102"/>
      <c r="G47" s="104">
        <f>Table113[5]*Table113[6]</f>
        <v>0</v>
      </c>
    </row>
    <row r="48" spans="1:7" x14ac:dyDescent="0.25">
      <c r="A48" s="105">
        <v>27</v>
      </c>
      <c r="B48" s="106"/>
      <c r="C48" s="121" t="s">
        <v>679</v>
      </c>
      <c r="D48" s="106" t="s">
        <v>123</v>
      </c>
      <c r="E48" s="107">
        <v>2</v>
      </c>
      <c r="F48" s="102"/>
      <c r="G48" s="104">
        <f>Table113[5]*Table113[6]</f>
        <v>0</v>
      </c>
    </row>
    <row r="49" spans="1:7" x14ac:dyDescent="0.25">
      <c r="A49" s="105" t="s">
        <v>124</v>
      </c>
      <c r="B49" s="106"/>
      <c r="C49" s="121" t="s">
        <v>680</v>
      </c>
      <c r="D49" s="106"/>
      <c r="E49" s="107"/>
      <c r="F49" s="102"/>
      <c r="G49" s="104">
        <f>Table113[5]*Table113[6]</f>
        <v>0</v>
      </c>
    </row>
    <row r="50" spans="1:7" ht="30" x14ac:dyDescent="0.25">
      <c r="A50" s="105">
        <v>28</v>
      </c>
      <c r="B50" s="106" t="s">
        <v>324</v>
      </c>
      <c r="C50" s="106" t="s">
        <v>527</v>
      </c>
      <c r="D50" s="106" t="s">
        <v>334</v>
      </c>
      <c r="E50" s="107">
        <v>0.05</v>
      </c>
      <c r="F50" s="102"/>
      <c r="G50" s="104">
        <f>Table113[5]*Table113[6]</f>
        <v>0</v>
      </c>
    </row>
    <row r="51" spans="1:7" ht="30" x14ac:dyDescent="0.25">
      <c r="A51" s="105">
        <v>29</v>
      </c>
      <c r="B51" s="106" t="s">
        <v>324</v>
      </c>
      <c r="C51" s="106" t="s">
        <v>528</v>
      </c>
      <c r="D51" s="106" t="s">
        <v>334</v>
      </c>
      <c r="E51" s="107">
        <v>0.01</v>
      </c>
      <c r="F51" s="102"/>
      <c r="G51" s="104">
        <f>Table113[5]*Table113[6]</f>
        <v>0</v>
      </c>
    </row>
    <row r="52" spans="1:7" x14ac:dyDescent="0.25">
      <c r="A52" s="105" t="s">
        <v>326</v>
      </c>
      <c r="B52" s="106"/>
      <c r="C52" s="121" t="s">
        <v>681</v>
      </c>
      <c r="D52" s="106"/>
      <c r="E52" s="107"/>
      <c r="F52" s="102"/>
      <c r="G52" s="104">
        <f>Table113[5]*Table113[6]</f>
        <v>0</v>
      </c>
    </row>
    <row r="53" spans="1:7" ht="45" x14ac:dyDescent="0.25">
      <c r="A53" s="105">
        <v>30</v>
      </c>
      <c r="B53" s="106" t="s">
        <v>328</v>
      </c>
      <c r="C53" s="106" t="s">
        <v>329</v>
      </c>
      <c r="D53" s="106" t="s">
        <v>115</v>
      </c>
      <c r="E53" s="107">
        <v>2.75</v>
      </c>
      <c r="F53" s="102"/>
      <c r="G53" s="104">
        <f>Table113[5]*Table113[6]</f>
        <v>0</v>
      </c>
    </row>
    <row r="54" spans="1:7" ht="45" x14ac:dyDescent="0.25">
      <c r="A54" s="105">
        <v>31</v>
      </c>
      <c r="B54" s="106" t="s">
        <v>198</v>
      </c>
      <c r="C54" s="106" t="s">
        <v>199</v>
      </c>
      <c r="D54" s="106" t="s">
        <v>115</v>
      </c>
      <c r="E54" s="107">
        <v>2.75</v>
      </c>
      <c r="F54" s="102"/>
      <c r="G54" s="104">
        <f>Table113[5]*Table113[6]</f>
        <v>0</v>
      </c>
    </row>
    <row r="55" spans="1:7" ht="45" x14ac:dyDescent="0.25">
      <c r="A55" s="105">
        <v>32</v>
      </c>
      <c r="B55" s="106" t="s">
        <v>330</v>
      </c>
      <c r="C55" s="106" t="s">
        <v>331</v>
      </c>
      <c r="D55" s="106" t="s">
        <v>115</v>
      </c>
      <c r="E55" s="107">
        <v>2.75</v>
      </c>
      <c r="F55" s="102"/>
      <c r="G55" s="104">
        <f>Table113[5]*Table113[6]</f>
        <v>0</v>
      </c>
    </row>
    <row r="56" spans="1:7" x14ac:dyDescent="0.25">
      <c r="A56" s="105" t="s">
        <v>326</v>
      </c>
      <c r="B56" s="106"/>
      <c r="C56" s="121" t="s">
        <v>682</v>
      </c>
      <c r="D56" s="106"/>
      <c r="E56" s="107"/>
      <c r="F56" s="102"/>
      <c r="G56" s="104">
        <f>Table113[5]*Table113[6]</f>
        <v>0</v>
      </c>
    </row>
    <row r="57" spans="1:7" x14ac:dyDescent="0.25">
      <c r="A57" s="105">
        <v>33</v>
      </c>
      <c r="B57" s="106" t="s">
        <v>333</v>
      </c>
      <c r="C57" s="134" t="s">
        <v>836</v>
      </c>
      <c r="D57" s="106" t="s">
        <v>157</v>
      </c>
      <c r="E57" s="107">
        <v>1</v>
      </c>
      <c r="F57" s="102"/>
      <c r="G57" s="104">
        <f>Table113[5]*Table113[6]</f>
        <v>0</v>
      </c>
    </row>
    <row r="58" spans="1:7" ht="30" x14ac:dyDescent="0.25">
      <c r="A58" s="105">
        <v>34</v>
      </c>
      <c r="B58" s="106" t="s">
        <v>333</v>
      </c>
      <c r="C58" s="121" t="s">
        <v>683</v>
      </c>
      <c r="D58" s="106" t="s">
        <v>157</v>
      </c>
      <c r="E58" s="107">
        <v>1</v>
      </c>
      <c r="F58" s="102"/>
      <c r="G58" s="104">
        <f>Table113[5]*Table113[6]</f>
        <v>0</v>
      </c>
    </row>
    <row r="59" spans="1:7" x14ac:dyDescent="0.25">
      <c r="A59" s="105">
        <v>35</v>
      </c>
      <c r="B59" s="106" t="s">
        <v>333</v>
      </c>
      <c r="C59" s="121" t="s">
        <v>684</v>
      </c>
      <c r="D59" s="106" t="s">
        <v>157</v>
      </c>
      <c r="E59" s="107">
        <v>1</v>
      </c>
      <c r="F59" s="102"/>
      <c r="G59" s="104">
        <f>Table113[5]*Table113[6]</f>
        <v>0</v>
      </c>
    </row>
    <row r="60" spans="1:7" x14ac:dyDescent="0.25">
      <c r="A60" s="105">
        <v>36</v>
      </c>
      <c r="B60" s="106" t="s">
        <v>333</v>
      </c>
      <c r="C60" s="121" t="s">
        <v>685</v>
      </c>
      <c r="D60" s="106" t="s">
        <v>157</v>
      </c>
      <c r="E60" s="107">
        <v>1</v>
      </c>
      <c r="F60" s="102"/>
      <c r="G60" s="104">
        <f>Table113[5]*Table113[6]</f>
        <v>0</v>
      </c>
    </row>
    <row r="61" spans="1:7" x14ac:dyDescent="0.25">
      <c r="A61" s="105">
        <v>37</v>
      </c>
      <c r="B61" s="106" t="s">
        <v>333</v>
      </c>
      <c r="C61" s="121" t="s">
        <v>686</v>
      </c>
      <c r="D61" s="106" t="s">
        <v>157</v>
      </c>
      <c r="E61" s="107">
        <v>2</v>
      </c>
      <c r="F61" s="102"/>
      <c r="G61" s="104">
        <f>Table113[5]*Table113[6]</f>
        <v>0</v>
      </c>
    </row>
    <row r="62" spans="1:7" x14ac:dyDescent="0.25">
      <c r="A62" s="105">
        <v>38</v>
      </c>
      <c r="B62" s="106" t="s">
        <v>333</v>
      </c>
      <c r="C62" s="121" t="s">
        <v>687</v>
      </c>
      <c r="D62" s="106" t="s">
        <v>157</v>
      </c>
      <c r="E62" s="107">
        <v>1</v>
      </c>
      <c r="F62" s="102"/>
      <c r="G62" s="104">
        <f>Table113[5]*Table113[6]</f>
        <v>0</v>
      </c>
    </row>
    <row r="63" spans="1:7" x14ac:dyDescent="0.25">
      <c r="A63" s="105">
        <v>39</v>
      </c>
      <c r="B63" s="106" t="s">
        <v>333</v>
      </c>
      <c r="C63" s="121" t="s">
        <v>688</v>
      </c>
      <c r="D63" s="106" t="s">
        <v>157</v>
      </c>
      <c r="E63" s="107">
        <v>1</v>
      </c>
      <c r="F63" s="102"/>
      <c r="G63" s="104">
        <f>Table113[5]*Table113[6]</f>
        <v>0</v>
      </c>
    </row>
    <row r="64" spans="1:7" ht="30" x14ac:dyDescent="0.25">
      <c r="A64" s="105">
        <v>40</v>
      </c>
      <c r="B64" s="106" t="s">
        <v>333</v>
      </c>
      <c r="C64" s="121" t="s">
        <v>689</v>
      </c>
      <c r="D64" s="106" t="s">
        <v>157</v>
      </c>
      <c r="E64" s="107">
        <v>1</v>
      </c>
      <c r="F64" s="102"/>
      <c r="G64" s="104">
        <f>Table113[5]*Table113[6]</f>
        <v>0</v>
      </c>
    </row>
    <row r="65" spans="1:7" x14ac:dyDescent="0.25">
      <c r="A65" s="105">
        <v>41</v>
      </c>
      <c r="B65" s="106"/>
      <c r="C65" s="121" t="s">
        <v>690</v>
      </c>
      <c r="D65" s="106" t="s">
        <v>157</v>
      </c>
      <c r="E65" s="107">
        <v>2</v>
      </c>
      <c r="F65" s="102"/>
      <c r="G65" s="104">
        <f>Table113[5]*Table113[6]</f>
        <v>0</v>
      </c>
    </row>
    <row r="66" spans="1:7" x14ac:dyDescent="0.25">
      <c r="A66" s="105">
        <v>42</v>
      </c>
      <c r="B66" s="106" t="s">
        <v>333</v>
      </c>
      <c r="C66" s="121" t="s">
        <v>691</v>
      </c>
      <c r="D66" s="106" t="s">
        <v>157</v>
      </c>
      <c r="E66" s="107">
        <v>3</v>
      </c>
      <c r="F66" s="102"/>
      <c r="G66" s="104">
        <f>Table113[5]*Table113[6]</f>
        <v>0</v>
      </c>
    </row>
    <row r="67" spans="1:7" ht="30" x14ac:dyDescent="0.25">
      <c r="A67" s="105">
        <v>43</v>
      </c>
      <c r="B67" s="106" t="s">
        <v>333</v>
      </c>
      <c r="C67" s="121" t="s">
        <v>692</v>
      </c>
      <c r="D67" s="106" t="s">
        <v>157</v>
      </c>
      <c r="E67" s="107">
        <v>2</v>
      </c>
      <c r="F67" s="102"/>
      <c r="G67" s="104">
        <f>Table113[5]*Table113[6]</f>
        <v>0</v>
      </c>
    </row>
    <row r="68" spans="1:7" x14ac:dyDescent="0.25">
      <c r="A68" s="108"/>
      <c r="B68" s="108"/>
      <c r="C68" s="124" t="s">
        <v>693</v>
      </c>
      <c r="D68" s="108"/>
      <c r="E68" s="109"/>
      <c r="F68" s="102"/>
      <c r="G68" s="104">
        <f>Table113[5]*Table113[6]</f>
        <v>0</v>
      </c>
    </row>
    <row r="69" spans="1:7" ht="45" x14ac:dyDescent="0.25">
      <c r="A69" s="35">
        <v>1</v>
      </c>
      <c r="B69" s="25" t="s">
        <v>373</v>
      </c>
      <c r="C69" s="25" t="s">
        <v>529</v>
      </c>
      <c r="D69" s="25" t="s">
        <v>157</v>
      </c>
      <c r="E69" s="25">
        <v>1</v>
      </c>
      <c r="F69" s="102"/>
      <c r="G69" s="103">
        <f>Table113[5]*Table113[6]</f>
        <v>0</v>
      </c>
    </row>
    <row r="70" spans="1:7" ht="45" x14ac:dyDescent="0.25">
      <c r="A70" s="105">
        <v>2</v>
      </c>
      <c r="B70" s="106" t="s">
        <v>340</v>
      </c>
      <c r="C70" s="106" t="s">
        <v>530</v>
      </c>
      <c r="D70" s="106" t="s">
        <v>157</v>
      </c>
      <c r="E70" s="107">
        <v>1</v>
      </c>
      <c r="F70" s="102"/>
      <c r="G70" s="104">
        <f>Table113[5]*Table113[6]</f>
        <v>0</v>
      </c>
    </row>
    <row r="71" spans="1:7" ht="30" x14ac:dyDescent="0.25">
      <c r="A71" s="105">
        <v>3</v>
      </c>
      <c r="B71" s="106" t="s">
        <v>373</v>
      </c>
      <c r="C71" s="106" t="s">
        <v>531</v>
      </c>
      <c r="D71" s="106" t="s">
        <v>157</v>
      </c>
      <c r="E71" s="107">
        <v>4</v>
      </c>
      <c r="F71" s="102"/>
      <c r="G71" s="104">
        <f>Table113[5]*Table113[6]</f>
        <v>0</v>
      </c>
    </row>
    <row r="72" spans="1:7" ht="45" x14ac:dyDescent="0.25">
      <c r="A72" s="105">
        <v>4</v>
      </c>
      <c r="B72" s="106" t="s">
        <v>339</v>
      </c>
      <c r="C72" s="106" t="s">
        <v>532</v>
      </c>
      <c r="D72" s="106" t="s">
        <v>157</v>
      </c>
      <c r="E72" s="107">
        <v>9</v>
      </c>
      <c r="F72" s="102"/>
      <c r="G72" s="104">
        <f>Table113[5]*Table113[6]</f>
        <v>0</v>
      </c>
    </row>
    <row r="73" spans="1:7" ht="45" x14ac:dyDescent="0.25">
      <c r="A73" s="105">
        <v>5</v>
      </c>
      <c r="B73" s="106" t="s">
        <v>340</v>
      </c>
      <c r="C73" s="106" t="s">
        <v>533</v>
      </c>
      <c r="D73" s="106" t="s">
        <v>157</v>
      </c>
      <c r="E73" s="107">
        <v>1</v>
      </c>
      <c r="F73" s="102"/>
      <c r="G73" s="104">
        <f>Table113[5]*Table113[6]</f>
        <v>0</v>
      </c>
    </row>
    <row r="74" spans="1:7" ht="45" x14ac:dyDescent="0.25">
      <c r="A74" s="105">
        <v>6</v>
      </c>
      <c r="B74" s="106" t="s">
        <v>339</v>
      </c>
      <c r="C74" s="106" t="s">
        <v>534</v>
      </c>
      <c r="D74" s="106" t="s">
        <v>157</v>
      </c>
      <c r="E74" s="107">
        <v>3</v>
      </c>
      <c r="F74" s="102"/>
      <c r="G74" s="104">
        <f>Table113[5]*Table113[6]</f>
        <v>0</v>
      </c>
    </row>
    <row r="75" spans="1:7" ht="45" x14ac:dyDescent="0.25">
      <c r="A75" s="105">
        <v>7</v>
      </c>
      <c r="B75" s="106" t="s">
        <v>339</v>
      </c>
      <c r="C75" s="106" t="s">
        <v>535</v>
      </c>
      <c r="D75" s="106" t="s">
        <v>157</v>
      </c>
      <c r="E75" s="107">
        <v>2</v>
      </c>
      <c r="F75" s="102"/>
      <c r="G75" s="104">
        <f>Table113[5]*Table113[6]</f>
        <v>0</v>
      </c>
    </row>
    <row r="76" spans="1:7" ht="45" x14ac:dyDescent="0.25">
      <c r="A76" s="105">
        <v>8</v>
      </c>
      <c r="B76" s="106" t="s">
        <v>339</v>
      </c>
      <c r="C76" s="106" t="s">
        <v>536</v>
      </c>
      <c r="D76" s="106" t="s">
        <v>157</v>
      </c>
      <c r="E76" s="107">
        <v>8</v>
      </c>
      <c r="F76" s="102"/>
      <c r="G76" s="104">
        <f>Table113[5]*Table113[6]</f>
        <v>0</v>
      </c>
    </row>
    <row r="77" spans="1:7" ht="45" x14ac:dyDescent="0.25">
      <c r="A77" s="105">
        <v>9</v>
      </c>
      <c r="B77" s="106" t="s">
        <v>339</v>
      </c>
      <c r="C77" s="106" t="s">
        <v>537</v>
      </c>
      <c r="D77" s="106" t="s">
        <v>157</v>
      </c>
      <c r="E77" s="107">
        <v>2</v>
      </c>
      <c r="F77" s="102"/>
      <c r="G77" s="104">
        <f>Table113[5]*Table113[6]</f>
        <v>0</v>
      </c>
    </row>
    <row r="78" spans="1:7" ht="45" x14ac:dyDescent="0.25">
      <c r="A78" s="105">
        <v>10</v>
      </c>
      <c r="B78" s="106" t="s">
        <v>338</v>
      </c>
      <c r="C78" s="106" t="s">
        <v>538</v>
      </c>
      <c r="D78" s="106" t="s">
        <v>157</v>
      </c>
      <c r="E78" s="107">
        <v>2</v>
      </c>
      <c r="F78" s="102"/>
      <c r="G78" s="104">
        <f>Table113[5]*Table113[6]</f>
        <v>0</v>
      </c>
    </row>
    <row r="79" spans="1:7" ht="45" x14ac:dyDescent="0.25">
      <c r="A79" s="105">
        <v>11</v>
      </c>
      <c r="B79" s="106" t="s">
        <v>339</v>
      </c>
      <c r="C79" s="106" t="s">
        <v>539</v>
      </c>
      <c r="D79" s="106" t="s">
        <v>157</v>
      </c>
      <c r="E79" s="107">
        <v>2</v>
      </c>
      <c r="F79" s="102"/>
      <c r="G79" s="104">
        <f>Table113[5]*Table113[6]</f>
        <v>0</v>
      </c>
    </row>
    <row r="80" spans="1:7" ht="45" x14ac:dyDescent="0.25">
      <c r="A80" s="105">
        <v>12</v>
      </c>
      <c r="B80" s="106" t="s">
        <v>339</v>
      </c>
      <c r="C80" s="106" t="s">
        <v>540</v>
      </c>
      <c r="D80" s="106" t="s">
        <v>157</v>
      </c>
      <c r="E80" s="107">
        <v>1</v>
      </c>
      <c r="F80" s="102"/>
      <c r="G80" s="104">
        <f>Table113[5]*Table113[6]</f>
        <v>0</v>
      </c>
    </row>
    <row r="81" spans="1:7" ht="45" x14ac:dyDescent="0.25">
      <c r="A81" s="105">
        <v>13</v>
      </c>
      <c r="B81" s="106" t="s">
        <v>339</v>
      </c>
      <c r="C81" s="106" t="s">
        <v>541</v>
      </c>
      <c r="D81" s="106" t="s">
        <v>157</v>
      </c>
      <c r="E81" s="107">
        <v>2</v>
      </c>
      <c r="F81" s="102"/>
      <c r="G81" s="104">
        <f>Table113[5]*Table113[6]</f>
        <v>0</v>
      </c>
    </row>
    <row r="82" spans="1:7" ht="45" x14ac:dyDescent="0.25">
      <c r="A82" s="105">
        <v>14</v>
      </c>
      <c r="B82" s="106" t="s">
        <v>338</v>
      </c>
      <c r="C82" s="106" t="s">
        <v>542</v>
      </c>
      <c r="D82" s="106" t="s">
        <v>157</v>
      </c>
      <c r="E82" s="107">
        <v>1</v>
      </c>
      <c r="F82" s="102"/>
      <c r="G82" s="104">
        <f>Table113[5]*Table113[6]</f>
        <v>0</v>
      </c>
    </row>
    <row r="83" spans="1:7" ht="45" x14ac:dyDescent="0.25">
      <c r="A83" s="105">
        <v>15</v>
      </c>
      <c r="B83" s="106" t="s">
        <v>339</v>
      </c>
      <c r="C83" s="106" t="s">
        <v>543</v>
      </c>
      <c r="D83" s="106" t="s">
        <v>157</v>
      </c>
      <c r="E83" s="107">
        <v>3</v>
      </c>
      <c r="F83" s="102"/>
      <c r="G83" s="104">
        <f>Table113[5]*Table113[6]</f>
        <v>0</v>
      </c>
    </row>
    <row r="84" spans="1:7" ht="30" x14ac:dyDescent="0.25">
      <c r="A84" s="105">
        <v>16</v>
      </c>
      <c r="B84" s="106" t="s">
        <v>370</v>
      </c>
      <c r="C84" s="106" t="s">
        <v>544</v>
      </c>
      <c r="D84" s="106" t="s">
        <v>157</v>
      </c>
      <c r="E84" s="107">
        <v>2</v>
      </c>
      <c r="F84" s="102"/>
      <c r="G84" s="104">
        <f>Table113[5]*Table113[6]</f>
        <v>0</v>
      </c>
    </row>
    <row r="85" spans="1:7" ht="45" x14ac:dyDescent="0.25">
      <c r="A85" s="105">
        <v>17</v>
      </c>
      <c r="B85" s="106" t="s">
        <v>370</v>
      </c>
      <c r="C85" s="106" t="s">
        <v>545</v>
      </c>
      <c r="D85" s="106" t="s">
        <v>157</v>
      </c>
      <c r="E85" s="107">
        <v>4</v>
      </c>
      <c r="F85" s="102"/>
      <c r="G85" s="104">
        <f>Table113[5]*Table113[6]</f>
        <v>0</v>
      </c>
    </row>
    <row r="86" spans="1:7" ht="30" x14ac:dyDescent="0.25">
      <c r="A86" s="105">
        <v>18</v>
      </c>
      <c r="B86" s="106" t="s">
        <v>381</v>
      </c>
      <c r="C86" s="106" t="s">
        <v>546</v>
      </c>
      <c r="D86" s="106" t="s">
        <v>157</v>
      </c>
      <c r="E86" s="107">
        <v>4</v>
      </c>
      <c r="F86" s="102"/>
      <c r="G86" s="104">
        <f>Table113[5]*Table113[6]</f>
        <v>0</v>
      </c>
    </row>
    <row r="87" spans="1:7" ht="30" x14ac:dyDescent="0.25">
      <c r="A87" s="105">
        <v>19</v>
      </c>
      <c r="B87" s="106" t="s">
        <v>381</v>
      </c>
      <c r="C87" s="106" t="s">
        <v>547</v>
      </c>
      <c r="D87" s="106" t="s">
        <v>157</v>
      </c>
      <c r="E87" s="107">
        <v>4</v>
      </c>
      <c r="F87" s="102"/>
      <c r="G87" s="104">
        <f>Table113[5]*Table113[6]</f>
        <v>0</v>
      </c>
    </row>
    <row r="88" spans="1:7" x14ac:dyDescent="0.25">
      <c r="A88" s="105">
        <v>20</v>
      </c>
      <c r="B88" s="106"/>
      <c r="C88" s="121" t="s">
        <v>694</v>
      </c>
      <c r="D88" s="106" t="s">
        <v>150</v>
      </c>
      <c r="E88" s="107">
        <v>30</v>
      </c>
      <c r="F88" s="102"/>
      <c r="G88" s="104">
        <f>Table113[5]*Table113[6]</f>
        <v>0</v>
      </c>
    </row>
    <row r="89" spans="1:7" ht="45" x14ac:dyDescent="0.25">
      <c r="A89" s="105">
        <v>21</v>
      </c>
      <c r="B89" s="106" t="s">
        <v>402</v>
      </c>
      <c r="C89" s="106" t="s">
        <v>548</v>
      </c>
      <c r="D89" s="106" t="s">
        <v>403</v>
      </c>
      <c r="E89" s="107">
        <v>0.06</v>
      </c>
      <c r="F89" s="102"/>
      <c r="G89" s="104">
        <f>Table113[5]*Table113[6]</f>
        <v>0</v>
      </c>
    </row>
    <row r="90" spans="1:7" x14ac:dyDescent="0.25">
      <c r="A90" s="105" t="s">
        <v>124</v>
      </c>
      <c r="B90" s="106"/>
      <c r="C90" s="121" t="s">
        <v>695</v>
      </c>
      <c r="D90" s="106"/>
      <c r="E90" s="107"/>
      <c r="F90" s="102"/>
      <c r="G90" s="104">
        <f>Table113[5]*Table113[6]</f>
        <v>0</v>
      </c>
    </row>
    <row r="91" spans="1:7" ht="30" x14ac:dyDescent="0.25">
      <c r="A91" s="105">
        <v>22</v>
      </c>
      <c r="B91" s="106" t="s">
        <v>549</v>
      </c>
      <c r="C91" s="106" t="s">
        <v>550</v>
      </c>
      <c r="D91" s="106" t="s">
        <v>157</v>
      </c>
      <c r="E91" s="107">
        <v>5</v>
      </c>
      <c r="F91" s="102"/>
      <c r="G91" s="104">
        <f>Table113[5]*Table113[6]</f>
        <v>0</v>
      </c>
    </row>
    <row r="92" spans="1:7" ht="45" x14ac:dyDescent="0.25">
      <c r="A92" s="105">
        <v>23</v>
      </c>
      <c r="B92" s="106" t="s">
        <v>549</v>
      </c>
      <c r="C92" s="106" t="s">
        <v>551</v>
      </c>
      <c r="D92" s="106" t="s">
        <v>157</v>
      </c>
      <c r="E92" s="107">
        <v>7</v>
      </c>
      <c r="F92" s="102"/>
      <c r="G92" s="104">
        <f>Table113[5]*Table113[6]</f>
        <v>0</v>
      </c>
    </row>
    <row r="93" spans="1:7" ht="45" x14ac:dyDescent="0.25">
      <c r="A93" s="105">
        <v>24</v>
      </c>
      <c r="B93" s="106" t="s">
        <v>341</v>
      </c>
      <c r="C93" s="106" t="s">
        <v>552</v>
      </c>
      <c r="D93" s="106" t="s">
        <v>157</v>
      </c>
      <c r="E93" s="107">
        <v>7</v>
      </c>
      <c r="F93" s="102"/>
      <c r="G93" s="104">
        <f>Table113[5]*Table113[6]</f>
        <v>0</v>
      </c>
    </row>
    <row r="94" spans="1:7" x14ac:dyDescent="0.25">
      <c r="A94" s="105" t="s">
        <v>124</v>
      </c>
      <c r="B94" s="106"/>
      <c r="C94" s="121" t="s">
        <v>696</v>
      </c>
      <c r="D94" s="106"/>
      <c r="E94" s="107"/>
      <c r="F94" s="102"/>
      <c r="G94" s="104">
        <f>Table113[5]*Table113[6]</f>
        <v>0</v>
      </c>
    </row>
    <row r="95" spans="1:7" ht="30" x14ac:dyDescent="0.25">
      <c r="A95" s="105">
        <v>25</v>
      </c>
      <c r="B95" s="106" t="s">
        <v>553</v>
      </c>
      <c r="C95" s="106" t="s">
        <v>554</v>
      </c>
      <c r="D95" s="106" t="s">
        <v>157</v>
      </c>
      <c r="E95" s="107">
        <v>2</v>
      </c>
      <c r="F95" s="102"/>
      <c r="G95" s="104">
        <f>Table113[5]*Table113[6]</f>
        <v>0</v>
      </c>
    </row>
    <row r="96" spans="1:7" ht="30" x14ac:dyDescent="0.25">
      <c r="A96" s="105">
        <v>26</v>
      </c>
      <c r="B96" s="106" t="s">
        <v>555</v>
      </c>
      <c r="C96" s="121" t="s">
        <v>697</v>
      </c>
      <c r="D96" s="106" t="s">
        <v>150</v>
      </c>
      <c r="E96" s="107">
        <v>6</v>
      </c>
      <c r="F96" s="102"/>
      <c r="G96" s="104">
        <f>Table113[5]*Table113[6]</f>
        <v>0</v>
      </c>
    </row>
    <row r="97" spans="1:7" ht="30" x14ac:dyDescent="0.25">
      <c r="A97" s="105">
        <v>27</v>
      </c>
      <c r="B97" s="106" t="s">
        <v>556</v>
      </c>
      <c r="C97" s="121" t="s">
        <v>698</v>
      </c>
      <c r="D97" s="106" t="s">
        <v>150</v>
      </c>
      <c r="E97" s="107">
        <v>26</v>
      </c>
      <c r="F97" s="102"/>
      <c r="G97" s="104">
        <f>Table113[5]*Table113[6]</f>
        <v>0</v>
      </c>
    </row>
    <row r="98" spans="1:7" ht="30" x14ac:dyDescent="0.25">
      <c r="A98" s="105">
        <v>28</v>
      </c>
      <c r="B98" s="106" t="s">
        <v>557</v>
      </c>
      <c r="C98" s="121" t="s">
        <v>699</v>
      </c>
      <c r="D98" s="106" t="s">
        <v>150</v>
      </c>
      <c r="E98" s="107">
        <v>15</v>
      </c>
      <c r="F98" s="102"/>
      <c r="G98" s="104">
        <f>Table113[5]*Table113[6]</f>
        <v>0</v>
      </c>
    </row>
    <row r="99" spans="1:7" ht="45" x14ac:dyDescent="0.25">
      <c r="A99" s="105">
        <v>29</v>
      </c>
      <c r="B99" s="106" t="s">
        <v>393</v>
      </c>
      <c r="C99" s="121" t="s">
        <v>625</v>
      </c>
      <c r="D99" s="106" t="s">
        <v>150</v>
      </c>
      <c r="E99" s="107">
        <v>12</v>
      </c>
      <c r="F99" s="102"/>
      <c r="G99" s="104">
        <f>Table113[5]*Table113[6]</f>
        <v>0</v>
      </c>
    </row>
    <row r="100" spans="1:7" ht="45" x14ac:dyDescent="0.25">
      <c r="A100" s="105">
        <v>30</v>
      </c>
      <c r="B100" s="106" t="s">
        <v>344</v>
      </c>
      <c r="C100" s="121" t="s">
        <v>700</v>
      </c>
      <c r="D100" s="106" t="s">
        <v>150</v>
      </c>
      <c r="E100" s="107">
        <v>16</v>
      </c>
      <c r="F100" s="102"/>
      <c r="G100" s="104">
        <f>Table113[5]*Table113[6]</f>
        <v>0</v>
      </c>
    </row>
    <row r="101" spans="1:7" ht="45" x14ac:dyDescent="0.25">
      <c r="A101" s="105">
        <v>31</v>
      </c>
      <c r="B101" s="106" t="s">
        <v>558</v>
      </c>
      <c r="C101" s="121" t="s">
        <v>628</v>
      </c>
      <c r="D101" s="106" t="s">
        <v>150</v>
      </c>
      <c r="E101" s="107">
        <v>9</v>
      </c>
      <c r="F101" s="102"/>
      <c r="G101" s="104">
        <f>Table113[5]*Table113[6]</f>
        <v>0</v>
      </c>
    </row>
    <row r="102" spans="1:7" ht="45" x14ac:dyDescent="0.25">
      <c r="A102" s="105">
        <v>32</v>
      </c>
      <c r="B102" s="106" t="s">
        <v>559</v>
      </c>
      <c r="C102" s="121" t="s">
        <v>701</v>
      </c>
      <c r="D102" s="106" t="s">
        <v>150</v>
      </c>
      <c r="E102" s="107">
        <v>6</v>
      </c>
      <c r="F102" s="102"/>
      <c r="G102" s="104">
        <f>Table113[5]*Table113[6]</f>
        <v>0</v>
      </c>
    </row>
    <row r="103" spans="1:7" ht="60" x14ac:dyDescent="0.25">
      <c r="A103" s="105">
        <v>33</v>
      </c>
      <c r="B103" s="106" t="s">
        <v>560</v>
      </c>
      <c r="C103" s="106" t="s">
        <v>561</v>
      </c>
      <c r="D103" s="106" t="s">
        <v>150</v>
      </c>
      <c r="E103" s="107">
        <v>10</v>
      </c>
      <c r="F103" s="102"/>
      <c r="G103" s="104">
        <f>Table113[5]*Table113[6]</f>
        <v>0</v>
      </c>
    </row>
    <row r="104" spans="1:7" ht="60" x14ac:dyDescent="0.25">
      <c r="A104" s="105">
        <v>34</v>
      </c>
      <c r="B104" s="106" t="s">
        <v>391</v>
      </c>
      <c r="C104" s="106" t="s">
        <v>562</v>
      </c>
      <c r="D104" s="106" t="s">
        <v>150</v>
      </c>
      <c r="E104" s="107">
        <v>16</v>
      </c>
      <c r="F104" s="102"/>
      <c r="G104" s="104">
        <f>Table113[5]*Table113[6]</f>
        <v>0</v>
      </c>
    </row>
    <row r="105" spans="1:7" ht="45" x14ac:dyDescent="0.25">
      <c r="A105" s="105">
        <v>35</v>
      </c>
      <c r="B105" s="106" t="s">
        <v>349</v>
      </c>
      <c r="C105" s="106" t="s">
        <v>350</v>
      </c>
      <c r="D105" s="106" t="s">
        <v>150</v>
      </c>
      <c r="E105" s="107">
        <v>98</v>
      </c>
      <c r="F105" s="102"/>
      <c r="G105" s="104">
        <f>Table113[5]*Table113[6]</f>
        <v>0</v>
      </c>
    </row>
    <row r="106" spans="1:7" ht="45" x14ac:dyDescent="0.25">
      <c r="A106" s="105">
        <v>36</v>
      </c>
      <c r="B106" s="106" t="s">
        <v>351</v>
      </c>
      <c r="C106" s="106" t="s">
        <v>352</v>
      </c>
      <c r="D106" s="106" t="s">
        <v>150</v>
      </c>
      <c r="E106" s="107">
        <v>18</v>
      </c>
      <c r="F106" s="102"/>
      <c r="G106" s="104">
        <f>Table113[5]*Table113[6]</f>
        <v>0</v>
      </c>
    </row>
    <row r="107" spans="1:7" ht="45" x14ac:dyDescent="0.25">
      <c r="A107" s="105">
        <v>37</v>
      </c>
      <c r="B107" s="106" t="s">
        <v>394</v>
      </c>
      <c r="C107" s="106" t="s">
        <v>395</v>
      </c>
      <c r="D107" s="106" t="s">
        <v>150</v>
      </c>
      <c r="E107" s="107">
        <v>98</v>
      </c>
      <c r="F107" s="102"/>
      <c r="G107" s="104">
        <f>Table113[5]*Table113[6]</f>
        <v>0</v>
      </c>
    </row>
    <row r="108" spans="1:7" ht="45" x14ac:dyDescent="0.25">
      <c r="A108" s="105">
        <v>38</v>
      </c>
      <c r="B108" s="106" t="s">
        <v>353</v>
      </c>
      <c r="C108" s="106" t="s">
        <v>354</v>
      </c>
      <c r="D108" s="106" t="s">
        <v>150</v>
      </c>
      <c r="E108" s="107">
        <v>18</v>
      </c>
      <c r="F108" s="102"/>
      <c r="G108" s="104">
        <f>Table113[5]*Table113[6]</f>
        <v>0</v>
      </c>
    </row>
    <row r="109" spans="1:7" ht="30" x14ac:dyDescent="0.25">
      <c r="A109" s="105">
        <v>39</v>
      </c>
      <c r="B109" s="106" t="s">
        <v>342</v>
      </c>
      <c r="C109" s="106" t="s">
        <v>563</v>
      </c>
      <c r="D109" s="106" t="s">
        <v>150</v>
      </c>
      <c r="E109" s="107">
        <v>10</v>
      </c>
      <c r="F109" s="102"/>
      <c r="G109" s="104">
        <f>Table113[5]*Table113[6]</f>
        <v>0</v>
      </c>
    </row>
    <row r="110" spans="1:7" ht="30" x14ac:dyDescent="0.25">
      <c r="A110" s="105">
        <v>40</v>
      </c>
      <c r="B110" s="106" t="s">
        <v>342</v>
      </c>
      <c r="C110" s="106" t="s">
        <v>564</v>
      </c>
      <c r="D110" s="106" t="s">
        <v>150</v>
      </c>
      <c r="E110" s="107">
        <v>16</v>
      </c>
      <c r="F110" s="102"/>
      <c r="G110" s="104">
        <f>Table113[5]*Table113[6]</f>
        <v>0</v>
      </c>
    </row>
    <row r="111" spans="1:7" ht="45" x14ac:dyDescent="0.25">
      <c r="A111" s="105">
        <v>41</v>
      </c>
      <c r="B111" s="106" t="s">
        <v>475</v>
      </c>
      <c r="C111" s="106" t="s">
        <v>565</v>
      </c>
      <c r="D111" s="106" t="s">
        <v>157</v>
      </c>
      <c r="E111" s="107">
        <v>42</v>
      </c>
      <c r="F111" s="102"/>
      <c r="G111" s="104">
        <f>Table113[5]*Table113[6]</f>
        <v>0</v>
      </c>
    </row>
    <row r="112" spans="1:7" ht="45" x14ac:dyDescent="0.25">
      <c r="A112" s="105">
        <v>42</v>
      </c>
      <c r="B112" s="106" t="s">
        <v>566</v>
      </c>
      <c r="C112" s="106" t="s">
        <v>567</v>
      </c>
      <c r="D112" s="106" t="s">
        <v>157</v>
      </c>
      <c r="E112" s="107">
        <v>18</v>
      </c>
      <c r="F112" s="102"/>
      <c r="G112" s="104">
        <f>Table113[5]*Table113[6]</f>
        <v>0</v>
      </c>
    </row>
    <row r="113" spans="1:7" ht="30" x14ac:dyDescent="0.25">
      <c r="A113" s="105">
        <v>43</v>
      </c>
      <c r="B113" s="106" t="s">
        <v>155</v>
      </c>
      <c r="C113" s="106" t="s">
        <v>568</v>
      </c>
      <c r="D113" s="106" t="s">
        <v>157</v>
      </c>
      <c r="E113" s="107">
        <v>6</v>
      </c>
      <c r="F113" s="102"/>
      <c r="G113" s="104">
        <f>Table113[5]*Table113[6]</f>
        <v>0</v>
      </c>
    </row>
    <row r="114" spans="1:7" ht="30" x14ac:dyDescent="0.25">
      <c r="A114" s="105">
        <v>44</v>
      </c>
      <c r="B114" s="106" t="s">
        <v>569</v>
      </c>
      <c r="C114" s="106" t="s">
        <v>570</v>
      </c>
      <c r="D114" s="106" t="s">
        <v>123</v>
      </c>
      <c r="E114" s="107">
        <v>42</v>
      </c>
      <c r="F114" s="102"/>
      <c r="G114" s="104">
        <f>Table113[5]*Table113[6]</f>
        <v>0</v>
      </c>
    </row>
    <row r="115" spans="1:7" ht="30" x14ac:dyDescent="0.25">
      <c r="A115" s="105">
        <v>45</v>
      </c>
      <c r="B115" s="106" t="s">
        <v>207</v>
      </c>
      <c r="C115" s="106" t="s">
        <v>208</v>
      </c>
      <c r="D115" s="106" t="s">
        <v>112</v>
      </c>
      <c r="E115" s="107">
        <v>1.1299999999999999</v>
      </c>
      <c r="F115" s="102"/>
      <c r="G115" s="104">
        <f>Table113[5]*Table113[6]</f>
        <v>0</v>
      </c>
    </row>
    <row r="116" spans="1:7" x14ac:dyDescent="0.25">
      <c r="A116" s="105" t="s">
        <v>326</v>
      </c>
      <c r="B116" s="106"/>
      <c r="C116" s="106" t="s">
        <v>366</v>
      </c>
      <c r="D116" s="106"/>
      <c r="E116" s="107"/>
      <c r="F116" s="102"/>
      <c r="G116" s="104">
        <f>Table113[5]*Table113[6]</f>
        <v>0</v>
      </c>
    </row>
    <row r="117" spans="1:7" ht="30" x14ac:dyDescent="0.25">
      <c r="A117" s="105">
        <v>46</v>
      </c>
      <c r="B117" s="106" t="s">
        <v>571</v>
      </c>
      <c r="C117" s="106" t="s">
        <v>572</v>
      </c>
      <c r="D117" s="106" t="s">
        <v>157</v>
      </c>
      <c r="E117" s="107">
        <v>1</v>
      </c>
      <c r="F117" s="102"/>
      <c r="G117" s="104">
        <f>Table113[5]*Table113[6]</f>
        <v>0</v>
      </c>
    </row>
    <row r="118" spans="1:7" ht="30" x14ac:dyDescent="0.25">
      <c r="A118" s="105">
        <v>47</v>
      </c>
      <c r="B118" s="106" t="s">
        <v>496</v>
      </c>
      <c r="C118" s="121" t="s">
        <v>702</v>
      </c>
      <c r="D118" s="106" t="s">
        <v>157</v>
      </c>
      <c r="E118" s="107">
        <v>2</v>
      </c>
      <c r="F118" s="102"/>
      <c r="G118" s="104">
        <f>Table113[5]*Table113[6]</f>
        <v>0</v>
      </c>
    </row>
    <row r="119" spans="1:7" ht="30" x14ac:dyDescent="0.25">
      <c r="A119" s="105">
        <v>48</v>
      </c>
      <c r="B119" s="106" t="s">
        <v>413</v>
      </c>
      <c r="C119" s="106" t="s">
        <v>573</v>
      </c>
      <c r="D119" s="106" t="s">
        <v>157</v>
      </c>
      <c r="E119" s="107">
        <v>2</v>
      </c>
      <c r="F119" s="102"/>
      <c r="G119" s="104">
        <f>Table113[5]*Table113[6]</f>
        <v>0</v>
      </c>
    </row>
    <row r="120" spans="1:7" x14ac:dyDescent="0.25">
      <c r="A120" s="105">
        <v>49</v>
      </c>
      <c r="B120" s="106" t="s">
        <v>367</v>
      </c>
      <c r="C120" s="106" t="s">
        <v>574</v>
      </c>
      <c r="D120" s="106" t="s">
        <v>157</v>
      </c>
      <c r="E120" s="107">
        <v>1</v>
      </c>
      <c r="F120" s="102"/>
      <c r="G120" s="104">
        <f>Table113[5]*Table113[6]</f>
        <v>0</v>
      </c>
    </row>
    <row r="121" spans="1:7" ht="30" x14ac:dyDescent="0.25">
      <c r="A121" s="105">
        <v>50</v>
      </c>
      <c r="B121" s="106" t="s">
        <v>418</v>
      </c>
      <c r="C121" s="106" t="s">
        <v>575</v>
      </c>
      <c r="D121" s="106" t="s">
        <v>157</v>
      </c>
      <c r="E121" s="107">
        <v>4</v>
      </c>
      <c r="F121" s="102"/>
      <c r="G121" s="104">
        <f>Table113[5]*Table113[6]</f>
        <v>0</v>
      </c>
    </row>
    <row r="122" spans="1:7" ht="30" x14ac:dyDescent="0.25">
      <c r="A122" s="105">
        <v>51</v>
      </c>
      <c r="B122" s="106" t="s">
        <v>420</v>
      </c>
      <c r="C122" s="106" t="s">
        <v>576</v>
      </c>
      <c r="D122" s="106" t="s">
        <v>157</v>
      </c>
      <c r="E122" s="107">
        <v>5</v>
      </c>
      <c r="F122" s="102"/>
      <c r="G122" s="104">
        <f>Table113[5]*Table113[6]</f>
        <v>0</v>
      </c>
    </row>
    <row r="123" spans="1:7" ht="30" x14ac:dyDescent="0.25">
      <c r="A123" s="105">
        <v>52</v>
      </c>
      <c r="B123" s="106" t="s">
        <v>577</v>
      </c>
      <c r="C123" s="106" t="s">
        <v>578</v>
      </c>
      <c r="D123" s="106" t="s">
        <v>157</v>
      </c>
      <c r="E123" s="107">
        <v>4</v>
      </c>
      <c r="F123" s="102"/>
      <c r="G123" s="104">
        <f>Table113[5]*Table113[6]</f>
        <v>0</v>
      </c>
    </row>
    <row r="124" spans="1:7" ht="30" x14ac:dyDescent="0.25">
      <c r="A124" s="105">
        <v>53</v>
      </c>
      <c r="B124" s="106" t="s">
        <v>485</v>
      </c>
      <c r="C124" s="106" t="s">
        <v>579</v>
      </c>
      <c r="D124" s="106" t="s">
        <v>157</v>
      </c>
      <c r="E124" s="107">
        <v>1</v>
      </c>
      <c r="F124" s="102"/>
      <c r="G124" s="104">
        <f>Table113[5]*Table113[6]</f>
        <v>0</v>
      </c>
    </row>
    <row r="125" spans="1:7" ht="30" x14ac:dyDescent="0.25">
      <c r="A125" s="105">
        <v>54</v>
      </c>
      <c r="B125" s="106" t="s">
        <v>493</v>
      </c>
      <c r="C125" s="106" t="s">
        <v>580</v>
      </c>
      <c r="D125" s="106" t="s">
        <v>157</v>
      </c>
      <c r="E125" s="107">
        <v>1</v>
      </c>
      <c r="F125" s="102"/>
      <c r="G125" s="104">
        <f>Table113[5]*Table113[6]</f>
        <v>0</v>
      </c>
    </row>
    <row r="126" spans="1:7" ht="30" x14ac:dyDescent="0.25">
      <c r="A126" s="105">
        <v>55</v>
      </c>
      <c r="B126" s="106" t="s">
        <v>581</v>
      </c>
      <c r="C126" s="106" t="s">
        <v>582</v>
      </c>
      <c r="D126" s="106" t="s">
        <v>157</v>
      </c>
      <c r="E126" s="107">
        <v>1</v>
      </c>
      <c r="F126" s="102"/>
      <c r="G126" s="104">
        <f>Table113[5]*Table113[6]</f>
        <v>0</v>
      </c>
    </row>
    <row r="127" spans="1:7" ht="30" x14ac:dyDescent="0.25">
      <c r="A127" s="105">
        <v>56</v>
      </c>
      <c r="B127" s="106" t="s">
        <v>583</v>
      </c>
      <c r="C127" s="106" t="s">
        <v>584</v>
      </c>
      <c r="D127" s="106" t="s">
        <v>157</v>
      </c>
      <c r="E127" s="107">
        <v>1</v>
      </c>
      <c r="F127" s="102"/>
      <c r="G127" s="104">
        <f>Table113[5]*Table113[6]</f>
        <v>0</v>
      </c>
    </row>
    <row r="128" spans="1:7" x14ac:dyDescent="0.25">
      <c r="A128" s="105">
        <v>57</v>
      </c>
      <c r="B128" s="106" t="s">
        <v>493</v>
      </c>
      <c r="C128" s="106" t="s">
        <v>585</v>
      </c>
      <c r="D128" s="106" t="s">
        <v>157</v>
      </c>
      <c r="E128" s="107">
        <v>7</v>
      </c>
      <c r="F128" s="102"/>
      <c r="G128" s="104">
        <f>Table113[5]*Table113[6]</f>
        <v>0</v>
      </c>
    </row>
    <row r="129" spans="1:7" x14ac:dyDescent="0.25">
      <c r="A129" s="105">
        <v>58</v>
      </c>
      <c r="B129" s="106" t="s">
        <v>493</v>
      </c>
      <c r="C129" s="106" t="s">
        <v>494</v>
      </c>
      <c r="D129" s="106" t="s">
        <v>157</v>
      </c>
      <c r="E129" s="107">
        <v>5</v>
      </c>
      <c r="F129" s="102"/>
      <c r="G129" s="104">
        <f>Table113[5]*Table113[6]</f>
        <v>0</v>
      </c>
    </row>
    <row r="130" spans="1:7" x14ac:dyDescent="0.25">
      <c r="A130" s="105">
        <v>59</v>
      </c>
      <c r="B130" s="106" t="s">
        <v>367</v>
      </c>
      <c r="C130" s="106" t="s">
        <v>586</v>
      </c>
      <c r="D130" s="106" t="s">
        <v>157</v>
      </c>
      <c r="E130" s="107">
        <v>3</v>
      </c>
      <c r="F130" s="102"/>
      <c r="G130" s="104">
        <f>Table113[5]*Table113[6]</f>
        <v>0</v>
      </c>
    </row>
    <row r="131" spans="1:7" x14ac:dyDescent="0.25">
      <c r="A131" s="105" t="s">
        <v>326</v>
      </c>
      <c r="B131" s="106"/>
      <c r="C131" s="106" t="s">
        <v>368</v>
      </c>
      <c r="D131" s="106"/>
      <c r="E131" s="107"/>
      <c r="F131" s="102"/>
      <c r="G131" s="104">
        <f>Table113[5]*Table113[6]</f>
        <v>0</v>
      </c>
    </row>
    <row r="132" spans="1:7" ht="30" x14ac:dyDescent="0.25">
      <c r="A132" s="105">
        <v>60</v>
      </c>
      <c r="B132" s="106" t="s">
        <v>587</v>
      </c>
      <c r="C132" s="134" t="s">
        <v>837</v>
      </c>
      <c r="D132" s="106" t="s">
        <v>157</v>
      </c>
      <c r="E132" s="107">
        <v>1</v>
      </c>
      <c r="F132" s="102"/>
      <c r="G132" s="104">
        <f>Table113[5]*Table113[6]</f>
        <v>0</v>
      </c>
    </row>
    <row r="133" spans="1:7" ht="30" x14ac:dyDescent="0.25">
      <c r="A133" s="105">
        <v>61</v>
      </c>
      <c r="B133" s="106" t="s">
        <v>587</v>
      </c>
      <c r="C133" s="134" t="s">
        <v>838</v>
      </c>
      <c r="D133" s="106" t="s">
        <v>157</v>
      </c>
      <c r="E133" s="107">
        <v>2</v>
      </c>
      <c r="F133" s="102"/>
      <c r="G133" s="104">
        <f>Table113[5]*Table113[6]</f>
        <v>0</v>
      </c>
    </row>
    <row r="134" spans="1:7" ht="30" x14ac:dyDescent="0.25">
      <c r="A134" s="105">
        <v>62</v>
      </c>
      <c r="B134" s="106" t="s">
        <v>587</v>
      </c>
      <c r="C134" s="134" t="s">
        <v>839</v>
      </c>
      <c r="D134" s="106" t="s">
        <v>157</v>
      </c>
      <c r="E134" s="107">
        <v>2</v>
      </c>
      <c r="F134" s="102"/>
      <c r="G134" s="104">
        <f>Table113[5]*Table113[6]</f>
        <v>0</v>
      </c>
    </row>
    <row r="135" spans="1:7" ht="30" x14ac:dyDescent="0.25">
      <c r="A135" s="105">
        <v>63</v>
      </c>
      <c r="B135" s="106" t="s">
        <v>587</v>
      </c>
      <c r="C135" s="126" t="s">
        <v>712</v>
      </c>
      <c r="D135" s="106" t="s">
        <v>157</v>
      </c>
      <c r="E135" s="107">
        <v>1</v>
      </c>
      <c r="F135" s="102"/>
      <c r="G135" s="104">
        <f>Table113[5]*Table113[6]</f>
        <v>0</v>
      </c>
    </row>
    <row r="136" spans="1:7" ht="30" x14ac:dyDescent="0.25">
      <c r="A136" s="105">
        <v>64</v>
      </c>
      <c r="B136" s="106" t="s">
        <v>587</v>
      </c>
      <c r="C136" s="126" t="s">
        <v>713</v>
      </c>
      <c r="D136" s="106" t="s">
        <v>157</v>
      </c>
      <c r="E136" s="107">
        <v>1</v>
      </c>
      <c r="F136" s="102"/>
      <c r="G136" s="104">
        <f>Table113[5]*Table113[6]</f>
        <v>0</v>
      </c>
    </row>
    <row r="137" spans="1:7" ht="30" x14ac:dyDescent="0.25">
      <c r="A137" s="105">
        <v>65</v>
      </c>
      <c r="B137" s="106" t="s">
        <v>587</v>
      </c>
      <c r="C137" s="134" t="s">
        <v>840</v>
      </c>
      <c r="D137" s="106" t="s">
        <v>157</v>
      </c>
      <c r="E137" s="107">
        <v>1</v>
      </c>
      <c r="F137" s="102"/>
      <c r="G137" s="104">
        <f>Table113[5]*Table113[6]</f>
        <v>0</v>
      </c>
    </row>
    <row r="138" spans="1:7" ht="30" x14ac:dyDescent="0.25">
      <c r="A138" s="105">
        <v>66</v>
      </c>
      <c r="B138" s="106" t="s">
        <v>587</v>
      </c>
      <c r="C138" s="134" t="s">
        <v>841</v>
      </c>
      <c r="D138" s="106" t="s">
        <v>157</v>
      </c>
      <c r="E138" s="107">
        <v>2</v>
      </c>
      <c r="F138" s="102"/>
      <c r="G138" s="104">
        <f>Table113[5]*Table113[6]</f>
        <v>0</v>
      </c>
    </row>
    <row r="139" spans="1:7" x14ac:dyDescent="0.25">
      <c r="A139" s="105">
        <v>67</v>
      </c>
      <c r="B139" s="106" t="s">
        <v>333</v>
      </c>
      <c r="C139" s="126" t="s">
        <v>714</v>
      </c>
      <c r="D139" s="106" t="s">
        <v>157</v>
      </c>
      <c r="E139" s="107">
        <v>5</v>
      </c>
      <c r="F139" s="102"/>
      <c r="G139" s="104">
        <f>Table113[5]*Table113[6]</f>
        <v>0</v>
      </c>
    </row>
    <row r="140" spans="1:7" ht="45" x14ac:dyDescent="0.25">
      <c r="A140" s="105">
        <v>68</v>
      </c>
      <c r="B140" s="106" t="s">
        <v>587</v>
      </c>
      <c r="C140" s="126" t="s">
        <v>716</v>
      </c>
      <c r="D140" s="106" t="s">
        <v>157</v>
      </c>
      <c r="E140" s="107">
        <v>4</v>
      </c>
      <c r="F140" s="102"/>
      <c r="G140" s="104">
        <f>Table113[5]*Table113[6]</f>
        <v>0</v>
      </c>
    </row>
    <row r="141" spans="1:7" x14ac:dyDescent="0.25">
      <c r="A141" s="105">
        <v>69</v>
      </c>
      <c r="B141" s="106" t="s">
        <v>333</v>
      </c>
      <c r="C141" s="126" t="s">
        <v>715</v>
      </c>
      <c r="D141" s="106" t="s">
        <v>157</v>
      </c>
      <c r="E141" s="107">
        <v>1</v>
      </c>
      <c r="F141" s="102"/>
      <c r="G141" s="104">
        <f>Table113[5]*Table113[6]</f>
        <v>0</v>
      </c>
    </row>
    <row r="142" spans="1:7" ht="30" x14ac:dyDescent="0.25">
      <c r="A142" s="105">
        <v>70</v>
      </c>
      <c r="B142" s="106" t="s">
        <v>587</v>
      </c>
      <c r="C142" s="126" t="s">
        <v>717</v>
      </c>
      <c r="D142" s="106" t="s">
        <v>157</v>
      </c>
      <c r="E142" s="107">
        <v>1</v>
      </c>
      <c r="F142" s="102"/>
      <c r="G142" s="104">
        <f>Table113[5]*Table113[6]</f>
        <v>0</v>
      </c>
    </row>
    <row r="143" spans="1:7" x14ac:dyDescent="0.25">
      <c r="A143" s="105">
        <v>72</v>
      </c>
      <c r="B143" s="106"/>
      <c r="C143" s="126" t="s">
        <v>718</v>
      </c>
      <c r="D143" s="106" t="s">
        <v>157</v>
      </c>
      <c r="E143" s="107">
        <v>1</v>
      </c>
      <c r="F143" s="102"/>
      <c r="G143" s="104">
        <f>Table113[5]*Table113[6]</f>
        <v>0</v>
      </c>
    </row>
    <row r="144" spans="1:7" ht="60" x14ac:dyDescent="0.25">
      <c r="A144" s="105">
        <v>73</v>
      </c>
      <c r="B144" s="106" t="s">
        <v>587</v>
      </c>
      <c r="C144" s="126" t="s">
        <v>719</v>
      </c>
      <c r="D144" s="106" t="s">
        <v>157</v>
      </c>
      <c r="E144" s="107">
        <v>1</v>
      </c>
      <c r="F144" s="102"/>
      <c r="G144" s="104">
        <f>Table113[5]*Table113[6]</f>
        <v>0</v>
      </c>
    </row>
    <row r="145" spans="1:7" ht="30" x14ac:dyDescent="0.25">
      <c r="A145" s="105">
        <v>74</v>
      </c>
      <c r="B145" s="106" t="s">
        <v>587</v>
      </c>
      <c r="C145" s="126" t="s">
        <v>720</v>
      </c>
      <c r="D145" s="106" t="s">
        <v>157</v>
      </c>
      <c r="E145" s="107">
        <v>1</v>
      </c>
      <c r="F145" s="102"/>
      <c r="G145" s="104">
        <f>Table113[5]*Table113[6]</f>
        <v>0</v>
      </c>
    </row>
    <row r="146" spans="1:7" x14ac:dyDescent="0.25">
      <c r="A146" s="105">
        <v>75</v>
      </c>
      <c r="B146" s="106" t="s">
        <v>333</v>
      </c>
      <c r="C146" s="126" t="s">
        <v>721</v>
      </c>
      <c r="D146" s="106" t="s">
        <v>157</v>
      </c>
      <c r="E146" s="107">
        <v>7</v>
      </c>
      <c r="F146" s="102"/>
      <c r="G146" s="104">
        <f>Table113[5]*Table113[6]</f>
        <v>0</v>
      </c>
    </row>
    <row r="147" spans="1:7" ht="30" x14ac:dyDescent="0.25">
      <c r="A147" s="105">
        <v>76</v>
      </c>
      <c r="B147" s="106" t="s">
        <v>333</v>
      </c>
      <c r="C147" s="126" t="s">
        <v>722</v>
      </c>
      <c r="D147" s="106" t="s">
        <v>157</v>
      </c>
      <c r="E147" s="107">
        <v>5</v>
      </c>
      <c r="F147" s="102"/>
      <c r="G147" s="104">
        <f>Table113[5]*Table113[6]</f>
        <v>0</v>
      </c>
    </row>
    <row r="148" spans="1:7" x14ac:dyDescent="0.25">
      <c r="A148" s="105">
        <v>77</v>
      </c>
      <c r="B148" s="106" t="s">
        <v>333</v>
      </c>
      <c r="C148" s="126" t="s">
        <v>723</v>
      </c>
      <c r="D148" s="106" t="s">
        <v>157</v>
      </c>
      <c r="E148" s="107">
        <v>5</v>
      </c>
      <c r="F148" s="102"/>
      <c r="G148" s="104">
        <f>Table113[5]*Table113[6]</f>
        <v>0</v>
      </c>
    </row>
    <row r="149" spans="1:7" ht="30" x14ac:dyDescent="0.25">
      <c r="A149" s="105">
        <v>78</v>
      </c>
      <c r="B149" s="106" t="s">
        <v>587</v>
      </c>
      <c r="C149" s="126" t="s">
        <v>724</v>
      </c>
      <c r="D149" s="106" t="s">
        <v>157</v>
      </c>
      <c r="E149" s="107">
        <v>1</v>
      </c>
      <c r="F149" s="102"/>
      <c r="G149" s="104">
        <f>Table113[5]*Table113[6]</f>
        <v>0</v>
      </c>
    </row>
    <row r="150" spans="1:7" ht="30" x14ac:dyDescent="0.25">
      <c r="A150" s="105">
        <v>79</v>
      </c>
      <c r="B150" s="106" t="s">
        <v>587</v>
      </c>
      <c r="C150" s="126" t="s">
        <v>725</v>
      </c>
      <c r="D150" s="106" t="s">
        <v>157</v>
      </c>
      <c r="E150" s="107">
        <v>1</v>
      </c>
      <c r="F150" s="102"/>
      <c r="G150" s="104">
        <f>Table113[5]*Table113[6]</f>
        <v>0</v>
      </c>
    </row>
    <row r="151" spans="1:7" ht="30" x14ac:dyDescent="0.25">
      <c r="A151" s="105">
        <v>80</v>
      </c>
      <c r="B151" s="106" t="s">
        <v>587</v>
      </c>
      <c r="C151" s="126" t="s">
        <v>726</v>
      </c>
      <c r="D151" s="106" t="s">
        <v>157</v>
      </c>
      <c r="E151" s="107">
        <v>1</v>
      </c>
      <c r="F151" s="102"/>
      <c r="G151" s="104">
        <f>Table113[5]*Table113[6]</f>
        <v>0</v>
      </c>
    </row>
    <row r="152" spans="1:7" x14ac:dyDescent="0.25">
      <c r="A152" s="105" t="s">
        <v>84</v>
      </c>
      <c r="B152" s="106"/>
      <c r="C152" s="106"/>
      <c r="D152" s="106"/>
      <c r="E152" s="107"/>
      <c r="F152" s="107"/>
      <c r="G152" s="107">
        <f>SUBTOTAL(9,Table113[7])</f>
        <v>0</v>
      </c>
    </row>
  </sheetData>
  <mergeCells count="2">
    <mergeCell ref="C2:G3"/>
    <mergeCell ref="A4:B4"/>
  </mergeCells>
  <conditionalFormatting sqref="G7:G152">
    <cfRule type="expression" dxfId="233" priority="1">
      <formula>AND($C7="Subtotal",$G7="")</formula>
    </cfRule>
    <cfRule type="expression" dxfId="232" priority="2">
      <formula>AND($C7="Subtotal",_xlfn.FORMULATEXT($G7)="=[5]*[6]")</formula>
    </cfRule>
    <cfRule type="expression" dxfId="231" priority="6">
      <formula>AND($C7&lt;&gt;"Subtotal",_xlfn.FORMULATEXT($G7)&lt;&gt;"=[5]*[6]")</formula>
    </cfRule>
  </conditionalFormatting>
  <conditionalFormatting sqref="A7:G152">
    <cfRule type="expression" dxfId="230" priority="3">
      <formula>CELL("PROTECT",A7)=0</formula>
    </cfRule>
    <cfRule type="expression" dxfId="229" priority="4">
      <formula>$C7="Subtotal"</formula>
    </cfRule>
    <cfRule type="expression" priority="5" stopIfTrue="1">
      <formula>OR($C7="Subtotal",$A7="Total TVA Cota 0")</formula>
    </cfRule>
    <cfRule type="expression" dxfId="228" priority="7">
      <formula>$E7=""</formula>
    </cfRule>
  </conditionalFormatting>
  <conditionalFormatting sqref="E7:G152">
    <cfRule type="notContainsBlanks" priority="8" stopIfTrue="1">
      <formula>LEN(TRIM(E7))&gt;0</formula>
    </cfRule>
    <cfRule type="expression" dxfId="227" priority="9">
      <formula>$E7&lt;&gt;""</formula>
    </cfRule>
  </conditionalFormatting>
  <dataValidations count="1">
    <dataValidation type="decimal" operator="greaterThan" allowBlank="1" showInputMessage="1" showErrorMessage="1" sqref="F7:F151">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9"/>
  <sheetViews>
    <sheetView view="pageBreakPreview" topLeftCell="A13" zoomScaleNormal="90" zoomScaleSheetLayoutView="100" workbookViewId="0">
      <selection activeCell="C35" sqref="C35"/>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62" t="str">
        <f>SITE!C2</f>
        <v>Instalarea Centralei termice cu arderea biocombustibilului solid și a colectoarelor solare p/u prepararea apei calde menajere la Grădinița din s. Copceac, r-l Ștefan Vodă</v>
      </c>
      <c r="D2" s="162"/>
      <c r="E2" s="162"/>
      <c r="F2" s="162"/>
      <c r="G2" s="162"/>
    </row>
    <row r="3" spans="1:7" s="22" customFormat="1" ht="18.75" x14ac:dyDescent="0.3">
      <c r="A3" s="26" t="str">
        <f>SITE!A3</f>
        <v>Site:</v>
      </c>
      <c r="B3" s="27" t="str">
        <f>IF(SITE!B3=0,"",SITE!B3)</f>
        <v>y</v>
      </c>
      <c r="C3" s="162"/>
      <c r="D3" s="162"/>
      <c r="E3" s="162"/>
      <c r="F3" s="162"/>
      <c r="G3" s="162"/>
    </row>
    <row r="4" spans="1:7" s="22" customFormat="1" ht="18.75" x14ac:dyDescent="0.25">
      <c r="A4" s="165" t="s">
        <v>8</v>
      </c>
      <c r="B4" s="165"/>
      <c r="C4" s="29" t="str">
        <f>SITE!B9</f>
        <v>Incalzire si Ventilare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337</v>
      </c>
      <c r="D7" s="38"/>
      <c r="E7" s="44"/>
      <c r="F7" s="43"/>
      <c r="G7" s="87">
        <f>Table114[5]*Table114[6]</f>
        <v>0</v>
      </c>
    </row>
    <row r="8" spans="1:7" x14ac:dyDescent="0.25">
      <c r="A8" s="38"/>
      <c r="B8" s="38"/>
      <c r="C8" s="39" t="s">
        <v>452</v>
      </c>
      <c r="D8" s="38"/>
      <c r="E8" s="44"/>
      <c r="F8" s="43"/>
      <c r="G8" s="88">
        <f>Table114[5]*Table114[6]</f>
        <v>0</v>
      </c>
    </row>
    <row r="9" spans="1:7" ht="30" x14ac:dyDescent="0.25">
      <c r="A9" s="35">
        <v>1</v>
      </c>
      <c r="B9" s="25" t="s">
        <v>398</v>
      </c>
      <c r="C9" s="25" t="s">
        <v>453</v>
      </c>
      <c r="D9" s="25" t="s">
        <v>157</v>
      </c>
      <c r="E9" s="25">
        <v>8</v>
      </c>
      <c r="F9" s="102"/>
      <c r="G9" s="103">
        <f>Table114[5]*Table114[6]</f>
        <v>0</v>
      </c>
    </row>
    <row r="10" spans="1:7" ht="30" x14ac:dyDescent="0.25">
      <c r="A10" s="40">
        <v>2</v>
      </c>
      <c r="B10" s="41" t="s">
        <v>398</v>
      </c>
      <c r="C10" s="41" t="s">
        <v>454</v>
      </c>
      <c r="D10" s="41" t="s">
        <v>157</v>
      </c>
      <c r="E10" s="42">
        <v>4</v>
      </c>
      <c r="F10" s="102"/>
      <c r="G10" s="104">
        <f>Table114[5]*Table114[6]</f>
        <v>0</v>
      </c>
    </row>
    <row r="11" spans="1:7" ht="60" x14ac:dyDescent="0.25">
      <c r="A11" s="40">
        <v>3</v>
      </c>
      <c r="B11" s="41" t="s">
        <v>455</v>
      </c>
      <c r="C11" s="41" t="s">
        <v>456</v>
      </c>
      <c r="D11" s="41" t="s">
        <v>150</v>
      </c>
      <c r="E11" s="42">
        <v>2</v>
      </c>
      <c r="F11" s="102"/>
      <c r="G11" s="104">
        <f>Table114[5]*Table114[6]</f>
        <v>0</v>
      </c>
    </row>
    <row r="12" spans="1:7" ht="60" x14ac:dyDescent="0.25">
      <c r="A12" s="40">
        <v>4</v>
      </c>
      <c r="B12" s="41" t="s">
        <v>457</v>
      </c>
      <c r="C12" s="41" t="s">
        <v>458</v>
      </c>
      <c r="D12" s="41" t="s">
        <v>150</v>
      </c>
      <c r="E12" s="42">
        <v>6</v>
      </c>
      <c r="F12" s="102"/>
      <c r="G12" s="104">
        <f>Table114[5]*Table114[6]</f>
        <v>0</v>
      </c>
    </row>
    <row r="13" spans="1:7" ht="60" x14ac:dyDescent="0.25">
      <c r="A13" s="40">
        <v>5</v>
      </c>
      <c r="B13" s="41" t="s">
        <v>459</v>
      </c>
      <c r="C13" s="41" t="s">
        <v>460</v>
      </c>
      <c r="D13" s="41" t="s">
        <v>150</v>
      </c>
      <c r="E13" s="42">
        <v>2</v>
      </c>
      <c r="F13" s="102"/>
      <c r="G13" s="104">
        <f>Table114[5]*Table114[6]</f>
        <v>0</v>
      </c>
    </row>
    <row r="14" spans="1:7" ht="30" x14ac:dyDescent="0.25">
      <c r="A14" s="40">
        <v>6</v>
      </c>
      <c r="B14" s="41" t="s">
        <v>359</v>
      </c>
      <c r="C14" s="41" t="s">
        <v>360</v>
      </c>
      <c r="D14" s="41" t="s">
        <v>112</v>
      </c>
      <c r="E14" s="42">
        <v>3.1</v>
      </c>
      <c r="F14" s="102"/>
      <c r="G14" s="104">
        <f>Table114[5]*Table114[6]</f>
        <v>0</v>
      </c>
    </row>
    <row r="15" spans="1:7" ht="45" x14ac:dyDescent="0.25">
      <c r="A15" s="40">
        <v>7</v>
      </c>
      <c r="B15" s="41" t="s">
        <v>461</v>
      </c>
      <c r="C15" s="41" t="s">
        <v>462</v>
      </c>
      <c r="D15" s="41" t="s">
        <v>112</v>
      </c>
      <c r="E15" s="42">
        <v>0.3</v>
      </c>
      <c r="F15" s="102"/>
      <c r="G15" s="104">
        <f>Table114[5]*Table114[6]</f>
        <v>0</v>
      </c>
    </row>
    <row r="16" spans="1:7" ht="30" x14ac:dyDescent="0.25">
      <c r="A16" s="40">
        <v>8</v>
      </c>
      <c r="B16" s="41" t="s">
        <v>342</v>
      </c>
      <c r="C16" s="41" t="s">
        <v>463</v>
      </c>
      <c r="D16" s="41" t="s">
        <v>150</v>
      </c>
      <c r="E16" s="42">
        <v>2</v>
      </c>
      <c r="F16" s="102"/>
      <c r="G16" s="104">
        <f>Table114[5]*Table114[6]</f>
        <v>0</v>
      </c>
    </row>
    <row r="17" spans="1:7" ht="30" x14ac:dyDescent="0.25">
      <c r="A17" s="40">
        <v>9</v>
      </c>
      <c r="B17" s="41" t="s">
        <v>342</v>
      </c>
      <c r="C17" s="41" t="s">
        <v>464</v>
      </c>
      <c r="D17" s="41" t="s">
        <v>150</v>
      </c>
      <c r="E17" s="42">
        <v>0.6</v>
      </c>
      <c r="F17" s="102"/>
      <c r="G17" s="104">
        <f>Table114[5]*Table114[6]</f>
        <v>0</v>
      </c>
    </row>
    <row r="18" spans="1:7" ht="30" x14ac:dyDescent="0.25">
      <c r="A18" s="40">
        <v>10</v>
      </c>
      <c r="B18" s="41" t="s">
        <v>342</v>
      </c>
      <c r="C18" s="41" t="s">
        <v>465</v>
      </c>
      <c r="D18" s="41" t="s">
        <v>150</v>
      </c>
      <c r="E18" s="42">
        <v>6</v>
      </c>
      <c r="F18" s="102"/>
      <c r="G18" s="104">
        <f>Table114[5]*Table114[6]</f>
        <v>0</v>
      </c>
    </row>
    <row r="19" spans="1:7" ht="30" x14ac:dyDescent="0.25">
      <c r="A19" s="40">
        <v>11</v>
      </c>
      <c r="B19" s="41" t="s">
        <v>342</v>
      </c>
      <c r="C19" s="41" t="s">
        <v>466</v>
      </c>
      <c r="D19" s="41" t="s">
        <v>150</v>
      </c>
      <c r="E19" s="42">
        <v>13</v>
      </c>
      <c r="F19" s="102"/>
      <c r="G19" s="104">
        <f>Table114[5]*Table114[6]</f>
        <v>0</v>
      </c>
    </row>
    <row r="20" spans="1:7" ht="75" x14ac:dyDescent="0.25">
      <c r="A20" s="40">
        <v>12</v>
      </c>
      <c r="B20" s="41" t="s">
        <v>362</v>
      </c>
      <c r="C20" s="41" t="s">
        <v>363</v>
      </c>
      <c r="D20" s="41" t="s">
        <v>112</v>
      </c>
      <c r="E20" s="42">
        <v>13</v>
      </c>
      <c r="F20" s="102"/>
      <c r="G20" s="104">
        <f>Table114[5]*Table114[6]</f>
        <v>0</v>
      </c>
    </row>
    <row r="21" spans="1:7" ht="60" x14ac:dyDescent="0.25">
      <c r="A21" s="40">
        <v>13</v>
      </c>
      <c r="B21" s="41" t="s">
        <v>364</v>
      </c>
      <c r="C21" s="41" t="s">
        <v>365</v>
      </c>
      <c r="D21" s="41" t="s">
        <v>112</v>
      </c>
      <c r="E21" s="42">
        <v>13</v>
      </c>
      <c r="F21" s="102"/>
      <c r="G21" s="104">
        <f>Table114[5]*Table114[6]</f>
        <v>0</v>
      </c>
    </row>
    <row r="22" spans="1:7" x14ac:dyDescent="0.25">
      <c r="A22" s="40" t="s">
        <v>124</v>
      </c>
      <c r="B22" s="41"/>
      <c r="C22" s="41" t="s">
        <v>467</v>
      </c>
      <c r="D22" s="41"/>
      <c r="E22" s="42"/>
      <c r="F22" s="102"/>
      <c r="G22" s="104">
        <f>Table114[5]*Table114[6]</f>
        <v>0</v>
      </c>
    </row>
    <row r="23" spans="1:7" ht="30" x14ac:dyDescent="0.25">
      <c r="A23" s="40">
        <v>14</v>
      </c>
      <c r="B23" s="41" t="s">
        <v>468</v>
      </c>
      <c r="C23" s="41" t="s">
        <v>727</v>
      </c>
      <c r="D23" s="41" t="s">
        <v>112</v>
      </c>
      <c r="E23" s="42">
        <v>1.52</v>
      </c>
      <c r="F23" s="102"/>
      <c r="G23" s="104">
        <f>Table114[5]*Table114[6]</f>
        <v>0</v>
      </c>
    </row>
    <row r="24" spans="1:7" ht="30" x14ac:dyDescent="0.25">
      <c r="A24" s="40">
        <v>15</v>
      </c>
      <c r="B24" s="41" t="s">
        <v>469</v>
      </c>
      <c r="C24" s="41" t="s">
        <v>470</v>
      </c>
      <c r="D24" s="41" t="s">
        <v>157</v>
      </c>
      <c r="E24" s="42">
        <v>8</v>
      </c>
      <c r="F24" s="102"/>
      <c r="G24" s="104">
        <f>Table114[5]*Table114[6]</f>
        <v>0</v>
      </c>
    </row>
    <row r="25" spans="1:7" ht="30" x14ac:dyDescent="0.25">
      <c r="A25" s="40">
        <v>16</v>
      </c>
      <c r="B25" s="41" t="s">
        <v>471</v>
      </c>
      <c r="C25" s="41" t="s">
        <v>472</v>
      </c>
      <c r="D25" s="41" t="s">
        <v>112</v>
      </c>
      <c r="E25" s="42">
        <v>1.52</v>
      </c>
      <c r="F25" s="102"/>
      <c r="G25" s="104">
        <f>Table114[5]*Table114[6]</f>
        <v>0</v>
      </c>
    </row>
    <row r="26" spans="1:7" ht="60" x14ac:dyDescent="0.25">
      <c r="A26" s="40">
        <v>17</v>
      </c>
      <c r="B26" s="41" t="s">
        <v>344</v>
      </c>
      <c r="C26" s="41" t="s">
        <v>473</v>
      </c>
      <c r="D26" s="41" t="s">
        <v>150</v>
      </c>
      <c r="E26" s="42">
        <v>26</v>
      </c>
      <c r="F26" s="102"/>
      <c r="G26" s="104">
        <f>Table114[5]*Table114[6]</f>
        <v>0</v>
      </c>
    </row>
    <row r="27" spans="1:7" ht="60" x14ac:dyDescent="0.25">
      <c r="A27" s="40">
        <v>18</v>
      </c>
      <c r="B27" s="41" t="s">
        <v>344</v>
      </c>
      <c r="C27" s="41" t="s">
        <v>474</v>
      </c>
      <c r="D27" s="41" t="s">
        <v>150</v>
      </c>
      <c r="E27" s="42">
        <v>2</v>
      </c>
      <c r="F27" s="102"/>
      <c r="G27" s="104">
        <f>Table114[5]*Table114[6]</f>
        <v>0</v>
      </c>
    </row>
    <row r="28" spans="1:7" ht="45" x14ac:dyDescent="0.25">
      <c r="A28" s="40">
        <v>19</v>
      </c>
      <c r="B28" s="41" t="s">
        <v>349</v>
      </c>
      <c r="C28" s="41" t="s">
        <v>350</v>
      </c>
      <c r="D28" s="41" t="s">
        <v>150</v>
      </c>
      <c r="E28" s="42">
        <v>28</v>
      </c>
      <c r="F28" s="102"/>
      <c r="G28" s="104">
        <f>Table114[5]*Table114[6]</f>
        <v>0</v>
      </c>
    </row>
    <row r="29" spans="1:7" ht="45" x14ac:dyDescent="0.25">
      <c r="A29" s="40">
        <v>20</v>
      </c>
      <c r="B29" s="41" t="s">
        <v>394</v>
      </c>
      <c r="C29" s="41" t="s">
        <v>395</v>
      </c>
      <c r="D29" s="41" t="s">
        <v>150</v>
      </c>
      <c r="E29" s="42">
        <v>28</v>
      </c>
      <c r="F29" s="102"/>
      <c r="G29" s="104">
        <f>Table114[5]*Table114[6]</f>
        <v>0</v>
      </c>
    </row>
    <row r="30" spans="1:7" ht="30" x14ac:dyDescent="0.25">
      <c r="A30" s="40">
        <v>21</v>
      </c>
      <c r="B30" s="41" t="s">
        <v>357</v>
      </c>
      <c r="C30" s="41" t="s">
        <v>358</v>
      </c>
      <c r="D30" s="41" t="s">
        <v>150</v>
      </c>
      <c r="E30" s="42">
        <v>28</v>
      </c>
      <c r="F30" s="102"/>
      <c r="G30" s="104">
        <f>Table114[5]*Table114[6]</f>
        <v>0</v>
      </c>
    </row>
    <row r="31" spans="1:7" ht="45" x14ac:dyDescent="0.25">
      <c r="A31" s="40">
        <v>22</v>
      </c>
      <c r="B31" s="41" t="s">
        <v>475</v>
      </c>
      <c r="C31" s="41" t="s">
        <v>476</v>
      </c>
      <c r="D31" s="41" t="s">
        <v>157</v>
      </c>
      <c r="E31" s="42">
        <v>8</v>
      </c>
      <c r="F31" s="102"/>
      <c r="G31" s="104">
        <f>Table114[5]*Table114[6]</f>
        <v>0</v>
      </c>
    </row>
    <row r="32" spans="1:7" ht="45" x14ac:dyDescent="0.25">
      <c r="A32" s="40">
        <v>23</v>
      </c>
      <c r="B32" s="41" t="s">
        <v>339</v>
      </c>
      <c r="C32" s="41" t="s">
        <v>477</v>
      </c>
      <c r="D32" s="41" t="s">
        <v>157</v>
      </c>
      <c r="E32" s="42">
        <v>2</v>
      </c>
      <c r="F32" s="102"/>
      <c r="G32" s="104">
        <f>Table114[5]*Table114[6]</f>
        <v>0</v>
      </c>
    </row>
    <row r="33" spans="1:7" ht="45" x14ac:dyDescent="0.25">
      <c r="A33" s="40">
        <v>24</v>
      </c>
      <c r="B33" s="41" t="s">
        <v>339</v>
      </c>
      <c r="C33" s="41" t="s">
        <v>478</v>
      </c>
      <c r="D33" s="41" t="s">
        <v>157</v>
      </c>
      <c r="E33" s="42">
        <v>4</v>
      </c>
      <c r="F33" s="102"/>
      <c r="G33" s="104">
        <f>Table114[5]*Table114[6]</f>
        <v>0</v>
      </c>
    </row>
    <row r="34" spans="1:7" ht="30" x14ac:dyDescent="0.25">
      <c r="A34" s="40">
        <v>25</v>
      </c>
      <c r="B34" s="41" t="s">
        <v>373</v>
      </c>
      <c r="C34" s="41" t="s">
        <v>479</v>
      </c>
      <c r="D34" s="41" t="s">
        <v>157</v>
      </c>
      <c r="E34" s="42">
        <v>4</v>
      </c>
      <c r="F34" s="102"/>
      <c r="G34" s="104">
        <f>Table114[5]*Table114[6]</f>
        <v>0</v>
      </c>
    </row>
    <row r="35" spans="1:7" ht="45" x14ac:dyDescent="0.25">
      <c r="A35" s="40">
        <v>26</v>
      </c>
      <c r="B35" s="41" t="s">
        <v>339</v>
      </c>
      <c r="C35" s="41" t="s">
        <v>480</v>
      </c>
      <c r="D35" s="41" t="s">
        <v>157</v>
      </c>
      <c r="E35" s="42">
        <v>2</v>
      </c>
      <c r="F35" s="102"/>
      <c r="G35" s="104">
        <f>Table114[5]*Table114[6]</f>
        <v>0</v>
      </c>
    </row>
    <row r="36" spans="1:7" ht="30" x14ac:dyDescent="0.25">
      <c r="A36" s="40">
        <v>27</v>
      </c>
      <c r="B36" s="41" t="s">
        <v>481</v>
      </c>
      <c r="C36" s="41" t="s">
        <v>482</v>
      </c>
      <c r="D36" s="41" t="s">
        <v>157</v>
      </c>
      <c r="E36" s="42">
        <v>1</v>
      </c>
      <c r="F36" s="102"/>
      <c r="G36" s="104">
        <f>Table114[5]*Table114[6]</f>
        <v>0</v>
      </c>
    </row>
    <row r="37" spans="1:7" x14ac:dyDescent="0.25">
      <c r="A37" s="40" t="s">
        <v>326</v>
      </c>
      <c r="B37" s="41"/>
      <c r="C37" s="41" t="s">
        <v>368</v>
      </c>
      <c r="D37" s="41"/>
      <c r="E37" s="42"/>
      <c r="F37" s="102"/>
      <c r="G37" s="104">
        <f>Table114[5]*Table114[6]</f>
        <v>0</v>
      </c>
    </row>
    <row r="38" spans="1:7" ht="30" x14ac:dyDescent="0.25">
      <c r="A38" s="40">
        <v>28</v>
      </c>
      <c r="B38" s="41" t="s">
        <v>333</v>
      </c>
      <c r="C38" s="41" t="s">
        <v>728</v>
      </c>
      <c r="D38" s="41" t="s">
        <v>157</v>
      </c>
      <c r="E38" s="42">
        <v>1</v>
      </c>
      <c r="F38" s="102"/>
      <c r="G38" s="104">
        <f>Table114[5]*Table114[6]</f>
        <v>0</v>
      </c>
    </row>
    <row r="39" spans="1:7" x14ac:dyDescent="0.25">
      <c r="A39" s="40" t="s">
        <v>84</v>
      </c>
      <c r="B39" s="41"/>
      <c r="C39" s="41"/>
      <c r="D39" s="41"/>
      <c r="E39" s="42"/>
      <c r="F39" s="42"/>
      <c r="G39" s="87">
        <f>SUBTOTAL(9,Table114[7])</f>
        <v>0</v>
      </c>
    </row>
  </sheetData>
  <mergeCells count="2">
    <mergeCell ref="C2:G3"/>
    <mergeCell ref="A4:B4"/>
  </mergeCells>
  <phoneticPr fontId="22" type="noConversion"/>
  <conditionalFormatting sqref="G7:G39">
    <cfRule type="expression" dxfId="207" priority="1">
      <formula>AND($C7="Subtotal",$G7="")</formula>
    </cfRule>
    <cfRule type="expression" dxfId="206" priority="2">
      <formula>AND($C7="Subtotal",_xlfn.FORMULATEXT($G7)="=[5]*[6]")</formula>
    </cfRule>
    <cfRule type="expression" dxfId="205" priority="6">
      <formula>AND($C7&lt;&gt;"Subtotal",_xlfn.FORMULATEXT($G7)&lt;&gt;"=[5]*[6]")</formula>
    </cfRule>
  </conditionalFormatting>
  <conditionalFormatting sqref="A7:G39">
    <cfRule type="expression" dxfId="204" priority="3">
      <formula>CELL("PROTECT",A7)=0</formula>
    </cfRule>
    <cfRule type="expression" dxfId="203" priority="4">
      <formula>$C7="Subtotal"</formula>
    </cfRule>
    <cfRule type="expression" priority="5" stopIfTrue="1">
      <formula>OR($C7="Subtotal",$A7="Total TVA Cota 0")</formula>
    </cfRule>
    <cfRule type="expression" dxfId="202" priority="7">
      <formula>$E7=""</formula>
    </cfRule>
  </conditionalFormatting>
  <conditionalFormatting sqref="E7:G39">
    <cfRule type="notContainsBlanks" priority="8" stopIfTrue="1">
      <formula>LEN(TRIM(E7))&gt;0</formula>
    </cfRule>
    <cfRule type="expression" dxfId="201" priority="9">
      <formula>$E7&lt;&gt;""</formula>
    </cfRule>
  </conditionalFormatting>
  <dataValidations count="1">
    <dataValidation type="decimal" operator="greaterThan" allowBlank="1" showInputMessage="1" showErrorMessage="1" sqref="F7:F3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18"/>
  <sheetViews>
    <sheetView view="pageBreakPreview" topLeftCell="A103" zoomScaleNormal="90" zoomScaleSheetLayoutView="100" workbookViewId="0">
      <selection activeCell="C102" sqref="C102"/>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62" t="str">
        <f>SITE!C2</f>
        <v>Instalarea Centralei termice cu arderea biocombustibilului solid și a colectoarelor solare p/u prepararea apei calde menajere la Grădinița din s. Copceac, r-l Ștefan Vodă</v>
      </c>
      <c r="D2" s="162"/>
      <c r="E2" s="162"/>
      <c r="F2" s="162"/>
      <c r="G2" s="162"/>
    </row>
    <row r="3" spans="1:7" s="22" customFormat="1" ht="18.75" x14ac:dyDescent="0.3">
      <c r="A3" s="26" t="str">
        <f>SITE!A3</f>
        <v>Site:</v>
      </c>
      <c r="B3" s="27" t="str">
        <f>IF(SITE!B3=0,"",SITE!B3)</f>
        <v>y</v>
      </c>
      <c r="C3" s="162"/>
      <c r="D3" s="162"/>
      <c r="E3" s="162"/>
      <c r="F3" s="162"/>
      <c r="G3" s="162"/>
    </row>
    <row r="4" spans="1:7" s="22" customFormat="1" ht="18.75" customHeight="1" x14ac:dyDescent="0.25">
      <c r="A4" s="165" t="s">
        <v>8</v>
      </c>
      <c r="B4" s="165"/>
      <c r="C4" s="29" t="str">
        <f>SITE!B10</f>
        <v>Lucrari Generale de Constructie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110</v>
      </c>
      <c r="D7" s="38"/>
      <c r="E7" s="44"/>
      <c r="F7" s="43"/>
      <c r="G7" s="87">
        <f>Table115[5]*Table115[6]</f>
        <v>0</v>
      </c>
    </row>
    <row r="8" spans="1:7" x14ac:dyDescent="0.25">
      <c r="A8" s="35">
        <v>1</v>
      </c>
      <c r="B8" s="25" t="s">
        <v>125</v>
      </c>
      <c r="C8" s="25" t="s">
        <v>126</v>
      </c>
      <c r="D8" s="25" t="s">
        <v>115</v>
      </c>
      <c r="E8" s="25">
        <v>0.13</v>
      </c>
      <c r="F8" s="90"/>
      <c r="G8" s="91">
        <f>Table115[5]*Table115[6]</f>
        <v>0</v>
      </c>
    </row>
    <row r="9" spans="1:7" ht="30" x14ac:dyDescent="0.25">
      <c r="A9" s="40">
        <v>2</v>
      </c>
      <c r="B9" s="41" t="s">
        <v>127</v>
      </c>
      <c r="C9" s="41" t="s">
        <v>128</v>
      </c>
      <c r="D9" s="41" t="s">
        <v>115</v>
      </c>
      <c r="E9" s="42">
        <v>0.52</v>
      </c>
      <c r="F9" s="90"/>
      <c r="G9" s="92">
        <f>Table115[5]*Table115[6]</f>
        <v>0</v>
      </c>
    </row>
    <row r="10" spans="1:7" x14ac:dyDescent="0.25">
      <c r="A10" s="40">
        <v>3</v>
      </c>
      <c r="B10" s="41" t="s">
        <v>125</v>
      </c>
      <c r="C10" s="41" t="s">
        <v>126</v>
      </c>
      <c r="D10" s="41" t="s">
        <v>115</v>
      </c>
      <c r="E10" s="42">
        <v>0.02</v>
      </c>
      <c r="F10" s="90"/>
      <c r="G10" s="92">
        <f>Table115[5]*Table115[6]</f>
        <v>0</v>
      </c>
    </row>
    <row r="11" spans="1:7" ht="30" x14ac:dyDescent="0.25">
      <c r="A11" s="40">
        <v>4</v>
      </c>
      <c r="B11" s="41" t="s">
        <v>127</v>
      </c>
      <c r="C11" s="41" t="s">
        <v>128</v>
      </c>
      <c r="D11" s="41" t="s">
        <v>115</v>
      </c>
      <c r="E11" s="42">
        <v>0.1</v>
      </c>
      <c r="F11" s="90"/>
      <c r="G11" s="92">
        <f>Table115[5]*Table115[6]</f>
        <v>0</v>
      </c>
    </row>
    <row r="12" spans="1:7" ht="30" x14ac:dyDescent="0.25">
      <c r="A12" s="40">
        <v>5</v>
      </c>
      <c r="B12" s="41" t="s">
        <v>129</v>
      </c>
      <c r="C12" s="41" t="s">
        <v>130</v>
      </c>
      <c r="D12" s="41" t="s">
        <v>115</v>
      </c>
      <c r="E12" s="42">
        <v>0.05</v>
      </c>
      <c r="F12" s="90"/>
      <c r="G12" s="92">
        <f>Table115[5]*Table115[6]</f>
        <v>0</v>
      </c>
    </row>
    <row r="13" spans="1:7" ht="30" x14ac:dyDescent="0.25">
      <c r="A13" s="40">
        <v>6</v>
      </c>
      <c r="B13" s="41" t="s">
        <v>131</v>
      </c>
      <c r="C13" s="41" t="s">
        <v>132</v>
      </c>
      <c r="D13" s="41" t="s">
        <v>115</v>
      </c>
      <c r="E13" s="42">
        <v>0.19</v>
      </c>
      <c r="F13" s="90"/>
      <c r="G13" s="92">
        <f>Table115[5]*Table115[6]</f>
        <v>0</v>
      </c>
    </row>
    <row r="14" spans="1:7" x14ac:dyDescent="0.25">
      <c r="A14" s="40">
        <v>7</v>
      </c>
      <c r="B14" s="41" t="s">
        <v>133</v>
      </c>
      <c r="C14" s="41" t="s">
        <v>134</v>
      </c>
      <c r="D14" s="41" t="s">
        <v>112</v>
      </c>
      <c r="E14" s="42">
        <v>4.62</v>
      </c>
      <c r="F14" s="90"/>
      <c r="G14" s="92">
        <f>Table115[5]*Table115[6]</f>
        <v>0</v>
      </c>
    </row>
    <row r="15" spans="1:7" x14ac:dyDescent="0.25">
      <c r="A15" s="40">
        <v>8</v>
      </c>
      <c r="B15" s="41" t="s">
        <v>133</v>
      </c>
      <c r="C15" s="41" t="s">
        <v>135</v>
      </c>
      <c r="D15" s="41" t="s">
        <v>112</v>
      </c>
      <c r="E15" s="42">
        <v>2.86</v>
      </c>
      <c r="F15" s="90"/>
      <c r="G15" s="92">
        <f>Table115[5]*Table115[6]</f>
        <v>0</v>
      </c>
    </row>
    <row r="16" spans="1:7" ht="30" x14ac:dyDescent="0.25">
      <c r="A16" s="40">
        <v>9</v>
      </c>
      <c r="B16" s="41" t="s">
        <v>136</v>
      </c>
      <c r="C16" s="41" t="s">
        <v>137</v>
      </c>
      <c r="D16" s="41" t="s">
        <v>112</v>
      </c>
      <c r="E16" s="42">
        <v>32.799999999999997</v>
      </c>
      <c r="F16" s="90"/>
      <c r="G16" s="92">
        <f>Table115[5]*Table115[6]</f>
        <v>0</v>
      </c>
    </row>
    <row r="17" spans="1:7" ht="30" x14ac:dyDescent="0.25">
      <c r="A17" s="40">
        <v>10</v>
      </c>
      <c r="B17" s="41" t="s">
        <v>136</v>
      </c>
      <c r="C17" s="41" t="s">
        <v>138</v>
      </c>
      <c r="D17" s="41" t="s">
        <v>112</v>
      </c>
      <c r="E17" s="42">
        <v>79.2</v>
      </c>
      <c r="F17" s="90"/>
      <c r="G17" s="92">
        <f>Table115[5]*Table115[6]</f>
        <v>0</v>
      </c>
    </row>
    <row r="18" spans="1:7" ht="45" x14ac:dyDescent="0.25">
      <c r="A18" s="40">
        <v>11</v>
      </c>
      <c r="B18" s="41" t="s">
        <v>139</v>
      </c>
      <c r="C18" s="41" t="s">
        <v>140</v>
      </c>
      <c r="D18" s="41" t="s">
        <v>115</v>
      </c>
      <c r="E18" s="42">
        <v>7.0000000000000007E-2</v>
      </c>
      <c r="F18" s="90"/>
      <c r="G18" s="92">
        <f>Table115[5]*Table115[6]</f>
        <v>0</v>
      </c>
    </row>
    <row r="19" spans="1:7" ht="30" x14ac:dyDescent="0.25">
      <c r="A19" s="40">
        <v>12</v>
      </c>
      <c r="B19" s="41" t="s">
        <v>141</v>
      </c>
      <c r="C19" s="41" t="s">
        <v>142</v>
      </c>
      <c r="D19" s="41" t="s">
        <v>115</v>
      </c>
      <c r="E19" s="42">
        <v>0.28999999999999998</v>
      </c>
      <c r="F19" s="90"/>
      <c r="G19" s="92">
        <f>Table115[5]*Table115[6]</f>
        <v>0</v>
      </c>
    </row>
    <row r="20" spans="1:7" x14ac:dyDescent="0.25">
      <c r="A20" s="40" t="s">
        <v>143</v>
      </c>
      <c r="B20" s="41"/>
      <c r="C20" s="41" t="s">
        <v>116</v>
      </c>
      <c r="D20" s="41"/>
      <c r="E20" s="42"/>
      <c r="F20" s="90"/>
      <c r="G20" s="92">
        <f>Table115[5]*Table115[6]</f>
        <v>0</v>
      </c>
    </row>
    <row r="21" spans="1:7" x14ac:dyDescent="0.25">
      <c r="A21" s="40"/>
      <c r="B21" s="41"/>
      <c r="C21" s="41" t="s">
        <v>144</v>
      </c>
      <c r="D21" s="41"/>
      <c r="E21" s="42"/>
      <c r="F21" s="90"/>
      <c r="G21" s="92">
        <f>Table115[5]*Table115[6]</f>
        <v>0</v>
      </c>
    </row>
    <row r="22" spans="1:7" x14ac:dyDescent="0.25">
      <c r="A22" s="40"/>
      <c r="B22" s="41"/>
      <c r="C22" s="41" t="s">
        <v>145</v>
      </c>
      <c r="D22" s="41"/>
      <c r="E22" s="42"/>
      <c r="F22" s="90"/>
      <c r="G22" s="92">
        <f>Table115[5]*Table115[6]</f>
        <v>0</v>
      </c>
    </row>
    <row r="23" spans="1:7" ht="45" x14ac:dyDescent="0.25">
      <c r="A23" s="40">
        <v>13</v>
      </c>
      <c r="B23" s="41" t="s">
        <v>146</v>
      </c>
      <c r="C23" s="41" t="s">
        <v>147</v>
      </c>
      <c r="D23" s="41" t="s">
        <v>112</v>
      </c>
      <c r="E23" s="42">
        <v>4.1399999999999997</v>
      </c>
      <c r="F23" s="90"/>
      <c r="G23" s="92">
        <f>Table115[5]*Table115[6]</f>
        <v>0</v>
      </c>
    </row>
    <row r="24" spans="1:7" x14ac:dyDescent="0.25">
      <c r="A24" s="40">
        <v>14</v>
      </c>
      <c r="B24" s="41" t="s">
        <v>148</v>
      </c>
      <c r="C24" s="41" t="s">
        <v>149</v>
      </c>
      <c r="D24" s="41" t="s">
        <v>150</v>
      </c>
      <c r="E24" s="42">
        <v>2.2999999999999998</v>
      </c>
      <c r="F24" s="90"/>
      <c r="G24" s="92">
        <f>Table115[5]*Table115[6]</f>
        <v>0</v>
      </c>
    </row>
    <row r="25" spans="1:7" ht="60" x14ac:dyDescent="0.25">
      <c r="A25" s="40">
        <v>15</v>
      </c>
      <c r="B25" s="41" t="s">
        <v>151</v>
      </c>
      <c r="C25" s="41" t="s">
        <v>152</v>
      </c>
      <c r="D25" s="41" t="s">
        <v>150</v>
      </c>
      <c r="E25" s="42">
        <v>2.2999999999999998</v>
      </c>
      <c r="F25" s="90"/>
      <c r="G25" s="92">
        <f>Table115[5]*Table115[6]</f>
        <v>0</v>
      </c>
    </row>
    <row r="26" spans="1:7" x14ac:dyDescent="0.25">
      <c r="A26" s="40" t="s">
        <v>124</v>
      </c>
      <c r="B26" s="41"/>
      <c r="C26" s="41" t="s">
        <v>153</v>
      </c>
      <c r="D26" s="41"/>
      <c r="E26" s="42"/>
      <c r="F26" s="90"/>
      <c r="G26" s="92">
        <f>Table115[5]*Table115[6]</f>
        <v>0</v>
      </c>
    </row>
    <row r="27" spans="1:7" ht="75" x14ac:dyDescent="0.25">
      <c r="A27" s="40">
        <v>16</v>
      </c>
      <c r="B27" s="41" t="s">
        <v>154</v>
      </c>
      <c r="C27" s="41" t="s">
        <v>729</v>
      </c>
      <c r="D27" s="41" t="s">
        <v>112</v>
      </c>
      <c r="E27" s="42">
        <v>2.1</v>
      </c>
      <c r="F27" s="90"/>
      <c r="G27" s="92">
        <f>Table115[5]*Table115[6]</f>
        <v>0</v>
      </c>
    </row>
    <row r="28" spans="1:7" x14ac:dyDescent="0.25">
      <c r="A28" s="40" t="s">
        <v>143</v>
      </c>
      <c r="B28" s="41"/>
      <c r="C28" s="41" t="s">
        <v>730</v>
      </c>
      <c r="D28" s="41"/>
      <c r="E28" s="42"/>
      <c r="F28" s="90"/>
      <c r="G28" s="92">
        <f>Table115[5]*Table115[6]</f>
        <v>0</v>
      </c>
    </row>
    <row r="29" spans="1:7" ht="30" x14ac:dyDescent="0.25">
      <c r="A29" s="40">
        <v>17</v>
      </c>
      <c r="B29" s="41" t="s">
        <v>155</v>
      </c>
      <c r="C29" s="41" t="s">
        <v>156</v>
      </c>
      <c r="D29" s="41" t="s">
        <v>157</v>
      </c>
      <c r="E29" s="42">
        <v>2</v>
      </c>
      <c r="F29" s="90"/>
      <c r="G29" s="92">
        <f>Table115[5]*Table115[6]</f>
        <v>0</v>
      </c>
    </row>
    <row r="30" spans="1:7" ht="30" x14ac:dyDescent="0.25">
      <c r="A30" s="40">
        <v>18</v>
      </c>
      <c r="B30" s="41" t="s">
        <v>158</v>
      </c>
      <c r="C30" s="41" t="s">
        <v>159</v>
      </c>
      <c r="D30" s="41" t="s">
        <v>157</v>
      </c>
      <c r="E30" s="42">
        <v>29</v>
      </c>
      <c r="F30" s="90"/>
      <c r="G30" s="92">
        <f>Table115[5]*Table115[6]</f>
        <v>0</v>
      </c>
    </row>
    <row r="31" spans="1:7" ht="45" x14ac:dyDescent="0.25">
      <c r="A31" s="40">
        <v>19</v>
      </c>
      <c r="B31" s="41" t="s">
        <v>122</v>
      </c>
      <c r="C31" s="41" t="s">
        <v>160</v>
      </c>
      <c r="D31" s="41" t="s">
        <v>123</v>
      </c>
      <c r="E31" s="42">
        <v>48.28</v>
      </c>
      <c r="F31" s="90"/>
      <c r="G31" s="92">
        <f>Table115[5]*Table115[6]</f>
        <v>0</v>
      </c>
    </row>
    <row r="32" spans="1:7" x14ac:dyDescent="0.25">
      <c r="A32" s="40">
        <v>20</v>
      </c>
      <c r="B32" s="41" t="s">
        <v>161</v>
      </c>
      <c r="C32" s="41" t="s">
        <v>162</v>
      </c>
      <c r="D32" s="41" t="s">
        <v>112</v>
      </c>
      <c r="E32" s="42">
        <v>0.54</v>
      </c>
      <c r="F32" s="90"/>
      <c r="G32" s="92">
        <f>Table115[5]*Table115[6]</f>
        <v>0</v>
      </c>
    </row>
    <row r="33" spans="1:7" ht="45" x14ac:dyDescent="0.25">
      <c r="A33" s="40">
        <v>21</v>
      </c>
      <c r="B33" s="41" t="s">
        <v>122</v>
      </c>
      <c r="C33" s="41" t="s">
        <v>163</v>
      </c>
      <c r="D33" s="41" t="s">
        <v>123</v>
      </c>
      <c r="E33" s="42">
        <v>110.18</v>
      </c>
      <c r="F33" s="90"/>
      <c r="G33" s="92">
        <f>Table115[5]*Table115[6]</f>
        <v>0</v>
      </c>
    </row>
    <row r="34" spans="1:7" ht="30" x14ac:dyDescent="0.25">
      <c r="A34" s="40">
        <v>22</v>
      </c>
      <c r="B34" s="41" t="s">
        <v>164</v>
      </c>
      <c r="C34" s="41" t="s">
        <v>165</v>
      </c>
      <c r="D34" s="41" t="s">
        <v>123</v>
      </c>
      <c r="E34" s="42">
        <v>28.67</v>
      </c>
      <c r="F34" s="90"/>
      <c r="G34" s="92">
        <f>Table115[5]*Table115[6]</f>
        <v>0</v>
      </c>
    </row>
    <row r="35" spans="1:7" ht="45" x14ac:dyDescent="0.25">
      <c r="A35" s="40">
        <v>23</v>
      </c>
      <c r="B35" s="41" t="s">
        <v>166</v>
      </c>
      <c r="C35" s="41" t="s">
        <v>167</v>
      </c>
      <c r="D35" s="41" t="s">
        <v>123</v>
      </c>
      <c r="E35" s="42">
        <v>11.56</v>
      </c>
      <c r="F35" s="90"/>
      <c r="G35" s="92">
        <f>Table115[5]*Table115[6]</f>
        <v>0</v>
      </c>
    </row>
    <row r="36" spans="1:7" ht="45" x14ac:dyDescent="0.25">
      <c r="A36" s="40">
        <v>24</v>
      </c>
      <c r="B36" s="41" t="s">
        <v>122</v>
      </c>
      <c r="C36" s="41" t="s">
        <v>168</v>
      </c>
      <c r="D36" s="41" t="s">
        <v>123</v>
      </c>
      <c r="E36" s="42">
        <v>17.920000000000002</v>
      </c>
      <c r="F36" s="90"/>
      <c r="G36" s="92">
        <f>Table115[5]*Table115[6]</f>
        <v>0</v>
      </c>
    </row>
    <row r="37" spans="1:7" x14ac:dyDescent="0.25">
      <c r="A37" s="40" t="s">
        <v>124</v>
      </c>
      <c r="B37" s="41"/>
      <c r="C37" s="41" t="s">
        <v>731</v>
      </c>
      <c r="D37" s="41"/>
      <c r="E37" s="42"/>
      <c r="F37" s="90"/>
      <c r="G37" s="92">
        <f>Table115[5]*Table115[6]</f>
        <v>0</v>
      </c>
    </row>
    <row r="38" spans="1:7" ht="30" x14ac:dyDescent="0.25">
      <c r="A38" s="40">
        <v>25</v>
      </c>
      <c r="B38" s="41" t="s">
        <v>169</v>
      </c>
      <c r="C38" s="41" t="s">
        <v>170</v>
      </c>
      <c r="D38" s="41" t="s">
        <v>115</v>
      </c>
      <c r="E38" s="42">
        <v>0.76</v>
      </c>
      <c r="F38" s="90"/>
      <c r="G38" s="92">
        <f>Table115[5]*Table115[6]</f>
        <v>0</v>
      </c>
    </row>
    <row r="39" spans="1:7" ht="45" x14ac:dyDescent="0.25">
      <c r="A39" s="40">
        <v>26</v>
      </c>
      <c r="B39" s="41" t="s">
        <v>171</v>
      </c>
      <c r="C39" s="41" t="s">
        <v>172</v>
      </c>
      <c r="D39" s="41" t="s">
        <v>123</v>
      </c>
      <c r="E39" s="42">
        <v>6.67</v>
      </c>
      <c r="F39" s="90"/>
      <c r="G39" s="92">
        <f>Table115[5]*Table115[6]</f>
        <v>0</v>
      </c>
    </row>
    <row r="40" spans="1:7" x14ac:dyDescent="0.25">
      <c r="A40" s="40" t="s">
        <v>124</v>
      </c>
      <c r="B40" s="41"/>
      <c r="C40" s="41" t="s">
        <v>173</v>
      </c>
      <c r="D40" s="41"/>
      <c r="E40" s="42"/>
      <c r="F40" s="90"/>
      <c r="G40" s="92">
        <f>Table115[5]*Table115[6]</f>
        <v>0</v>
      </c>
    </row>
    <row r="41" spans="1:7" x14ac:dyDescent="0.25">
      <c r="A41" s="40">
        <v>27</v>
      </c>
      <c r="B41" s="41" t="s">
        <v>174</v>
      </c>
      <c r="C41" s="41" t="s">
        <v>175</v>
      </c>
      <c r="D41" s="41" t="s">
        <v>115</v>
      </c>
      <c r="E41" s="42">
        <v>1.31</v>
      </c>
      <c r="F41" s="90"/>
      <c r="G41" s="92">
        <f>Table115[5]*Table115[6]</f>
        <v>0</v>
      </c>
    </row>
    <row r="42" spans="1:7" ht="45" x14ac:dyDescent="0.25">
      <c r="A42" s="40">
        <v>28</v>
      </c>
      <c r="B42" s="41" t="s">
        <v>176</v>
      </c>
      <c r="C42" s="41" t="s">
        <v>177</v>
      </c>
      <c r="D42" s="41" t="s">
        <v>112</v>
      </c>
      <c r="E42" s="42">
        <v>32.799999999999997</v>
      </c>
      <c r="F42" s="90"/>
      <c r="G42" s="92">
        <f>Table115[5]*Table115[6]</f>
        <v>0</v>
      </c>
    </row>
    <row r="43" spans="1:7" ht="30" x14ac:dyDescent="0.25">
      <c r="A43" s="40">
        <v>29</v>
      </c>
      <c r="B43" s="41" t="s">
        <v>178</v>
      </c>
      <c r="C43" s="41" t="s">
        <v>179</v>
      </c>
      <c r="D43" s="41" t="s">
        <v>112</v>
      </c>
      <c r="E43" s="42">
        <v>32.799999999999997</v>
      </c>
      <c r="F43" s="90"/>
      <c r="G43" s="92">
        <f>Table115[5]*Table115[6]</f>
        <v>0</v>
      </c>
    </row>
    <row r="44" spans="1:7" ht="30" x14ac:dyDescent="0.25">
      <c r="A44" s="40">
        <v>30</v>
      </c>
      <c r="B44" s="41" t="s">
        <v>180</v>
      </c>
      <c r="C44" s="41" t="s">
        <v>181</v>
      </c>
      <c r="D44" s="41" t="s">
        <v>112</v>
      </c>
      <c r="E44" s="42">
        <v>32.799999999999997</v>
      </c>
      <c r="F44" s="90"/>
      <c r="G44" s="92">
        <f>Table115[5]*Table115[6]</f>
        <v>0</v>
      </c>
    </row>
    <row r="45" spans="1:7" x14ac:dyDescent="0.25">
      <c r="A45" s="40" t="s">
        <v>124</v>
      </c>
      <c r="B45" s="41"/>
      <c r="C45" s="41" t="s">
        <v>182</v>
      </c>
      <c r="D45" s="41"/>
      <c r="E45" s="42"/>
      <c r="F45" s="90"/>
      <c r="G45" s="92">
        <f>Table115[5]*Table115[6]</f>
        <v>0</v>
      </c>
    </row>
    <row r="46" spans="1:7" ht="30" x14ac:dyDescent="0.25">
      <c r="A46" s="40">
        <v>31</v>
      </c>
      <c r="B46" s="41" t="s">
        <v>183</v>
      </c>
      <c r="C46" s="41" t="s">
        <v>184</v>
      </c>
      <c r="D46" s="41" t="s">
        <v>112</v>
      </c>
      <c r="E46" s="42">
        <v>32.799999999999997</v>
      </c>
      <c r="F46" s="90"/>
      <c r="G46" s="92">
        <f>Table115[5]*Table115[6]</f>
        <v>0</v>
      </c>
    </row>
    <row r="47" spans="1:7" ht="30" x14ac:dyDescent="0.25">
      <c r="A47" s="40">
        <v>32</v>
      </c>
      <c r="B47" s="41" t="s">
        <v>185</v>
      </c>
      <c r="C47" s="41" t="s">
        <v>186</v>
      </c>
      <c r="D47" s="41" t="s">
        <v>112</v>
      </c>
      <c r="E47" s="42">
        <v>32.799999999999997</v>
      </c>
      <c r="F47" s="90"/>
      <c r="G47" s="92">
        <f>Table115[5]*Table115[6]</f>
        <v>0</v>
      </c>
    </row>
    <row r="48" spans="1:7" ht="60" x14ac:dyDescent="0.25">
      <c r="A48" s="40">
        <v>33</v>
      </c>
      <c r="B48" s="41" t="s">
        <v>187</v>
      </c>
      <c r="C48" s="41" t="s">
        <v>188</v>
      </c>
      <c r="D48" s="41" t="s">
        <v>112</v>
      </c>
      <c r="E48" s="42">
        <v>82.71</v>
      </c>
      <c r="F48" s="90"/>
      <c r="G48" s="92">
        <f>Table115[5]*Table115[6]</f>
        <v>0</v>
      </c>
    </row>
    <row r="49" spans="1:7" ht="30" x14ac:dyDescent="0.25">
      <c r="A49" s="40">
        <v>34</v>
      </c>
      <c r="B49" s="41" t="s">
        <v>185</v>
      </c>
      <c r="C49" s="41" t="s">
        <v>189</v>
      </c>
      <c r="D49" s="41" t="s">
        <v>112</v>
      </c>
      <c r="E49" s="42">
        <v>82.71</v>
      </c>
      <c r="F49" s="90"/>
      <c r="G49" s="92">
        <f>Table115[5]*Table115[6]</f>
        <v>0</v>
      </c>
    </row>
    <row r="50" spans="1:7" x14ac:dyDescent="0.25">
      <c r="A50" s="40" t="s">
        <v>124</v>
      </c>
      <c r="B50" s="41"/>
      <c r="C50" s="41" t="s">
        <v>732</v>
      </c>
      <c r="D50" s="41"/>
      <c r="E50" s="42"/>
      <c r="F50" s="90"/>
      <c r="G50" s="92">
        <f>Table115[5]*Table115[6]</f>
        <v>0</v>
      </c>
    </row>
    <row r="51" spans="1:7" ht="60" x14ac:dyDescent="0.25">
      <c r="A51" s="40">
        <v>35</v>
      </c>
      <c r="B51" s="41" t="s">
        <v>190</v>
      </c>
      <c r="C51" s="41" t="s">
        <v>191</v>
      </c>
      <c r="D51" s="41" t="s">
        <v>115</v>
      </c>
      <c r="E51" s="42">
        <v>0.72</v>
      </c>
      <c r="F51" s="90"/>
      <c r="G51" s="92">
        <f>Table115[5]*Table115[6]</f>
        <v>0</v>
      </c>
    </row>
    <row r="52" spans="1:7" ht="60" x14ac:dyDescent="0.25">
      <c r="A52" s="40">
        <v>36</v>
      </c>
      <c r="B52" s="41" t="s">
        <v>192</v>
      </c>
      <c r="C52" s="41" t="s">
        <v>193</v>
      </c>
      <c r="D52" s="41" t="s">
        <v>115</v>
      </c>
      <c r="E52" s="42">
        <v>1.2</v>
      </c>
      <c r="F52" s="90"/>
      <c r="G52" s="92">
        <f>Table115[5]*Table115[6]</f>
        <v>0</v>
      </c>
    </row>
    <row r="53" spans="1:7" ht="45" x14ac:dyDescent="0.25">
      <c r="A53" s="40">
        <v>37</v>
      </c>
      <c r="B53" s="41" t="s">
        <v>194</v>
      </c>
      <c r="C53" s="41" t="s">
        <v>195</v>
      </c>
      <c r="D53" s="41" t="s">
        <v>112</v>
      </c>
      <c r="E53" s="42">
        <v>0.92</v>
      </c>
      <c r="F53" s="90"/>
      <c r="G53" s="92">
        <f>Table115[5]*Table115[6]</f>
        <v>0</v>
      </c>
    </row>
    <row r="54" spans="1:7" ht="30" x14ac:dyDescent="0.25">
      <c r="A54" s="40">
        <v>38</v>
      </c>
      <c r="B54" s="41" t="s">
        <v>196</v>
      </c>
      <c r="C54" s="41" t="s">
        <v>197</v>
      </c>
      <c r="D54" s="41" t="s">
        <v>123</v>
      </c>
      <c r="E54" s="42">
        <v>13.88</v>
      </c>
      <c r="F54" s="90"/>
      <c r="G54" s="92">
        <f>Table115[5]*Table115[6]</f>
        <v>0</v>
      </c>
    </row>
    <row r="55" spans="1:7" ht="45" x14ac:dyDescent="0.25">
      <c r="A55" s="40">
        <v>39</v>
      </c>
      <c r="B55" s="41" t="s">
        <v>198</v>
      </c>
      <c r="C55" s="41" t="s">
        <v>199</v>
      </c>
      <c r="D55" s="41" t="s">
        <v>115</v>
      </c>
      <c r="E55" s="42">
        <v>0.72</v>
      </c>
      <c r="F55" s="90"/>
      <c r="G55" s="92">
        <f>Table115[5]*Table115[6]</f>
        <v>0</v>
      </c>
    </row>
    <row r="56" spans="1:7" x14ac:dyDescent="0.25">
      <c r="A56" s="40" t="s">
        <v>124</v>
      </c>
      <c r="B56" s="41"/>
      <c r="C56" s="41" t="s">
        <v>632</v>
      </c>
      <c r="D56" s="41"/>
      <c r="E56" s="42"/>
      <c r="F56" s="90"/>
      <c r="G56" s="92">
        <f>Table115[5]*Table115[6]</f>
        <v>0</v>
      </c>
    </row>
    <row r="57" spans="1:7" ht="60" x14ac:dyDescent="0.25">
      <c r="A57" s="40">
        <v>40</v>
      </c>
      <c r="B57" s="41" t="s">
        <v>200</v>
      </c>
      <c r="C57" s="41" t="s">
        <v>201</v>
      </c>
      <c r="D57" s="41" t="s">
        <v>112</v>
      </c>
      <c r="E57" s="42">
        <v>2.25</v>
      </c>
      <c r="F57" s="90"/>
      <c r="G57" s="92">
        <f>Table115[5]*Table115[6]</f>
        <v>0</v>
      </c>
    </row>
    <row r="58" spans="1:7" ht="45" x14ac:dyDescent="0.25">
      <c r="A58" s="40">
        <v>41</v>
      </c>
      <c r="B58" s="41" t="s">
        <v>202</v>
      </c>
      <c r="C58" s="41" t="s">
        <v>203</v>
      </c>
      <c r="D58" s="41" t="s">
        <v>204</v>
      </c>
      <c r="E58" s="42">
        <v>1.03</v>
      </c>
      <c r="F58" s="90"/>
      <c r="G58" s="92">
        <f>Table115[5]*Table115[6]</f>
        <v>0</v>
      </c>
    </row>
    <row r="59" spans="1:7" ht="45" x14ac:dyDescent="0.25">
      <c r="A59" s="40">
        <v>42</v>
      </c>
      <c r="B59" s="41" t="s">
        <v>205</v>
      </c>
      <c r="C59" s="41" t="s">
        <v>206</v>
      </c>
      <c r="D59" s="41" t="s">
        <v>157</v>
      </c>
      <c r="E59" s="42">
        <v>12</v>
      </c>
      <c r="F59" s="90"/>
      <c r="G59" s="92">
        <f>Table115[5]*Table115[6]</f>
        <v>0</v>
      </c>
    </row>
    <row r="60" spans="1:7" ht="30" x14ac:dyDescent="0.25">
      <c r="A60" s="40">
        <v>36</v>
      </c>
      <c r="B60" s="41" t="s">
        <v>629</v>
      </c>
      <c r="C60" s="41" t="s">
        <v>631</v>
      </c>
      <c r="D60" s="41" t="s">
        <v>630</v>
      </c>
      <c r="E60" s="42">
        <v>1</v>
      </c>
      <c r="F60" s="90"/>
      <c r="G60" s="92">
        <f>Table112[5]*Table112[6]</f>
        <v>0</v>
      </c>
    </row>
    <row r="61" spans="1:7" ht="30" x14ac:dyDescent="0.25">
      <c r="A61" s="40">
        <v>43</v>
      </c>
      <c r="B61" s="41" t="s">
        <v>207</v>
      </c>
      <c r="C61" s="41" t="s">
        <v>208</v>
      </c>
      <c r="D61" s="41" t="s">
        <v>112</v>
      </c>
      <c r="E61" s="42">
        <v>27.8</v>
      </c>
      <c r="F61" s="90"/>
      <c r="G61" s="92">
        <f>Table115[5]*Table115[6]</f>
        <v>0</v>
      </c>
    </row>
    <row r="62" spans="1:7" x14ac:dyDescent="0.25">
      <c r="A62" s="40" t="s">
        <v>124</v>
      </c>
      <c r="B62" s="41"/>
      <c r="C62" s="41" t="s">
        <v>633</v>
      </c>
      <c r="D62" s="41"/>
      <c r="E62" s="42"/>
      <c r="F62" s="90"/>
      <c r="G62" s="92">
        <f>Table115[5]*Table115[6]</f>
        <v>0</v>
      </c>
    </row>
    <row r="63" spans="1:7" ht="60" x14ac:dyDescent="0.25">
      <c r="A63" s="40">
        <v>45</v>
      </c>
      <c r="B63" s="41" t="s">
        <v>190</v>
      </c>
      <c r="C63" s="41" t="s">
        <v>191</v>
      </c>
      <c r="D63" s="41" t="s">
        <v>115</v>
      </c>
      <c r="E63" s="42">
        <v>15.03</v>
      </c>
      <c r="F63" s="90"/>
      <c r="G63" s="92">
        <f>Table115[5]*Table115[6]</f>
        <v>0</v>
      </c>
    </row>
    <row r="64" spans="1:7" ht="45" x14ac:dyDescent="0.25">
      <c r="A64" s="40">
        <v>46</v>
      </c>
      <c r="B64" s="41" t="s">
        <v>209</v>
      </c>
      <c r="C64" s="41" t="s">
        <v>210</v>
      </c>
      <c r="D64" s="41" t="s">
        <v>115</v>
      </c>
      <c r="E64" s="42">
        <v>1.1000000000000001</v>
      </c>
      <c r="F64" s="90"/>
      <c r="G64" s="92">
        <f>Table115[5]*Table115[6]</f>
        <v>0</v>
      </c>
    </row>
    <row r="65" spans="1:7" ht="60" x14ac:dyDescent="0.25">
      <c r="A65" s="40">
        <v>47</v>
      </c>
      <c r="B65" s="41" t="s">
        <v>192</v>
      </c>
      <c r="C65" s="41" t="s">
        <v>193</v>
      </c>
      <c r="D65" s="41" t="s">
        <v>115</v>
      </c>
      <c r="E65" s="42">
        <v>6.9</v>
      </c>
      <c r="F65" s="90"/>
      <c r="G65" s="92">
        <f>Table115[5]*Table115[6]</f>
        <v>0</v>
      </c>
    </row>
    <row r="66" spans="1:7" ht="45" x14ac:dyDescent="0.25">
      <c r="A66" s="40">
        <v>48</v>
      </c>
      <c r="B66" s="41" t="s">
        <v>194</v>
      </c>
      <c r="C66" s="41" t="s">
        <v>195</v>
      </c>
      <c r="D66" s="41" t="s">
        <v>112</v>
      </c>
      <c r="E66" s="42">
        <v>11.4</v>
      </c>
      <c r="F66" s="90"/>
      <c r="G66" s="92">
        <f>Table115[5]*Table115[6]</f>
        <v>0</v>
      </c>
    </row>
    <row r="67" spans="1:7" ht="60" x14ac:dyDescent="0.25">
      <c r="A67" s="40">
        <v>49</v>
      </c>
      <c r="B67" s="41" t="s">
        <v>211</v>
      </c>
      <c r="C67" s="41" t="s">
        <v>212</v>
      </c>
      <c r="D67" s="41" t="s">
        <v>123</v>
      </c>
      <c r="E67" s="42">
        <v>29.19</v>
      </c>
      <c r="F67" s="90"/>
      <c r="G67" s="92">
        <f>Table115[5]*Table115[6]</f>
        <v>0</v>
      </c>
    </row>
    <row r="68" spans="1:7" ht="45" x14ac:dyDescent="0.25">
      <c r="A68" s="40">
        <v>50</v>
      </c>
      <c r="B68" s="41" t="s">
        <v>166</v>
      </c>
      <c r="C68" s="41" t="s">
        <v>213</v>
      </c>
      <c r="D68" s="41" t="s">
        <v>123</v>
      </c>
      <c r="E68" s="42">
        <v>120.14</v>
      </c>
      <c r="F68" s="90"/>
      <c r="G68" s="92">
        <f>Table115[5]*Table115[6]</f>
        <v>0</v>
      </c>
    </row>
    <row r="69" spans="1:7" ht="60" x14ac:dyDescent="0.25">
      <c r="A69" s="40">
        <v>51</v>
      </c>
      <c r="B69" s="41" t="s">
        <v>214</v>
      </c>
      <c r="C69" s="41" t="s">
        <v>215</v>
      </c>
      <c r="D69" s="41" t="s">
        <v>123</v>
      </c>
      <c r="E69" s="42">
        <v>45.24</v>
      </c>
      <c r="F69" s="90"/>
      <c r="G69" s="92">
        <f>Table115[5]*Table115[6]</f>
        <v>0</v>
      </c>
    </row>
    <row r="70" spans="1:7" ht="45" x14ac:dyDescent="0.25">
      <c r="A70" s="40">
        <v>52</v>
      </c>
      <c r="B70" s="41" t="s">
        <v>198</v>
      </c>
      <c r="C70" s="41" t="s">
        <v>199</v>
      </c>
      <c r="D70" s="41" t="s">
        <v>115</v>
      </c>
      <c r="E70" s="42">
        <v>9.5</v>
      </c>
      <c r="F70" s="90"/>
      <c r="G70" s="92">
        <f>Table115[5]*Table115[6]</f>
        <v>0</v>
      </c>
    </row>
    <row r="71" spans="1:7" ht="45" x14ac:dyDescent="0.25">
      <c r="A71" s="40">
        <v>53</v>
      </c>
      <c r="B71" s="41" t="s">
        <v>216</v>
      </c>
      <c r="C71" s="41" t="s">
        <v>217</v>
      </c>
      <c r="D71" s="41" t="s">
        <v>115</v>
      </c>
      <c r="E71" s="42">
        <v>9.5</v>
      </c>
      <c r="F71" s="90"/>
      <c r="G71" s="92">
        <f>Table115[5]*Table115[6]</f>
        <v>0</v>
      </c>
    </row>
    <row r="72" spans="1:7" ht="45" x14ac:dyDescent="0.25">
      <c r="A72" s="40">
        <v>54</v>
      </c>
      <c r="B72" s="41" t="s">
        <v>198</v>
      </c>
      <c r="C72" s="41" t="s">
        <v>199</v>
      </c>
      <c r="D72" s="41" t="s">
        <v>115</v>
      </c>
      <c r="E72" s="42">
        <v>5.54</v>
      </c>
      <c r="F72" s="90"/>
      <c r="G72" s="92">
        <f>Table115[5]*Table115[6]</f>
        <v>0</v>
      </c>
    </row>
    <row r="73" spans="1:7" x14ac:dyDescent="0.25">
      <c r="A73" s="40" t="s">
        <v>143</v>
      </c>
      <c r="B73" s="41"/>
      <c r="C73" s="41" t="s">
        <v>733</v>
      </c>
      <c r="D73" s="41"/>
      <c r="E73" s="42"/>
      <c r="F73" s="90"/>
      <c r="G73" s="92">
        <f>Table115[5]*Table115[6]</f>
        <v>0</v>
      </c>
    </row>
    <row r="74" spans="1:7" ht="60" x14ac:dyDescent="0.25">
      <c r="A74" s="40">
        <v>55</v>
      </c>
      <c r="B74" s="41" t="s">
        <v>218</v>
      </c>
      <c r="C74" s="41" t="s">
        <v>219</v>
      </c>
      <c r="D74" s="41" t="s">
        <v>220</v>
      </c>
      <c r="E74" s="42">
        <v>0.06</v>
      </c>
      <c r="F74" s="90"/>
      <c r="G74" s="92">
        <f>Table115[5]*Table115[6]</f>
        <v>0</v>
      </c>
    </row>
    <row r="75" spans="1:7" ht="60" x14ac:dyDescent="0.25">
      <c r="A75" s="40">
        <v>56</v>
      </c>
      <c r="B75" s="41" t="s">
        <v>221</v>
      </c>
      <c r="C75" s="41" t="s">
        <v>222</v>
      </c>
      <c r="D75" s="41" t="s">
        <v>115</v>
      </c>
      <c r="E75" s="42">
        <v>0.56999999999999995</v>
      </c>
      <c r="F75" s="90"/>
      <c r="G75" s="92">
        <f>Table115[5]*Table115[6]</f>
        <v>0</v>
      </c>
    </row>
    <row r="76" spans="1:7" ht="30" x14ac:dyDescent="0.25">
      <c r="A76" s="40">
        <v>57</v>
      </c>
      <c r="B76" s="41" t="s">
        <v>223</v>
      </c>
      <c r="C76" s="41" t="s">
        <v>224</v>
      </c>
      <c r="D76" s="41" t="s">
        <v>204</v>
      </c>
      <c r="E76" s="42">
        <v>11.5</v>
      </c>
      <c r="F76" s="90"/>
      <c r="G76" s="92">
        <f>Table115[5]*Table115[6]</f>
        <v>0</v>
      </c>
    </row>
    <row r="77" spans="1:7" ht="60" x14ac:dyDescent="0.25">
      <c r="A77" s="40">
        <v>58</v>
      </c>
      <c r="B77" s="41" t="s">
        <v>218</v>
      </c>
      <c r="C77" s="41" t="s">
        <v>219</v>
      </c>
      <c r="D77" s="41" t="s">
        <v>220</v>
      </c>
      <c r="E77" s="42">
        <v>0.03</v>
      </c>
      <c r="F77" s="90"/>
      <c r="G77" s="92">
        <f>Table115[5]*Table115[6]</f>
        <v>0</v>
      </c>
    </row>
    <row r="78" spans="1:7" ht="30" x14ac:dyDescent="0.25">
      <c r="A78" s="40">
        <v>59</v>
      </c>
      <c r="B78" s="41" t="s">
        <v>223</v>
      </c>
      <c r="C78" s="41" t="s">
        <v>224</v>
      </c>
      <c r="D78" s="41" t="s">
        <v>204</v>
      </c>
      <c r="E78" s="42">
        <v>5.42</v>
      </c>
      <c r="F78" s="90"/>
      <c r="G78" s="92">
        <f>Table115[5]*Table115[6]</f>
        <v>0</v>
      </c>
    </row>
    <row r="79" spans="1:7" ht="60" x14ac:dyDescent="0.25">
      <c r="A79" s="40">
        <v>60</v>
      </c>
      <c r="B79" s="41" t="s">
        <v>198</v>
      </c>
      <c r="C79" s="41" t="s">
        <v>225</v>
      </c>
      <c r="D79" s="41" t="s">
        <v>115</v>
      </c>
      <c r="E79" s="42">
        <v>3.1</v>
      </c>
      <c r="F79" s="90"/>
      <c r="G79" s="92">
        <f>Table115[5]*Table115[6]</f>
        <v>0</v>
      </c>
    </row>
    <row r="80" spans="1:7" ht="60" x14ac:dyDescent="0.25">
      <c r="A80" s="40">
        <v>61</v>
      </c>
      <c r="B80" s="41" t="s">
        <v>216</v>
      </c>
      <c r="C80" s="41" t="s">
        <v>226</v>
      </c>
      <c r="D80" s="41" t="s">
        <v>115</v>
      </c>
      <c r="E80" s="42">
        <v>3.1</v>
      </c>
      <c r="F80" s="90"/>
      <c r="G80" s="92">
        <f>Table115[5]*Table115[6]</f>
        <v>0</v>
      </c>
    </row>
    <row r="81" spans="1:7" ht="45" x14ac:dyDescent="0.25">
      <c r="A81" s="40">
        <v>62</v>
      </c>
      <c r="B81" s="41" t="s">
        <v>227</v>
      </c>
      <c r="C81" s="41" t="s">
        <v>228</v>
      </c>
      <c r="D81" s="41" t="s">
        <v>220</v>
      </c>
      <c r="E81" s="42">
        <v>0.03</v>
      </c>
      <c r="F81" s="90"/>
      <c r="G81" s="92">
        <f>Table115[5]*Table115[6]</f>
        <v>0</v>
      </c>
    </row>
    <row r="82" spans="1:7" x14ac:dyDescent="0.25">
      <c r="A82" s="40">
        <v>63</v>
      </c>
      <c r="B82" s="41" t="s">
        <v>229</v>
      </c>
      <c r="C82" s="41" t="s">
        <v>230</v>
      </c>
      <c r="D82" s="41" t="s">
        <v>115</v>
      </c>
      <c r="E82" s="42">
        <v>0.23</v>
      </c>
      <c r="F82" s="90"/>
      <c r="G82" s="92">
        <f>Table115[5]*Table115[6]</f>
        <v>0</v>
      </c>
    </row>
    <row r="83" spans="1:7" ht="30" x14ac:dyDescent="0.25">
      <c r="A83" s="40">
        <v>64</v>
      </c>
      <c r="B83" s="41" t="s">
        <v>231</v>
      </c>
      <c r="C83" s="41" t="s">
        <v>232</v>
      </c>
      <c r="D83" s="41" t="s">
        <v>115</v>
      </c>
      <c r="E83" s="42">
        <v>0.78</v>
      </c>
      <c r="F83" s="90"/>
      <c r="G83" s="92">
        <f>Table115[5]*Table115[6]</f>
        <v>0</v>
      </c>
    </row>
    <row r="84" spans="1:7" ht="30" x14ac:dyDescent="0.25">
      <c r="A84" s="40">
        <v>65</v>
      </c>
      <c r="B84" s="41" t="s">
        <v>233</v>
      </c>
      <c r="C84" s="41" t="s">
        <v>234</v>
      </c>
      <c r="D84" s="41" t="s">
        <v>734</v>
      </c>
      <c r="E84" s="42">
        <v>1</v>
      </c>
      <c r="F84" s="90"/>
      <c r="G84" s="92">
        <f>Table115[5]*Table115[6]</f>
        <v>0</v>
      </c>
    </row>
    <row r="85" spans="1:7" ht="45" x14ac:dyDescent="0.25">
      <c r="A85" s="40">
        <v>66</v>
      </c>
      <c r="B85" s="41" t="s">
        <v>235</v>
      </c>
      <c r="C85" s="41" t="s">
        <v>236</v>
      </c>
      <c r="D85" s="41" t="s">
        <v>112</v>
      </c>
      <c r="E85" s="42">
        <v>0.79</v>
      </c>
      <c r="F85" s="90"/>
      <c r="G85" s="92">
        <f>Table115[5]*Table115[6]</f>
        <v>0</v>
      </c>
    </row>
    <row r="86" spans="1:7" ht="45" x14ac:dyDescent="0.25">
      <c r="A86" s="40">
        <v>67</v>
      </c>
      <c r="B86" s="41" t="s">
        <v>237</v>
      </c>
      <c r="C86" s="41" t="s">
        <v>238</v>
      </c>
      <c r="D86" s="41" t="s">
        <v>157</v>
      </c>
      <c r="E86" s="42">
        <v>1</v>
      </c>
      <c r="F86" s="90"/>
      <c r="G86" s="92">
        <f>Table115[5]*Table115[6]</f>
        <v>0</v>
      </c>
    </row>
    <row r="87" spans="1:7" ht="45" x14ac:dyDescent="0.25">
      <c r="A87" s="40">
        <v>68</v>
      </c>
      <c r="B87" s="41" t="s">
        <v>239</v>
      </c>
      <c r="C87" s="41" t="s">
        <v>240</v>
      </c>
      <c r="D87" s="41" t="s">
        <v>157</v>
      </c>
      <c r="E87" s="42">
        <v>1</v>
      </c>
      <c r="F87" s="90"/>
      <c r="G87" s="92">
        <f>Table115[5]*Table115[6]</f>
        <v>0</v>
      </c>
    </row>
    <row r="88" spans="1:7" ht="30" x14ac:dyDescent="0.25">
      <c r="A88" s="40">
        <v>69</v>
      </c>
      <c r="B88" s="41" t="s">
        <v>122</v>
      </c>
      <c r="C88" s="41" t="s">
        <v>241</v>
      </c>
      <c r="D88" s="41" t="s">
        <v>123</v>
      </c>
      <c r="E88" s="42">
        <v>41.1</v>
      </c>
      <c r="F88" s="90"/>
      <c r="G88" s="92">
        <f>Table115[5]*Table115[6]</f>
        <v>0</v>
      </c>
    </row>
    <row r="89" spans="1:7" ht="75" x14ac:dyDescent="0.25">
      <c r="A89" s="40">
        <v>70</v>
      </c>
      <c r="B89" s="41" t="s">
        <v>242</v>
      </c>
      <c r="C89" s="41" t="s">
        <v>243</v>
      </c>
      <c r="D89" s="41" t="s">
        <v>112</v>
      </c>
      <c r="E89" s="42">
        <v>6.4</v>
      </c>
      <c r="F89" s="90"/>
      <c r="G89" s="92">
        <f>Table115[5]*Table115[6]</f>
        <v>0</v>
      </c>
    </row>
    <row r="90" spans="1:7" ht="90" x14ac:dyDescent="0.25">
      <c r="A90" s="40">
        <v>71</v>
      </c>
      <c r="B90" s="41" t="s">
        <v>244</v>
      </c>
      <c r="C90" s="41" t="s">
        <v>245</v>
      </c>
      <c r="D90" s="41" t="s">
        <v>112</v>
      </c>
      <c r="E90" s="42">
        <v>9.5399999999999991</v>
      </c>
      <c r="F90" s="90"/>
      <c r="G90" s="92">
        <f>Table115[5]*Table115[6]</f>
        <v>0</v>
      </c>
    </row>
    <row r="91" spans="1:7" ht="30" x14ac:dyDescent="0.25">
      <c r="A91" s="40">
        <v>72</v>
      </c>
      <c r="B91" s="41" t="s">
        <v>246</v>
      </c>
      <c r="C91" s="41" t="s">
        <v>247</v>
      </c>
      <c r="D91" s="41" t="s">
        <v>157</v>
      </c>
      <c r="E91" s="42">
        <v>5</v>
      </c>
      <c r="F91" s="90"/>
      <c r="G91" s="92">
        <f>Table115[5]*Table115[6]</f>
        <v>0</v>
      </c>
    </row>
    <row r="92" spans="1:7" x14ac:dyDescent="0.25">
      <c r="A92" s="40" t="s">
        <v>124</v>
      </c>
      <c r="B92" s="41"/>
      <c r="C92" s="41" t="s">
        <v>735</v>
      </c>
      <c r="D92" s="41"/>
      <c r="E92" s="42"/>
      <c r="F92" s="90"/>
      <c r="G92" s="92">
        <f>Table115[5]*Table115[6]</f>
        <v>0</v>
      </c>
    </row>
    <row r="93" spans="1:7" x14ac:dyDescent="0.25">
      <c r="A93" s="40"/>
      <c r="B93" s="41"/>
      <c r="C93" s="41" t="s">
        <v>736</v>
      </c>
      <c r="D93" s="41"/>
      <c r="E93" s="42"/>
      <c r="F93" s="90"/>
      <c r="G93" s="92">
        <f>Table115[5]*Table115[6]</f>
        <v>0</v>
      </c>
    </row>
    <row r="94" spans="1:7" ht="45" x14ac:dyDescent="0.25">
      <c r="A94" s="40">
        <v>73</v>
      </c>
      <c r="B94" s="41" t="s">
        <v>122</v>
      </c>
      <c r="C94" s="41" t="s">
        <v>248</v>
      </c>
      <c r="D94" s="41" t="s">
        <v>123</v>
      </c>
      <c r="E94" s="42">
        <v>57.2</v>
      </c>
      <c r="F94" s="90"/>
      <c r="G94" s="92">
        <f>Table115[5]*Table115[6]</f>
        <v>0</v>
      </c>
    </row>
    <row r="95" spans="1:7" ht="30" x14ac:dyDescent="0.25">
      <c r="A95" s="40">
        <v>74</v>
      </c>
      <c r="B95" s="41" t="s">
        <v>249</v>
      </c>
      <c r="C95" s="41" t="s">
        <v>250</v>
      </c>
      <c r="D95" s="41" t="s">
        <v>112</v>
      </c>
      <c r="E95" s="42">
        <v>1.54</v>
      </c>
      <c r="F95" s="90"/>
      <c r="G95" s="92">
        <f>Table115[5]*Table115[6]</f>
        <v>0</v>
      </c>
    </row>
    <row r="96" spans="1:7" ht="45" x14ac:dyDescent="0.25">
      <c r="A96" s="40">
        <v>75</v>
      </c>
      <c r="B96" s="41" t="s">
        <v>251</v>
      </c>
      <c r="C96" s="41" t="s">
        <v>252</v>
      </c>
      <c r="D96" s="41" t="s">
        <v>112</v>
      </c>
      <c r="E96" s="42">
        <v>2.8</v>
      </c>
      <c r="F96" s="90"/>
      <c r="G96" s="92">
        <f>Table115[5]*Table115[6]</f>
        <v>0</v>
      </c>
    </row>
    <row r="97" spans="1:7" ht="30" x14ac:dyDescent="0.25">
      <c r="A97" s="40">
        <v>76</v>
      </c>
      <c r="B97" s="41" t="s">
        <v>253</v>
      </c>
      <c r="C97" s="41" t="s">
        <v>254</v>
      </c>
      <c r="D97" s="41" t="s">
        <v>115</v>
      </c>
      <c r="E97" s="42">
        <v>0.03</v>
      </c>
      <c r="F97" s="90"/>
      <c r="G97" s="92">
        <f>Table115[5]*Table115[6]</f>
        <v>0</v>
      </c>
    </row>
    <row r="98" spans="1:7" ht="30" x14ac:dyDescent="0.25">
      <c r="A98" s="40">
        <v>77</v>
      </c>
      <c r="B98" s="41" t="s">
        <v>120</v>
      </c>
      <c r="C98" s="41" t="s">
        <v>255</v>
      </c>
      <c r="D98" s="41" t="s">
        <v>115</v>
      </c>
      <c r="E98" s="42">
        <v>0.03</v>
      </c>
      <c r="F98" s="90"/>
      <c r="G98" s="92">
        <f>Table115[5]*Table115[6]</f>
        <v>0</v>
      </c>
    </row>
    <row r="99" spans="1:7" ht="30" x14ac:dyDescent="0.25">
      <c r="A99" s="40">
        <v>78</v>
      </c>
      <c r="B99" s="41" t="s">
        <v>256</v>
      </c>
      <c r="C99" s="41" t="s">
        <v>257</v>
      </c>
      <c r="D99" s="41" t="s">
        <v>112</v>
      </c>
      <c r="E99" s="42">
        <v>3.1</v>
      </c>
      <c r="F99" s="90"/>
      <c r="G99" s="92">
        <f>Table115[5]*Table115[6]</f>
        <v>0</v>
      </c>
    </row>
    <row r="100" spans="1:7" ht="45" x14ac:dyDescent="0.25">
      <c r="A100" s="40">
        <v>79</v>
      </c>
      <c r="B100" s="41" t="s">
        <v>258</v>
      </c>
      <c r="C100" s="41" t="s">
        <v>259</v>
      </c>
      <c r="D100" s="41" t="s">
        <v>112</v>
      </c>
      <c r="E100" s="42">
        <v>3.1</v>
      </c>
      <c r="F100" s="90"/>
      <c r="G100" s="92">
        <f>Table115[5]*Table115[6]</f>
        <v>0</v>
      </c>
    </row>
    <row r="101" spans="1:7" ht="30" x14ac:dyDescent="0.25">
      <c r="A101" s="40">
        <v>80</v>
      </c>
      <c r="B101" s="41" t="s">
        <v>260</v>
      </c>
      <c r="C101" s="41" t="s">
        <v>261</v>
      </c>
      <c r="D101" s="41" t="s">
        <v>112</v>
      </c>
      <c r="E101" s="42">
        <v>3.9</v>
      </c>
      <c r="F101" s="90"/>
      <c r="G101" s="92">
        <f>Table115[5]*Table115[6]</f>
        <v>0</v>
      </c>
    </row>
    <row r="102" spans="1:7" x14ac:dyDescent="0.25">
      <c r="A102" s="40" t="s">
        <v>124</v>
      </c>
      <c r="B102" s="41"/>
      <c r="C102" s="41" t="s">
        <v>737</v>
      </c>
      <c r="D102" s="41"/>
      <c r="E102" s="42"/>
      <c r="F102" s="90"/>
      <c r="G102" s="92">
        <f>Table115[5]*Table115[6]</f>
        <v>0</v>
      </c>
    </row>
    <row r="103" spans="1:7" ht="60" x14ac:dyDescent="0.25">
      <c r="A103" s="40">
        <v>81</v>
      </c>
      <c r="B103" s="41" t="s">
        <v>190</v>
      </c>
      <c r="C103" s="41" t="s">
        <v>191</v>
      </c>
      <c r="D103" s="41" t="s">
        <v>115</v>
      </c>
      <c r="E103" s="42">
        <v>4</v>
      </c>
      <c r="F103" s="90"/>
      <c r="G103" s="92">
        <f>Table115[5]*Table115[6]</f>
        <v>0</v>
      </c>
    </row>
    <row r="104" spans="1:7" x14ac:dyDescent="0.25">
      <c r="A104" s="40">
        <v>82</v>
      </c>
      <c r="B104" s="41" t="s">
        <v>174</v>
      </c>
      <c r="C104" s="41" t="s">
        <v>262</v>
      </c>
      <c r="D104" s="41" t="s">
        <v>115</v>
      </c>
      <c r="E104" s="42">
        <v>0.11</v>
      </c>
      <c r="F104" s="90"/>
      <c r="G104" s="92">
        <f>Table115[5]*Table115[6]</f>
        <v>0</v>
      </c>
    </row>
    <row r="105" spans="1:7" ht="45" x14ac:dyDescent="0.25">
      <c r="A105" s="40">
        <v>83</v>
      </c>
      <c r="B105" s="41" t="s">
        <v>263</v>
      </c>
      <c r="C105" s="41" t="s">
        <v>264</v>
      </c>
      <c r="D105" s="41" t="s">
        <v>115</v>
      </c>
      <c r="E105" s="42">
        <v>0.6</v>
      </c>
      <c r="F105" s="90"/>
      <c r="G105" s="92">
        <f>Table115[5]*Table115[6]</f>
        <v>0</v>
      </c>
    </row>
    <row r="106" spans="1:7" ht="45" x14ac:dyDescent="0.25">
      <c r="A106" s="40">
        <v>84</v>
      </c>
      <c r="B106" s="41" t="s">
        <v>192</v>
      </c>
      <c r="C106" s="41" t="s">
        <v>265</v>
      </c>
      <c r="D106" s="41" t="s">
        <v>115</v>
      </c>
      <c r="E106" s="42">
        <v>3.3</v>
      </c>
      <c r="F106" s="90"/>
      <c r="G106" s="92">
        <f>Table115[5]*Table115[6]</f>
        <v>0</v>
      </c>
    </row>
    <row r="107" spans="1:7" ht="45" x14ac:dyDescent="0.25">
      <c r="A107" s="40">
        <v>85</v>
      </c>
      <c r="B107" s="41" t="s">
        <v>194</v>
      </c>
      <c r="C107" s="41" t="s">
        <v>266</v>
      </c>
      <c r="D107" s="41" t="s">
        <v>112</v>
      </c>
      <c r="E107" s="42">
        <v>19.04</v>
      </c>
      <c r="F107" s="90"/>
      <c r="G107" s="92">
        <f>Table115[5]*Table115[6]</f>
        <v>0</v>
      </c>
    </row>
    <row r="108" spans="1:7" ht="30" x14ac:dyDescent="0.25">
      <c r="A108" s="40">
        <v>86</v>
      </c>
      <c r="B108" s="41" t="s">
        <v>267</v>
      </c>
      <c r="C108" s="41" t="s">
        <v>268</v>
      </c>
      <c r="D108" s="41" t="s">
        <v>123</v>
      </c>
      <c r="E108" s="42">
        <v>10.71</v>
      </c>
      <c r="F108" s="90"/>
      <c r="G108" s="92">
        <f>Table115[5]*Table115[6]</f>
        <v>0</v>
      </c>
    </row>
    <row r="109" spans="1:7" ht="30" x14ac:dyDescent="0.25">
      <c r="A109" s="40">
        <v>87</v>
      </c>
      <c r="B109" s="41" t="s">
        <v>269</v>
      </c>
      <c r="C109" s="41" t="s">
        <v>270</v>
      </c>
      <c r="D109" s="41" t="s">
        <v>123</v>
      </c>
      <c r="E109" s="42">
        <v>74.040000000000006</v>
      </c>
      <c r="F109" s="90"/>
      <c r="G109" s="92">
        <f>Table115[5]*Table115[6]</f>
        <v>0</v>
      </c>
    </row>
    <row r="110" spans="1:7" ht="45" x14ac:dyDescent="0.25">
      <c r="A110" s="40">
        <v>88</v>
      </c>
      <c r="B110" s="41" t="s">
        <v>198</v>
      </c>
      <c r="C110" s="41" t="s">
        <v>271</v>
      </c>
      <c r="D110" s="41" t="s">
        <v>115</v>
      </c>
      <c r="E110" s="42">
        <v>1.81</v>
      </c>
      <c r="F110" s="90"/>
      <c r="G110" s="92">
        <f>Table115[5]*Table115[6]</f>
        <v>0</v>
      </c>
    </row>
    <row r="111" spans="1:7" ht="45" x14ac:dyDescent="0.25">
      <c r="A111" s="40">
        <v>89</v>
      </c>
      <c r="B111" s="41" t="s">
        <v>216</v>
      </c>
      <c r="C111" s="41" t="s">
        <v>272</v>
      </c>
      <c r="D111" s="41" t="s">
        <v>115</v>
      </c>
      <c r="E111" s="42">
        <v>1.81</v>
      </c>
      <c r="F111" s="90"/>
      <c r="G111" s="92">
        <f>Table115[5]*Table115[6]</f>
        <v>0</v>
      </c>
    </row>
    <row r="112" spans="1:7" ht="60" x14ac:dyDescent="0.25">
      <c r="A112" s="40">
        <v>90</v>
      </c>
      <c r="B112" s="41" t="s">
        <v>198</v>
      </c>
      <c r="C112" s="41" t="s">
        <v>273</v>
      </c>
      <c r="D112" s="41" t="s">
        <v>115</v>
      </c>
      <c r="E112" s="42">
        <v>2.19</v>
      </c>
      <c r="F112" s="90"/>
      <c r="G112" s="92">
        <f>Table115[5]*Table115[6]</f>
        <v>0</v>
      </c>
    </row>
    <row r="113" spans="1:7" ht="30" x14ac:dyDescent="0.25">
      <c r="A113" s="40">
        <v>91</v>
      </c>
      <c r="B113" s="41" t="s">
        <v>178</v>
      </c>
      <c r="C113" s="41" t="s">
        <v>179</v>
      </c>
      <c r="D113" s="41" t="s">
        <v>112</v>
      </c>
      <c r="E113" s="42">
        <v>3.64</v>
      </c>
      <c r="F113" s="90"/>
      <c r="G113" s="92">
        <f>Table115[5]*Table115[6]</f>
        <v>0</v>
      </c>
    </row>
    <row r="114" spans="1:7" ht="45" x14ac:dyDescent="0.25">
      <c r="A114" s="40">
        <v>92</v>
      </c>
      <c r="B114" s="41" t="s">
        <v>122</v>
      </c>
      <c r="C114" s="41" t="s">
        <v>274</v>
      </c>
      <c r="D114" s="41" t="s">
        <v>123</v>
      </c>
      <c r="E114" s="42">
        <v>12.29</v>
      </c>
      <c r="F114" s="90"/>
      <c r="G114" s="92">
        <f>Table115[5]*Table115[6]</f>
        <v>0</v>
      </c>
    </row>
    <row r="115" spans="1:7" ht="45" x14ac:dyDescent="0.25">
      <c r="A115" s="40">
        <v>93</v>
      </c>
      <c r="B115" s="41" t="s">
        <v>122</v>
      </c>
      <c r="C115" s="41" t="s">
        <v>275</v>
      </c>
      <c r="D115" s="41" t="s">
        <v>123</v>
      </c>
      <c r="E115" s="42">
        <v>12.29</v>
      </c>
      <c r="F115" s="90"/>
      <c r="G115" s="92">
        <f>Table115[5]*Table115[6]</f>
        <v>0</v>
      </c>
    </row>
    <row r="116" spans="1:7" ht="45" x14ac:dyDescent="0.25">
      <c r="A116" s="40">
        <v>94</v>
      </c>
      <c r="B116" s="41" t="s">
        <v>122</v>
      </c>
      <c r="C116" s="41" t="s">
        <v>276</v>
      </c>
      <c r="D116" s="41" t="s">
        <v>123</v>
      </c>
      <c r="E116" s="42">
        <v>11.94</v>
      </c>
      <c r="F116" s="90"/>
      <c r="G116" s="92">
        <f>Table115[5]*Table115[6]</f>
        <v>0</v>
      </c>
    </row>
    <row r="117" spans="1:7" ht="30" x14ac:dyDescent="0.25">
      <c r="A117" s="40">
        <v>95</v>
      </c>
      <c r="B117" s="41" t="s">
        <v>207</v>
      </c>
      <c r="C117" s="41" t="s">
        <v>208</v>
      </c>
      <c r="D117" s="41" t="s">
        <v>112</v>
      </c>
      <c r="E117" s="42">
        <v>0.99</v>
      </c>
      <c r="F117" s="90"/>
      <c r="G117" s="92">
        <f>Table115[5]*Table115[6]</f>
        <v>0</v>
      </c>
    </row>
    <row r="118" spans="1:7" x14ac:dyDescent="0.25">
      <c r="A118" s="120" t="s">
        <v>84</v>
      </c>
      <c r="B118" s="121"/>
      <c r="C118" s="121"/>
      <c r="D118" s="121"/>
      <c r="E118" s="122"/>
      <c r="F118" s="122"/>
      <c r="G118" s="122">
        <f>SUBTOTAL(9,Table115[7])</f>
        <v>0</v>
      </c>
    </row>
  </sheetData>
  <mergeCells count="2">
    <mergeCell ref="C2:G3"/>
    <mergeCell ref="A4:B4"/>
  </mergeCells>
  <phoneticPr fontId="22" type="noConversion"/>
  <conditionalFormatting sqref="A61:G118 A7:G59">
    <cfRule type="expression" dxfId="181" priority="12">
      <formula>CELL("PROTECT",A7)=0</formula>
    </cfRule>
    <cfRule type="expression" dxfId="180" priority="13">
      <formula>$C7="Subtotal"</formula>
    </cfRule>
    <cfRule type="expression" priority="14" stopIfTrue="1">
      <formula>OR($C7="Subtotal",$A7="Total TVA Cota 0")</formula>
    </cfRule>
    <cfRule type="expression" dxfId="179" priority="16">
      <formula>$E7=""</formula>
    </cfRule>
  </conditionalFormatting>
  <conditionalFormatting sqref="G61:G118 G7:G59">
    <cfRule type="expression" dxfId="178" priority="10">
      <formula>AND($C7="Subtotal",$G7="")</formula>
    </cfRule>
    <cfRule type="expression" dxfId="177" priority="11">
      <formula>AND($C7="Subtotal",_xlfn.FORMULATEXT($G7)="=[5]*[6]")</formula>
    </cfRule>
    <cfRule type="expression" dxfId="176" priority="15">
      <formula>AND($C7&lt;&gt;"Subtotal",_xlfn.FORMULATEXT($G7)&lt;&gt;"=[5]*[6]")</formula>
    </cfRule>
  </conditionalFormatting>
  <conditionalFormatting sqref="E61:G118 E7:G59">
    <cfRule type="notContainsBlanks" priority="17" stopIfTrue="1">
      <formula>LEN(TRIM(E7))&gt;0</formula>
    </cfRule>
    <cfRule type="expression" dxfId="175" priority="18">
      <formula>$E7&lt;&gt;""</formula>
    </cfRule>
  </conditionalFormatting>
  <dataValidations count="1">
    <dataValidation type="decimal" operator="greaterThan" allowBlank="1" showInputMessage="1" showErrorMessage="1" sqref="F7:F117">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extLst>
    <ext xmlns:x14="http://schemas.microsoft.com/office/spreadsheetml/2009/9/main" uri="{78C0D931-6437-407d-A8EE-F0AAD7539E65}">
      <x14:conditionalFormattings>
        <x14:conditionalFormatting xmlns:xm="http://schemas.microsoft.com/office/excel/2006/main">
          <x14:cfRule type="expression" priority="19" id="{7CEB705F-45F7-4182-BAE2-DEC954A044AB}">
            <xm:f>AND(TM!$C64="Subtotal",TM!$G64="")</xm:f>
            <x14:dxf>
              <fill>
                <patternFill>
                  <bgColor rgb="FFC00000"/>
                </patternFill>
              </fill>
            </x14:dxf>
          </x14:cfRule>
          <x14:cfRule type="expression" priority="20" id="{BAA1535F-4505-4C46-ABCF-3D964FFC11FA}">
            <xm:f>AND(TM!$C64="Subtotal",_xlfn.FORMULATEXT(TM!$G64)="=[5]*[6]")</xm:f>
            <x14:dxf>
              <fill>
                <patternFill>
                  <bgColor rgb="FFFF0000"/>
                </patternFill>
              </fill>
            </x14:dxf>
          </x14:cfRule>
          <x14:cfRule type="expression" priority="21" id="{2B029083-EE03-4CDD-8936-0AE9497AC853}">
            <xm:f>AND(TM!$C64&lt;&gt;"Subtotal",_xlfn.FORMULATEXT(TM!$G64)&lt;&gt;"=[5]*[6]")</xm:f>
            <x14:dxf>
              <fill>
                <patternFill>
                  <bgColor rgb="FF7030A0"/>
                </patternFill>
              </fill>
            </x14:dxf>
          </x14:cfRule>
          <xm:sqref>G60</xm:sqref>
        </x14:conditionalFormatting>
        <x14:conditionalFormatting xmlns:xm="http://schemas.microsoft.com/office/excel/2006/main">
          <x14:cfRule type="notContainsBlanks" priority="22" stopIfTrue="1" id="{BFC89965-C782-478A-809C-218A93FDD776}">
            <xm:f>LEN(TRIM(TM!E64))&gt;0</xm:f>
            <x14:dxf/>
          </x14:cfRule>
          <x14:cfRule type="expression" priority="23" id="{F39231F9-BE08-49F0-A5A4-2DC07FA8DC92}">
            <xm:f>TM!$E64&lt;&gt;""</xm:f>
            <x14:dxf>
              <fill>
                <patternFill>
                  <bgColor rgb="FFFFC000"/>
                </patternFill>
              </fill>
            </x14:dxf>
          </x14:cfRule>
          <xm:sqref>E60:G60</xm:sqref>
        </x14:conditionalFormatting>
        <x14:conditionalFormatting xmlns:xm="http://schemas.microsoft.com/office/excel/2006/main">
          <x14:cfRule type="expression" priority="24" id="{DF2A3527-B823-4A7A-B028-EE304EAA44F4}">
            <xm:f>CELL("PROTECT",TM!A64)=0</xm:f>
            <x14:dxf>
              <border>
                <left style="thin">
                  <color rgb="FFFF0000"/>
                </left>
                <right style="thin">
                  <color rgb="FFFF0000"/>
                </right>
                <top style="thin">
                  <color rgb="FFFF0000"/>
                </top>
                <bottom style="thin">
                  <color rgb="FFFF0000"/>
                </bottom>
                <vertical/>
                <horizontal/>
              </border>
            </x14:dxf>
          </x14:cfRule>
          <x14:cfRule type="expression" priority="25" id="{15C183C6-E47C-472E-BDDC-9ACA2C31FAC4}">
            <xm:f>TM!$C64="Subtotal"</xm:f>
            <x14:dxf>
              <font>
                <b/>
                <i val="0"/>
              </font>
              <fill>
                <patternFill>
                  <bgColor rgb="FFB4F0FF"/>
                </patternFill>
              </fill>
            </x14:dxf>
          </x14:cfRule>
          <x14:cfRule type="expression" priority="26" stopIfTrue="1" id="{4CBD4C74-8392-459F-A05B-2B254532992B}">
            <xm:f>OR(TM!$C64="Subtotal",TM!$A64="Total TVA Cota 0")</xm:f>
            <x14:dxf/>
          </x14:cfRule>
          <x14:cfRule type="expression" priority="27" id="{FA5F317A-E3AD-4A79-B3EC-144209903BDF}">
            <xm:f>TM!$E64=""</xm:f>
            <x14:dxf>
              <font>
                <b/>
                <i val="0"/>
              </font>
              <fill>
                <patternFill>
                  <bgColor theme="0" tint="-0.14996795556505021"/>
                </patternFill>
              </fill>
            </x14:dxf>
          </x14:cfRule>
          <xm:sqref>A60:G60</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3"/>
  <sheetViews>
    <sheetView view="pageBreakPreview" topLeftCell="A37" zoomScaleNormal="90" zoomScaleSheetLayoutView="100" workbookViewId="0">
      <selection activeCell="C44" sqref="C44"/>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62" t="str">
        <f>SITE!C2</f>
        <v>Instalarea Centralei termice cu arderea biocombustibilului solid și a colectoarelor solare p/u prepararea apei calde menajere la Grădinița din s. Copceac, r-l Ștefan Vodă</v>
      </c>
      <c r="D2" s="162"/>
      <c r="E2" s="162"/>
      <c r="F2" s="162"/>
      <c r="G2" s="162"/>
    </row>
    <row r="3" spans="1:7" s="22" customFormat="1" ht="18.75" x14ac:dyDescent="0.3">
      <c r="A3" s="26" t="str">
        <f>SITE!A3</f>
        <v>Site:</v>
      </c>
      <c r="B3" s="27" t="str">
        <f>IF(SITE!B3=0,"",SITE!B3)</f>
        <v>y</v>
      </c>
      <c r="C3" s="166"/>
      <c r="D3" s="166"/>
      <c r="E3" s="166"/>
      <c r="F3" s="166"/>
      <c r="G3" s="166"/>
    </row>
    <row r="4" spans="1:7" s="22" customFormat="1" ht="18.75" x14ac:dyDescent="0.25">
      <c r="A4" s="167" t="s">
        <v>8</v>
      </c>
      <c r="B4" s="168"/>
      <c r="C4" s="29" t="str">
        <f>SITE!B11</f>
        <v>Electricitate si iluminare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277</v>
      </c>
      <c r="D7" s="38"/>
      <c r="E7" s="44"/>
      <c r="F7" s="43"/>
      <c r="G7" s="87">
        <f>Table116[5]*Table116[6]</f>
        <v>0</v>
      </c>
    </row>
    <row r="8" spans="1:7" x14ac:dyDescent="0.25">
      <c r="A8" s="38"/>
      <c r="B8" s="38"/>
      <c r="C8" s="39" t="s">
        <v>278</v>
      </c>
      <c r="D8" s="38"/>
      <c r="E8" s="44"/>
      <c r="F8" s="43"/>
      <c r="G8" s="89">
        <f>Table116[5]*Table116[6]</f>
        <v>0</v>
      </c>
    </row>
    <row r="9" spans="1:7" ht="30" x14ac:dyDescent="0.25">
      <c r="A9" s="35">
        <v>1</v>
      </c>
      <c r="B9" s="25" t="s">
        <v>279</v>
      </c>
      <c r="C9" s="25" t="s">
        <v>280</v>
      </c>
      <c r="D9" s="25" t="s">
        <v>157</v>
      </c>
      <c r="E9" s="25">
        <v>1</v>
      </c>
      <c r="F9" s="90"/>
      <c r="G9" s="91">
        <f>Table116[5]*Table116[6]</f>
        <v>0</v>
      </c>
    </row>
    <row r="10" spans="1:7" ht="45" x14ac:dyDescent="0.25">
      <c r="A10" s="40">
        <v>2</v>
      </c>
      <c r="B10" s="41" t="s">
        <v>281</v>
      </c>
      <c r="C10" s="41" t="s">
        <v>282</v>
      </c>
      <c r="D10" s="41" t="s">
        <v>157</v>
      </c>
      <c r="E10" s="42">
        <v>1</v>
      </c>
      <c r="F10" s="90"/>
      <c r="G10" s="92">
        <f>Table116[5]*Table116[6]</f>
        <v>0</v>
      </c>
    </row>
    <row r="11" spans="1:7" ht="30" x14ac:dyDescent="0.25">
      <c r="A11" s="40">
        <v>3</v>
      </c>
      <c r="B11" s="41" t="s">
        <v>283</v>
      </c>
      <c r="C11" s="41" t="s">
        <v>284</v>
      </c>
      <c r="D11" s="41" t="s">
        <v>157</v>
      </c>
      <c r="E11" s="42">
        <v>1</v>
      </c>
      <c r="F11" s="90"/>
      <c r="G11" s="92">
        <f>Table116[5]*Table116[6]</f>
        <v>0</v>
      </c>
    </row>
    <row r="12" spans="1:7" x14ac:dyDescent="0.25">
      <c r="A12" s="40" t="s">
        <v>124</v>
      </c>
      <c r="B12" s="41"/>
      <c r="C12" s="41" t="s">
        <v>285</v>
      </c>
      <c r="D12" s="41"/>
      <c r="E12" s="42"/>
      <c r="F12" s="90"/>
      <c r="G12" s="92">
        <f>Table116[5]*Table116[6]</f>
        <v>0</v>
      </c>
    </row>
    <row r="13" spans="1:7" ht="30" x14ac:dyDescent="0.25">
      <c r="A13" s="40">
        <v>4</v>
      </c>
      <c r="B13" s="41" t="s">
        <v>286</v>
      </c>
      <c r="C13" s="41" t="s">
        <v>287</v>
      </c>
      <c r="D13" s="41" t="s">
        <v>334</v>
      </c>
      <c r="E13" s="42">
        <v>0.09</v>
      </c>
      <c r="F13" s="90"/>
      <c r="G13" s="92">
        <f>Table116[5]*Table116[6]</f>
        <v>0</v>
      </c>
    </row>
    <row r="14" spans="1:7" x14ac:dyDescent="0.25">
      <c r="A14" s="40">
        <v>5</v>
      </c>
      <c r="B14" s="41"/>
      <c r="C14" s="41" t="s">
        <v>288</v>
      </c>
      <c r="D14" s="41" t="s">
        <v>157</v>
      </c>
      <c r="E14" s="42">
        <v>7</v>
      </c>
      <c r="F14" s="90"/>
      <c r="G14" s="92">
        <f>Table116[5]*Table116[6]</f>
        <v>0</v>
      </c>
    </row>
    <row r="15" spans="1:7" x14ac:dyDescent="0.25">
      <c r="A15" s="40">
        <v>6</v>
      </c>
      <c r="B15" s="41"/>
      <c r="C15" s="41">
        <v>10</v>
      </c>
      <c r="D15" s="41" t="s">
        <v>157</v>
      </c>
      <c r="E15" s="42">
        <v>7</v>
      </c>
      <c r="F15" s="90"/>
      <c r="G15" s="92">
        <f>Table116[5]*Table116[6]</f>
        <v>0</v>
      </c>
    </row>
    <row r="16" spans="1:7" x14ac:dyDescent="0.25">
      <c r="A16" s="40">
        <v>7</v>
      </c>
      <c r="B16" s="41"/>
      <c r="C16" s="41" t="s">
        <v>289</v>
      </c>
      <c r="D16" s="41" t="s">
        <v>157</v>
      </c>
      <c r="E16" s="42">
        <v>7</v>
      </c>
      <c r="F16" s="90"/>
      <c r="G16" s="92">
        <f>Table116[5]*Table116[6]</f>
        <v>0</v>
      </c>
    </row>
    <row r="17" spans="1:7" x14ac:dyDescent="0.25">
      <c r="A17" s="40">
        <v>8</v>
      </c>
      <c r="B17" s="41"/>
      <c r="C17" s="41" t="s">
        <v>738</v>
      </c>
      <c r="D17" s="41" t="s">
        <v>157</v>
      </c>
      <c r="E17" s="42">
        <v>2</v>
      </c>
      <c r="F17" s="90"/>
      <c r="G17" s="92">
        <f>Table116[5]*Table116[6]</f>
        <v>0</v>
      </c>
    </row>
    <row r="18" spans="1:7" x14ac:dyDescent="0.25">
      <c r="A18" s="40">
        <v>9</v>
      </c>
      <c r="B18" s="41"/>
      <c r="C18" s="41" t="s">
        <v>739</v>
      </c>
      <c r="D18" s="41" t="s">
        <v>157</v>
      </c>
      <c r="E18" s="42">
        <v>2</v>
      </c>
      <c r="F18" s="90"/>
      <c r="G18" s="92">
        <f>Table116[5]*Table116[6]</f>
        <v>0</v>
      </c>
    </row>
    <row r="19" spans="1:7" x14ac:dyDescent="0.25">
      <c r="A19" s="40">
        <v>10</v>
      </c>
      <c r="B19" s="41"/>
      <c r="C19" s="41" t="s">
        <v>740</v>
      </c>
      <c r="D19" s="41" t="s">
        <v>157</v>
      </c>
      <c r="E19" s="42">
        <v>1</v>
      </c>
      <c r="F19" s="90"/>
      <c r="G19" s="92">
        <f>Table116[5]*Table116[6]</f>
        <v>0</v>
      </c>
    </row>
    <row r="20" spans="1:7" ht="30" x14ac:dyDescent="0.25">
      <c r="A20" s="40">
        <v>11</v>
      </c>
      <c r="B20" s="41" t="s">
        <v>290</v>
      </c>
      <c r="C20" s="41" t="s">
        <v>291</v>
      </c>
      <c r="D20" s="41" t="s">
        <v>334</v>
      </c>
      <c r="E20" s="42">
        <v>0.01</v>
      </c>
      <c r="F20" s="90"/>
      <c r="G20" s="92">
        <f>Table116[5]*Table116[6]</f>
        <v>0</v>
      </c>
    </row>
    <row r="21" spans="1:7" ht="30" x14ac:dyDescent="0.25">
      <c r="A21" s="40">
        <v>12</v>
      </c>
      <c r="B21" s="41"/>
      <c r="C21" s="41" t="s">
        <v>741</v>
      </c>
      <c r="D21" s="41" t="s">
        <v>157</v>
      </c>
      <c r="E21" s="42">
        <v>1</v>
      </c>
      <c r="F21" s="90"/>
      <c r="G21" s="92">
        <f>Table116[5]*Table116[6]</f>
        <v>0</v>
      </c>
    </row>
    <row r="22" spans="1:7" x14ac:dyDescent="0.25">
      <c r="A22" s="40" t="s">
        <v>124</v>
      </c>
      <c r="B22" s="41"/>
      <c r="C22" s="41" t="s">
        <v>292</v>
      </c>
      <c r="D22" s="41"/>
      <c r="E22" s="42"/>
      <c r="F22" s="90"/>
      <c r="G22" s="92">
        <f>Table116[5]*Table116[6]</f>
        <v>0</v>
      </c>
    </row>
    <row r="23" spans="1:7" ht="45" x14ac:dyDescent="0.25">
      <c r="A23" s="40">
        <v>13</v>
      </c>
      <c r="B23" s="41" t="s">
        <v>293</v>
      </c>
      <c r="C23" s="41" t="s">
        <v>294</v>
      </c>
      <c r="D23" s="41" t="s">
        <v>335</v>
      </c>
      <c r="E23" s="42">
        <v>1.07</v>
      </c>
      <c r="F23" s="90"/>
      <c r="G23" s="92">
        <f>Table116[5]*Table116[6]</f>
        <v>0</v>
      </c>
    </row>
    <row r="24" spans="1:7" ht="45" x14ac:dyDescent="0.25">
      <c r="A24" s="40">
        <v>14</v>
      </c>
      <c r="B24" s="41" t="s">
        <v>295</v>
      </c>
      <c r="C24" s="41" t="s">
        <v>296</v>
      </c>
      <c r="D24" s="41" t="s">
        <v>335</v>
      </c>
      <c r="E24" s="42">
        <v>2.0099999999999998</v>
      </c>
      <c r="F24" s="90"/>
      <c r="G24" s="92">
        <f>Table116[5]*Table116[6]</f>
        <v>0</v>
      </c>
    </row>
    <row r="25" spans="1:7" x14ac:dyDescent="0.25">
      <c r="A25" s="40">
        <v>15</v>
      </c>
      <c r="B25" s="41"/>
      <c r="C25" s="41" t="s">
        <v>742</v>
      </c>
      <c r="D25" s="41" t="s">
        <v>150</v>
      </c>
      <c r="E25" s="42">
        <v>126</v>
      </c>
      <c r="F25" s="90"/>
      <c r="G25" s="92">
        <f>Table116[5]*Table116[6]</f>
        <v>0</v>
      </c>
    </row>
    <row r="26" spans="1:7" x14ac:dyDescent="0.25">
      <c r="A26" s="40">
        <v>16</v>
      </c>
      <c r="B26" s="41"/>
      <c r="C26" s="41" t="s">
        <v>743</v>
      </c>
      <c r="D26" s="41" t="s">
        <v>150</v>
      </c>
      <c r="E26" s="42">
        <v>15</v>
      </c>
      <c r="F26" s="90"/>
      <c r="G26" s="92">
        <f>Table116[5]*Table116[6]</f>
        <v>0</v>
      </c>
    </row>
    <row r="27" spans="1:7" x14ac:dyDescent="0.25">
      <c r="A27" s="40">
        <v>17</v>
      </c>
      <c r="B27" s="41"/>
      <c r="C27" s="41" t="s">
        <v>744</v>
      </c>
      <c r="D27" s="41" t="s">
        <v>150</v>
      </c>
      <c r="E27" s="42">
        <v>15</v>
      </c>
      <c r="F27" s="90"/>
      <c r="G27" s="92">
        <f>Table116[5]*Table116[6]</f>
        <v>0</v>
      </c>
    </row>
    <row r="28" spans="1:7" x14ac:dyDescent="0.25">
      <c r="A28" s="40">
        <v>18</v>
      </c>
      <c r="B28" s="41"/>
      <c r="C28" s="41" t="s">
        <v>745</v>
      </c>
      <c r="D28" s="41" t="s">
        <v>150</v>
      </c>
      <c r="E28" s="42">
        <v>45</v>
      </c>
      <c r="F28" s="90"/>
      <c r="G28" s="92">
        <f>Table116[5]*Table116[6]</f>
        <v>0</v>
      </c>
    </row>
    <row r="29" spans="1:7" x14ac:dyDescent="0.25">
      <c r="A29" s="40" t="s">
        <v>124</v>
      </c>
      <c r="B29" s="41"/>
      <c r="C29" s="41" t="s">
        <v>297</v>
      </c>
      <c r="D29" s="41"/>
      <c r="E29" s="42"/>
      <c r="F29" s="90"/>
      <c r="G29" s="92">
        <f>Table116[5]*Table116[6]</f>
        <v>0</v>
      </c>
    </row>
    <row r="30" spans="1:7" x14ac:dyDescent="0.25">
      <c r="A30" s="40">
        <v>19</v>
      </c>
      <c r="B30" s="41" t="s">
        <v>298</v>
      </c>
      <c r="C30" s="41" t="s">
        <v>299</v>
      </c>
      <c r="D30" s="41" t="s">
        <v>336</v>
      </c>
      <c r="E30" s="42">
        <v>0.3</v>
      </c>
      <c r="F30" s="90"/>
      <c r="G30" s="92">
        <f>Table116[5]*Table116[6]</f>
        <v>0</v>
      </c>
    </row>
    <row r="31" spans="1:7" ht="30" x14ac:dyDescent="0.25">
      <c r="A31" s="40">
        <v>20</v>
      </c>
      <c r="B31" s="41" t="s">
        <v>300</v>
      </c>
      <c r="C31" s="41" t="s">
        <v>301</v>
      </c>
      <c r="D31" s="41" t="s">
        <v>335</v>
      </c>
      <c r="E31" s="42">
        <v>0.11</v>
      </c>
      <c r="F31" s="90"/>
      <c r="G31" s="92">
        <f>Table116[5]*Table116[6]</f>
        <v>0</v>
      </c>
    </row>
    <row r="32" spans="1:7" ht="30" x14ac:dyDescent="0.25">
      <c r="A32" s="40">
        <v>21</v>
      </c>
      <c r="B32" s="41" t="s">
        <v>302</v>
      </c>
      <c r="C32" s="41" t="s">
        <v>303</v>
      </c>
      <c r="D32" s="41" t="s">
        <v>335</v>
      </c>
      <c r="E32" s="42">
        <v>0.15</v>
      </c>
      <c r="F32" s="90"/>
      <c r="G32" s="92">
        <f>Table116[5]*Table116[6]</f>
        <v>0</v>
      </c>
    </row>
    <row r="33" spans="1:7" x14ac:dyDescent="0.25">
      <c r="A33" s="40">
        <v>22</v>
      </c>
      <c r="B33" s="41"/>
      <c r="C33" s="41" t="s">
        <v>746</v>
      </c>
      <c r="D33" s="41" t="s">
        <v>150</v>
      </c>
      <c r="E33" s="42">
        <v>35</v>
      </c>
      <c r="F33" s="90"/>
      <c r="G33" s="92">
        <f>Table116[5]*Table116[6]</f>
        <v>0</v>
      </c>
    </row>
    <row r="34" spans="1:7" ht="30" x14ac:dyDescent="0.25">
      <c r="A34" s="40">
        <v>23</v>
      </c>
      <c r="B34" s="41" t="s">
        <v>304</v>
      </c>
      <c r="C34" s="41" t="s">
        <v>305</v>
      </c>
      <c r="D34" s="41" t="s">
        <v>335</v>
      </c>
      <c r="E34" s="42">
        <v>0.35</v>
      </c>
      <c r="F34" s="90"/>
      <c r="G34" s="92">
        <f>Table116[5]*Table116[6]</f>
        <v>0</v>
      </c>
    </row>
    <row r="35" spans="1:7" x14ac:dyDescent="0.25">
      <c r="A35" s="40">
        <v>24</v>
      </c>
      <c r="B35" s="41" t="s">
        <v>306</v>
      </c>
      <c r="C35" s="41" t="s">
        <v>307</v>
      </c>
      <c r="D35" s="41" t="s">
        <v>157</v>
      </c>
      <c r="E35" s="42">
        <v>1</v>
      </c>
      <c r="F35" s="90"/>
      <c r="G35" s="92">
        <f>Table116[5]*Table116[6]</f>
        <v>0</v>
      </c>
    </row>
    <row r="36" spans="1:7" x14ac:dyDescent="0.25">
      <c r="A36" s="40">
        <v>25</v>
      </c>
      <c r="B36" s="41"/>
      <c r="C36" s="41" t="s">
        <v>747</v>
      </c>
      <c r="D36" s="41" t="s">
        <v>157</v>
      </c>
      <c r="E36" s="42">
        <v>6</v>
      </c>
      <c r="F36" s="90"/>
      <c r="G36" s="92">
        <f>Table116[5]*Table116[6]</f>
        <v>0</v>
      </c>
    </row>
    <row r="37" spans="1:7" ht="30" x14ac:dyDescent="0.25">
      <c r="A37" s="40">
        <v>26</v>
      </c>
      <c r="B37" s="41" t="s">
        <v>308</v>
      </c>
      <c r="C37" s="41" t="s">
        <v>309</v>
      </c>
      <c r="D37" s="41" t="s">
        <v>335</v>
      </c>
      <c r="E37" s="42">
        <v>0.11</v>
      </c>
      <c r="F37" s="90"/>
      <c r="G37" s="92">
        <f>Table116[5]*Table116[6]</f>
        <v>0</v>
      </c>
    </row>
    <row r="38" spans="1:7" x14ac:dyDescent="0.25">
      <c r="A38" s="40">
        <v>27</v>
      </c>
      <c r="B38" s="41"/>
      <c r="C38" s="41" t="s">
        <v>748</v>
      </c>
      <c r="D38" s="41" t="s">
        <v>150</v>
      </c>
      <c r="E38" s="42">
        <v>11</v>
      </c>
      <c r="F38" s="90"/>
      <c r="G38" s="92">
        <f>Table116[5]*Table116[6]</f>
        <v>0</v>
      </c>
    </row>
    <row r="39" spans="1:7" x14ac:dyDescent="0.25">
      <c r="A39" s="40">
        <v>28</v>
      </c>
      <c r="B39" s="41" t="s">
        <v>310</v>
      </c>
      <c r="C39" s="41" t="s">
        <v>311</v>
      </c>
      <c r="D39" s="41" t="s">
        <v>335</v>
      </c>
      <c r="E39" s="42">
        <v>1.07</v>
      </c>
      <c r="F39" s="90"/>
      <c r="G39" s="92">
        <f>Table116[5]*Table116[6]</f>
        <v>0</v>
      </c>
    </row>
    <row r="40" spans="1:7" x14ac:dyDescent="0.25">
      <c r="A40" s="40">
        <v>29</v>
      </c>
      <c r="B40" s="41"/>
      <c r="C40" s="41" t="s">
        <v>312</v>
      </c>
      <c r="D40" s="41" t="s">
        <v>150</v>
      </c>
      <c r="E40" s="42">
        <v>107</v>
      </c>
      <c r="F40" s="90"/>
      <c r="G40" s="92">
        <f>Table116[5]*Table116[6]</f>
        <v>0</v>
      </c>
    </row>
    <row r="41" spans="1:7" x14ac:dyDescent="0.25">
      <c r="A41" s="40">
        <v>30</v>
      </c>
      <c r="B41" s="41"/>
      <c r="C41" s="41" t="s">
        <v>749</v>
      </c>
      <c r="D41" s="41" t="s">
        <v>157</v>
      </c>
      <c r="E41" s="42">
        <v>10</v>
      </c>
      <c r="F41" s="90"/>
      <c r="G41" s="92">
        <f>Table116[5]*Table116[6]</f>
        <v>0</v>
      </c>
    </row>
    <row r="42" spans="1:7" x14ac:dyDescent="0.25">
      <c r="A42" s="40">
        <v>31</v>
      </c>
      <c r="B42" s="41" t="s">
        <v>313</v>
      </c>
      <c r="C42" s="41" t="s">
        <v>314</v>
      </c>
      <c r="D42" s="41" t="s">
        <v>157</v>
      </c>
      <c r="E42" s="42">
        <v>1</v>
      </c>
      <c r="F42" s="90"/>
      <c r="G42" s="92">
        <f>Table116[5]*Table116[6]</f>
        <v>0</v>
      </c>
    </row>
    <row r="43" spans="1:7" ht="45" x14ac:dyDescent="0.25">
      <c r="A43" s="40">
        <v>32</v>
      </c>
      <c r="B43" s="41" t="s">
        <v>315</v>
      </c>
      <c r="C43" s="41" t="s">
        <v>316</v>
      </c>
      <c r="D43" s="41" t="s">
        <v>157</v>
      </c>
      <c r="E43" s="42">
        <v>1</v>
      </c>
      <c r="F43" s="90"/>
      <c r="G43" s="92">
        <f>Table116[5]*Table116[6]</f>
        <v>0</v>
      </c>
    </row>
    <row r="44" spans="1:7" ht="30" x14ac:dyDescent="0.25">
      <c r="A44" s="40">
        <v>33</v>
      </c>
      <c r="B44" s="41"/>
      <c r="C44" s="41" t="s">
        <v>842</v>
      </c>
      <c r="D44" s="41" t="s">
        <v>157</v>
      </c>
      <c r="E44" s="42">
        <v>1</v>
      </c>
      <c r="F44" s="90"/>
      <c r="G44" s="92">
        <f>Table116[5]*Table116[6]</f>
        <v>0</v>
      </c>
    </row>
    <row r="45" spans="1:7" x14ac:dyDescent="0.25">
      <c r="A45" s="40">
        <v>34</v>
      </c>
      <c r="B45" s="41" t="s">
        <v>317</v>
      </c>
      <c r="C45" s="41" t="s">
        <v>318</v>
      </c>
      <c r="D45" s="41" t="s">
        <v>157</v>
      </c>
      <c r="E45" s="42">
        <v>1</v>
      </c>
      <c r="F45" s="90"/>
      <c r="G45" s="92">
        <f>Table116[5]*Table116[6]</f>
        <v>0</v>
      </c>
    </row>
    <row r="46" spans="1:7" x14ac:dyDescent="0.25">
      <c r="A46" s="40">
        <v>35</v>
      </c>
      <c r="B46" s="41"/>
      <c r="C46" s="41" t="s">
        <v>750</v>
      </c>
      <c r="D46" s="41" t="s">
        <v>150</v>
      </c>
      <c r="E46" s="42">
        <v>26</v>
      </c>
      <c r="F46" s="90"/>
      <c r="G46" s="92">
        <f>Table116[5]*Table116[6]</f>
        <v>0</v>
      </c>
    </row>
    <row r="47" spans="1:7" x14ac:dyDescent="0.25">
      <c r="A47" s="40">
        <v>36</v>
      </c>
      <c r="B47" s="41" t="s">
        <v>319</v>
      </c>
      <c r="C47" s="41" t="s">
        <v>320</v>
      </c>
      <c r="D47" s="41" t="s">
        <v>334</v>
      </c>
      <c r="E47" s="42">
        <v>0.02</v>
      </c>
      <c r="F47" s="90"/>
      <c r="G47" s="92">
        <f>Table116[5]*Table116[6]</f>
        <v>0</v>
      </c>
    </row>
    <row r="48" spans="1:7" x14ac:dyDescent="0.25">
      <c r="A48" s="40">
        <v>37</v>
      </c>
      <c r="B48" s="41"/>
      <c r="C48" s="41" t="s">
        <v>751</v>
      </c>
      <c r="D48" s="41" t="s">
        <v>157</v>
      </c>
      <c r="E48" s="42">
        <v>2</v>
      </c>
      <c r="F48" s="90"/>
      <c r="G48" s="92">
        <f>Table116[5]*Table116[6]</f>
        <v>0</v>
      </c>
    </row>
    <row r="49" spans="1:7" x14ac:dyDescent="0.25">
      <c r="A49" s="40">
        <v>38</v>
      </c>
      <c r="B49" s="41"/>
      <c r="C49" s="41" t="s">
        <v>752</v>
      </c>
      <c r="D49" s="41" t="s">
        <v>157</v>
      </c>
      <c r="E49" s="42">
        <v>13</v>
      </c>
      <c r="F49" s="90"/>
      <c r="G49" s="92">
        <f>Table116[5]*Table116[6]</f>
        <v>0</v>
      </c>
    </row>
    <row r="50" spans="1:7" x14ac:dyDescent="0.25">
      <c r="A50" s="40">
        <v>39</v>
      </c>
      <c r="B50" s="41"/>
      <c r="C50" s="41" t="s">
        <v>679</v>
      </c>
      <c r="D50" s="41" t="s">
        <v>123</v>
      </c>
      <c r="E50" s="42">
        <v>5</v>
      </c>
      <c r="F50" s="90"/>
      <c r="G50" s="92">
        <f>Table116[5]*Table116[6]</f>
        <v>0</v>
      </c>
    </row>
    <row r="51" spans="1:7" x14ac:dyDescent="0.25">
      <c r="A51" s="40" t="s">
        <v>124</v>
      </c>
      <c r="B51" s="41"/>
      <c r="C51" s="41" t="s">
        <v>321</v>
      </c>
      <c r="D51" s="41"/>
      <c r="E51" s="42"/>
      <c r="F51" s="90"/>
      <c r="G51" s="92">
        <f>Table116[5]*Table116[6]</f>
        <v>0</v>
      </c>
    </row>
    <row r="52" spans="1:7" ht="30" x14ac:dyDescent="0.25">
      <c r="A52" s="40">
        <v>40</v>
      </c>
      <c r="B52" s="41" t="s">
        <v>322</v>
      </c>
      <c r="C52" s="41" t="s">
        <v>323</v>
      </c>
      <c r="D52" s="41" t="s">
        <v>334</v>
      </c>
      <c r="E52" s="42">
        <v>0.04</v>
      </c>
      <c r="F52" s="90"/>
      <c r="G52" s="92">
        <f>Table116[5]*Table116[6]</f>
        <v>0</v>
      </c>
    </row>
    <row r="53" spans="1:7" ht="30" x14ac:dyDescent="0.25">
      <c r="A53" s="40">
        <v>41</v>
      </c>
      <c r="B53" s="41" t="s">
        <v>324</v>
      </c>
      <c r="C53" s="41" t="s">
        <v>325</v>
      </c>
      <c r="D53" s="41" t="s">
        <v>334</v>
      </c>
      <c r="E53" s="42">
        <v>0.02</v>
      </c>
      <c r="F53" s="90"/>
      <c r="G53" s="92">
        <f>Table116[5]*Table116[6]</f>
        <v>0</v>
      </c>
    </row>
    <row r="54" spans="1:7" x14ac:dyDescent="0.25">
      <c r="A54" s="40" t="s">
        <v>326</v>
      </c>
      <c r="B54" s="41"/>
      <c r="C54" s="41" t="s">
        <v>327</v>
      </c>
      <c r="D54" s="41"/>
      <c r="E54" s="42"/>
      <c r="F54" s="90"/>
      <c r="G54" s="92">
        <f>Table116[5]*Table116[6]</f>
        <v>0</v>
      </c>
    </row>
    <row r="55" spans="1:7" ht="45" x14ac:dyDescent="0.25">
      <c r="A55" s="40">
        <v>42</v>
      </c>
      <c r="B55" s="41" t="s">
        <v>328</v>
      </c>
      <c r="C55" s="41" t="s">
        <v>329</v>
      </c>
      <c r="D55" s="41" t="s">
        <v>115</v>
      </c>
      <c r="E55" s="42">
        <v>2.75</v>
      </c>
      <c r="F55" s="90"/>
      <c r="G55" s="92">
        <f>Table116[5]*Table116[6]</f>
        <v>0</v>
      </c>
    </row>
    <row r="56" spans="1:7" ht="45" x14ac:dyDescent="0.25">
      <c r="A56" s="40">
        <v>43</v>
      </c>
      <c r="B56" s="41" t="s">
        <v>198</v>
      </c>
      <c r="C56" s="41" t="s">
        <v>199</v>
      </c>
      <c r="D56" s="41" t="s">
        <v>115</v>
      </c>
      <c r="E56" s="42">
        <v>2.75</v>
      </c>
      <c r="F56" s="90"/>
      <c r="G56" s="92">
        <f>Table116[5]*Table116[6]</f>
        <v>0</v>
      </c>
    </row>
    <row r="57" spans="1:7" ht="45" x14ac:dyDescent="0.25">
      <c r="A57" s="40">
        <v>44</v>
      </c>
      <c r="B57" s="41" t="s">
        <v>330</v>
      </c>
      <c r="C57" s="41" t="s">
        <v>331</v>
      </c>
      <c r="D57" s="41" t="s">
        <v>115</v>
      </c>
      <c r="E57" s="42">
        <v>2.75</v>
      </c>
      <c r="F57" s="90"/>
      <c r="G57" s="92">
        <f>Table116[5]*Table116[6]</f>
        <v>0</v>
      </c>
    </row>
    <row r="58" spans="1:7" x14ac:dyDescent="0.25">
      <c r="A58" s="40" t="s">
        <v>326</v>
      </c>
      <c r="B58" s="41"/>
      <c r="C58" s="41" t="s">
        <v>332</v>
      </c>
      <c r="D58" s="41"/>
      <c r="E58" s="42"/>
      <c r="F58" s="90"/>
      <c r="G58" s="92">
        <f>Table116[5]*Table116[6]</f>
        <v>0</v>
      </c>
    </row>
    <row r="59" spans="1:7" ht="45" x14ac:dyDescent="0.25">
      <c r="A59" s="110" t="s">
        <v>754</v>
      </c>
      <c r="B59" s="110" t="s">
        <v>629</v>
      </c>
      <c r="C59" s="127" t="s">
        <v>753</v>
      </c>
      <c r="D59" s="110" t="s">
        <v>755</v>
      </c>
      <c r="E59" s="111">
        <v>1</v>
      </c>
      <c r="F59" s="112"/>
      <c r="G59" s="113">
        <f>Table116[5]*Table116[6]</f>
        <v>0</v>
      </c>
    </row>
    <row r="60" spans="1:7" x14ac:dyDescent="0.25">
      <c r="A60" s="40">
        <v>45</v>
      </c>
      <c r="B60" s="41" t="s">
        <v>333</v>
      </c>
      <c r="C60" s="41" t="s">
        <v>756</v>
      </c>
      <c r="D60" s="41" t="s">
        <v>157</v>
      </c>
      <c r="E60" s="42">
        <v>1</v>
      </c>
      <c r="F60" s="90"/>
      <c r="G60" s="92">
        <f>Table116[5]*Table116[6]</f>
        <v>0</v>
      </c>
    </row>
    <row r="61" spans="1:7" ht="30" x14ac:dyDescent="0.25">
      <c r="A61" s="40">
        <v>46</v>
      </c>
      <c r="B61" s="41" t="s">
        <v>333</v>
      </c>
      <c r="C61" s="41" t="s">
        <v>757</v>
      </c>
      <c r="D61" s="41" t="s">
        <v>157</v>
      </c>
      <c r="E61" s="42">
        <v>1</v>
      </c>
      <c r="F61" s="90"/>
      <c r="G61" s="92">
        <f>Table116[5]*Table116[6]</f>
        <v>0</v>
      </c>
    </row>
    <row r="62" spans="1:7" ht="30" x14ac:dyDescent="0.25">
      <c r="A62" s="40">
        <v>47</v>
      </c>
      <c r="B62" s="41" t="s">
        <v>333</v>
      </c>
      <c r="C62" s="41" t="s">
        <v>758</v>
      </c>
      <c r="D62" s="41" t="s">
        <v>157</v>
      </c>
      <c r="E62" s="42">
        <v>1</v>
      </c>
      <c r="F62" s="90"/>
      <c r="G62" s="92">
        <f>Table116[5]*Table116[6]</f>
        <v>0</v>
      </c>
    </row>
    <row r="63" spans="1:7" x14ac:dyDescent="0.25">
      <c r="A63" s="40" t="s">
        <v>84</v>
      </c>
      <c r="B63" s="41"/>
      <c r="C63" s="41"/>
      <c r="D63" s="41"/>
      <c r="E63" s="42"/>
      <c r="F63" s="42"/>
      <c r="G63" s="87">
        <f>SUBTOTAL(9,Table116[7])</f>
        <v>0</v>
      </c>
    </row>
  </sheetData>
  <mergeCells count="2">
    <mergeCell ref="C2:G3"/>
    <mergeCell ref="A4:B4"/>
  </mergeCells>
  <phoneticPr fontId="22" type="noConversion"/>
  <conditionalFormatting sqref="E7:G63">
    <cfRule type="notContainsBlanks" priority="8" stopIfTrue="1">
      <formula>LEN(TRIM(E7))&gt;0</formula>
    </cfRule>
    <cfRule type="expression" dxfId="148" priority="9">
      <formula>$E7&lt;&gt;""</formula>
    </cfRule>
  </conditionalFormatting>
  <conditionalFormatting sqref="A7:G63">
    <cfRule type="expression" dxfId="147" priority="3">
      <formula>CELL("PROTECT",A7)=0</formula>
    </cfRule>
    <cfRule type="expression" dxfId="146" priority="4">
      <formula>$C7="Subtotal"</formula>
    </cfRule>
    <cfRule type="expression" priority="5" stopIfTrue="1">
      <formula>OR($C7="Subtotal",$A7="Total TVA Cota 0")</formula>
    </cfRule>
    <cfRule type="expression" dxfId="145" priority="7">
      <formula>$E7=""</formula>
    </cfRule>
  </conditionalFormatting>
  <conditionalFormatting sqref="G7:G63">
    <cfRule type="expression" dxfId="144" priority="1">
      <formula>AND($C7="Subtotal",$G7="")</formula>
    </cfRule>
    <cfRule type="expression" dxfId="143" priority="2">
      <formula>AND($C7="Subtotal",_xlfn.FORMULATEXT($G7)="=[5]*[6]")</formula>
    </cfRule>
    <cfRule type="expression" dxfId="142" priority="6">
      <formula>AND($C7&lt;&gt;"Subtotal",_xlfn.FORMULATEXT($G7)&lt;&gt;"=[5]*[6]")</formula>
    </cfRule>
  </conditionalFormatting>
  <dataValidations count="1">
    <dataValidation type="decimal" operator="greaterThan" allowBlank="1" showInputMessage="1" showErrorMessage="1" sqref="F7:F62">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86"/>
  <sheetViews>
    <sheetView view="pageBreakPreview" topLeftCell="A55" zoomScaleNormal="90" zoomScaleSheetLayoutView="100" workbookViewId="0">
      <selection activeCell="C10" sqref="C10"/>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62" t="str">
        <f>SITE!C2</f>
        <v>Instalarea Centralei termice cu arderea biocombustibilului solid și a colectoarelor solare p/u prepararea apei calde menajere la Grădinița din s. Copceac, r-l Ștefan Vodă</v>
      </c>
      <c r="D2" s="162"/>
      <c r="E2" s="162"/>
      <c r="F2" s="162"/>
      <c r="G2" s="162"/>
    </row>
    <row r="3" spans="1:7" s="22" customFormat="1" ht="18.75" x14ac:dyDescent="0.3">
      <c r="A3" s="26" t="str">
        <f>SITE!A3</f>
        <v>Site:</v>
      </c>
      <c r="B3" s="27" t="str">
        <f>IF(SITE!B3=0,"",SITE!B3)</f>
        <v>y</v>
      </c>
      <c r="C3" s="162"/>
      <c r="D3" s="162"/>
      <c r="E3" s="162"/>
      <c r="F3" s="162"/>
      <c r="G3" s="162"/>
    </row>
    <row r="4" spans="1:7" s="22" customFormat="1" ht="18.75" x14ac:dyDescent="0.25">
      <c r="A4" s="165" t="s">
        <v>8</v>
      </c>
      <c r="B4" s="165"/>
      <c r="C4" s="29" t="str">
        <f>SITE!B12</f>
        <v>Sistem automatizat de control si reglare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t="s">
        <v>277</v>
      </c>
      <c r="D7" s="38"/>
      <c r="E7" s="44"/>
      <c r="F7" s="43"/>
      <c r="G7" s="87">
        <f>Table117[5]*Table117[6]</f>
        <v>0</v>
      </c>
    </row>
    <row r="8" spans="1:7" x14ac:dyDescent="0.25">
      <c r="A8" s="38"/>
      <c r="B8" s="38"/>
      <c r="C8" s="128" t="s">
        <v>804</v>
      </c>
      <c r="D8" s="38"/>
      <c r="E8" s="44"/>
      <c r="F8" s="43"/>
      <c r="G8" s="89">
        <f>Table117[5]*Table117[6]</f>
        <v>0</v>
      </c>
    </row>
    <row r="9" spans="1:7" ht="30" x14ac:dyDescent="0.25">
      <c r="A9" s="35">
        <v>1</v>
      </c>
      <c r="B9" s="25" t="s">
        <v>483</v>
      </c>
      <c r="C9" s="25" t="s">
        <v>484</v>
      </c>
      <c r="D9" s="25" t="s">
        <v>157</v>
      </c>
      <c r="E9" s="25">
        <v>1</v>
      </c>
      <c r="F9" s="102"/>
      <c r="G9" s="103">
        <f>Table117[5]*Table117[6]</f>
        <v>0</v>
      </c>
    </row>
    <row r="10" spans="1:7" ht="30" x14ac:dyDescent="0.25">
      <c r="A10" s="40">
        <v>2</v>
      </c>
      <c r="B10" s="41" t="s">
        <v>485</v>
      </c>
      <c r="C10" s="41" t="s">
        <v>486</v>
      </c>
      <c r="D10" s="41" t="s">
        <v>157</v>
      </c>
      <c r="E10" s="42">
        <v>38</v>
      </c>
      <c r="F10" s="102"/>
      <c r="G10" s="104">
        <f>Table117[5]*Table117[6]</f>
        <v>0</v>
      </c>
    </row>
    <row r="11" spans="1:7" x14ac:dyDescent="0.25">
      <c r="A11" s="40">
        <v>3</v>
      </c>
      <c r="B11" s="41" t="s">
        <v>487</v>
      </c>
      <c r="C11" s="41" t="s">
        <v>488</v>
      </c>
      <c r="D11" s="41" t="s">
        <v>334</v>
      </c>
      <c r="E11" s="42">
        <v>0.76</v>
      </c>
      <c r="F11" s="102"/>
      <c r="G11" s="104">
        <f>Table117[5]*Table117[6]</f>
        <v>0</v>
      </c>
    </row>
    <row r="12" spans="1:7" ht="30" x14ac:dyDescent="0.25">
      <c r="A12" s="40">
        <v>4</v>
      </c>
      <c r="B12" s="41" t="s">
        <v>313</v>
      </c>
      <c r="C12" s="41" t="s">
        <v>489</v>
      </c>
      <c r="D12" s="41" t="s">
        <v>157</v>
      </c>
      <c r="E12" s="42">
        <v>35</v>
      </c>
      <c r="F12" s="102"/>
      <c r="G12" s="104">
        <f>Table117[5]*Table117[6]</f>
        <v>0</v>
      </c>
    </row>
    <row r="13" spans="1:7" x14ac:dyDescent="0.25">
      <c r="A13" s="40">
        <v>5</v>
      </c>
      <c r="B13" s="41" t="s">
        <v>487</v>
      </c>
      <c r="C13" s="41" t="s">
        <v>488</v>
      </c>
      <c r="D13" s="41" t="s">
        <v>334</v>
      </c>
      <c r="E13" s="42">
        <v>0.7</v>
      </c>
      <c r="F13" s="102"/>
      <c r="G13" s="104">
        <f>Table117[5]*Table117[6]</f>
        <v>0</v>
      </c>
    </row>
    <row r="14" spans="1:7" ht="30" x14ac:dyDescent="0.25">
      <c r="A14" s="40">
        <v>6</v>
      </c>
      <c r="B14" s="41" t="s">
        <v>490</v>
      </c>
      <c r="C14" s="41" t="s">
        <v>491</v>
      </c>
      <c r="D14" s="41" t="s">
        <v>335</v>
      </c>
      <c r="E14" s="42">
        <v>0.8</v>
      </c>
      <c r="F14" s="102"/>
      <c r="G14" s="104">
        <f>Table117[5]*Table117[6]</f>
        <v>0</v>
      </c>
    </row>
    <row r="15" spans="1:7" ht="30" x14ac:dyDescent="0.25">
      <c r="A15" s="40">
        <v>7</v>
      </c>
      <c r="B15" s="41" t="s">
        <v>490</v>
      </c>
      <c r="C15" s="41" t="s">
        <v>492</v>
      </c>
      <c r="D15" s="41" t="s">
        <v>335</v>
      </c>
      <c r="E15" s="42">
        <v>0.7</v>
      </c>
      <c r="F15" s="102"/>
      <c r="G15" s="104">
        <f>Table117[5]*Table117[6]</f>
        <v>0</v>
      </c>
    </row>
    <row r="16" spans="1:7" x14ac:dyDescent="0.25">
      <c r="A16" s="40" t="s">
        <v>326</v>
      </c>
      <c r="B16" s="41"/>
      <c r="C16" s="41" t="s">
        <v>451</v>
      </c>
      <c r="D16" s="41"/>
      <c r="E16" s="42"/>
      <c r="F16" s="102"/>
      <c r="G16" s="104">
        <f>Table117[5]*Table117[6]</f>
        <v>0</v>
      </c>
    </row>
    <row r="17" spans="1:7" x14ac:dyDescent="0.25">
      <c r="A17" s="40">
        <v>8</v>
      </c>
      <c r="B17" s="41" t="s">
        <v>333</v>
      </c>
      <c r="C17" s="41" t="s">
        <v>759</v>
      </c>
      <c r="D17" s="41" t="s">
        <v>157</v>
      </c>
      <c r="E17" s="42">
        <v>1</v>
      </c>
      <c r="F17" s="102"/>
      <c r="G17" s="104">
        <f>Table117[5]*Table117[6]</f>
        <v>0</v>
      </c>
    </row>
    <row r="18" spans="1:7" ht="30" x14ac:dyDescent="0.25">
      <c r="A18" s="40">
        <v>9</v>
      </c>
      <c r="B18" s="41" t="s">
        <v>333</v>
      </c>
      <c r="C18" s="41" t="s">
        <v>760</v>
      </c>
      <c r="D18" s="41" t="s">
        <v>157</v>
      </c>
      <c r="E18" s="42">
        <v>2</v>
      </c>
      <c r="F18" s="102"/>
      <c r="G18" s="104">
        <f>Table117[5]*Table117[6]</f>
        <v>0</v>
      </c>
    </row>
    <row r="19" spans="1:7" x14ac:dyDescent="0.25">
      <c r="A19" s="40">
        <v>10</v>
      </c>
      <c r="B19" s="41" t="s">
        <v>333</v>
      </c>
      <c r="C19" s="41" t="s">
        <v>761</v>
      </c>
      <c r="D19" s="41" t="s">
        <v>157</v>
      </c>
      <c r="E19" s="42">
        <v>5</v>
      </c>
      <c r="F19" s="102"/>
      <c r="G19" s="104">
        <f>Table117[5]*Table117[6]</f>
        <v>0</v>
      </c>
    </row>
    <row r="20" spans="1:7" x14ac:dyDescent="0.25">
      <c r="A20" s="40">
        <v>11</v>
      </c>
      <c r="B20" s="41" t="s">
        <v>333</v>
      </c>
      <c r="C20" s="41" t="s">
        <v>762</v>
      </c>
      <c r="D20" s="41" t="s">
        <v>157</v>
      </c>
      <c r="E20" s="42">
        <v>2</v>
      </c>
      <c r="F20" s="102"/>
      <c r="G20" s="104">
        <f>Table117[5]*Table117[6]</f>
        <v>0</v>
      </c>
    </row>
    <row r="21" spans="1:7" x14ac:dyDescent="0.25">
      <c r="A21" s="40">
        <v>12</v>
      </c>
      <c r="B21" s="41" t="s">
        <v>333</v>
      </c>
      <c r="C21" s="41" t="s">
        <v>763</v>
      </c>
      <c r="D21" s="41" t="s">
        <v>157</v>
      </c>
      <c r="E21" s="42">
        <v>11</v>
      </c>
      <c r="F21" s="102"/>
      <c r="G21" s="104">
        <f>Table117[5]*Table117[6]</f>
        <v>0</v>
      </c>
    </row>
    <row r="22" spans="1:7" x14ac:dyDescent="0.25">
      <c r="A22" s="40">
        <v>13</v>
      </c>
      <c r="B22" s="41" t="s">
        <v>333</v>
      </c>
      <c r="C22" s="41" t="s">
        <v>764</v>
      </c>
      <c r="D22" s="41" t="s">
        <v>157</v>
      </c>
      <c r="E22" s="42">
        <v>2</v>
      </c>
      <c r="F22" s="102"/>
      <c r="G22" s="104">
        <f>Table117[5]*Table117[6]</f>
        <v>0</v>
      </c>
    </row>
    <row r="23" spans="1:7" x14ac:dyDescent="0.25">
      <c r="A23" s="40">
        <v>14</v>
      </c>
      <c r="B23" s="41" t="s">
        <v>333</v>
      </c>
      <c r="C23" s="41" t="s">
        <v>765</v>
      </c>
      <c r="D23" s="41" t="s">
        <v>157</v>
      </c>
      <c r="E23" s="42">
        <v>2</v>
      </c>
      <c r="F23" s="102"/>
      <c r="G23" s="104">
        <f>Table117[5]*Table117[6]</f>
        <v>0</v>
      </c>
    </row>
    <row r="24" spans="1:7" x14ac:dyDescent="0.25">
      <c r="A24" s="40">
        <v>15</v>
      </c>
      <c r="B24" s="41" t="s">
        <v>333</v>
      </c>
      <c r="C24" s="41" t="s">
        <v>766</v>
      </c>
      <c r="D24" s="41" t="s">
        <v>157</v>
      </c>
      <c r="E24" s="42">
        <v>13</v>
      </c>
      <c r="F24" s="102"/>
      <c r="G24" s="104">
        <f>Table117[5]*Table117[6]</f>
        <v>0</v>
      </c>
    </row>
    <row r="25" spans="1:7" x14ac:dyDescent="0.25">
      <c r="A25" s="40">
        <v>16</v>
      </c>
      <c r="B25" s="41" t="s">
        <v>333</v>
      </c>
      <c r="C25" s="41" t="s">
        <v>767</v>
      </c>
      <c r="D25" s="41" t="s">
        <v>157</v>
      </c>
      <c r="E25" s="42">
        <v>14</v>
      </c>
      <c r="F25" s="102"/>
      <c r="G25" s="104">
        <f>Table117[5]*Table117[6]</f>
        <v>0</v>
      </c>
    </row>
    <row r="26" spans="1:7" x14ac:dyDescent="0.25">
      <c r="A26" s="40">
        <v>17</v>
      </c>
      <c r="B26" s="41" t="s">
        <v>333</v>
      </c>
      <c r="C26" s="41" t="s">
        <v>768</v>
      </c>
      <c r="D26" s="41" t="s">
        <v>157</v>
      </c>
      <c r="E26" s="42">
        <v>1</v>
      </c>
      <c r="F26" s="102"/>
      <c r="G26" s="104">
        <f>Table117[5]*Table117[6]</f>
        <v>0</v>
      </c>
    </row>
    <row r="27" spans="1:7" ht="30" x14ac:dyDescent="0.25">
      <c r="A27" s="40">
        <v>18</v>
      </c>
      <c r="B27" s="41" t="s">
        <v>333</v>
      </c>
      <c r="C27" s="41" t="s">
        <v>769</v>
      </c>
      <c r="D27" s="41" t="s">
        <v>157</v>
      </c>
      <c r="E27" s="42">
        <v>1</v>
      </c>
      <c r="F27" s="102"/>
      <c r="G27" s="104">
        <f>Table117[5]*Table117[6]</f>
        <v>0</v>
      </c>
    </row>
    <row r="28" spans="1:7" ht="30" x14ac:dyDescent="0.25">
      <c r="A28" s="40">
        <v>19</v>
      </c>
      <c r="B28" s="41" t="s">
        <v>333</v>
      </c>
      <c r="C28" s="41" t="s">
        <v>770</v>
      </c>
      <c r="D28" s="41" t="s">
        <v>157</v>
      </c>
      <c r="E28" s="42">
        <v>11</v>
      </c>
      <c r="F28" s="102"/>
      <c r="G28" s="104">
        <f>Table117[5]*Table117[6]</f>
        <v>0</v>
      </c>
    </row>
    <row r="29" spans="1:7" ht="30" x14ac:dyDescent="0.25">
      <c r="A29" s="40">
        <v>20</v>
      </c>
      <c r="B29" s="41" t="s">
        <v>333</v>
      </c>
      <c r="C29" s="41" t="s">
        <v>771</v>
      </c>
      <c r="D29" s="41" t="s">
        <v>157</v>
      </c>
      <c r="E29" s="42">
        <v>1</v>
      </c>
      <c r="F29" s="102"/>
      <c r="G29" s="104">
        <f>Table117[5]*Table117[6]</f>
        <v>0</v>
      </c>
    </row>
    <row r="30" spans="1:7" ht="30" x14ac:dyDescent="0.25">
      <c r="A30" s="40">
        <v>21</v>
      </c>
      <c r="B30" s="41" t="s">
        <v>333</v>
      </c>
      <c r="C30" s="41" t="s">
        <v>772</v>
      </c>
      <c r="D30" s="41" t="s">
        <v>157</v>
      </c>
      <c r="E30" s="42">
        <v>3</v>
      </c>
      <c r="F30" s="102"/>
      <c r="G30" s="104">
        <f>Table117[5]*Table117[6]</f>
        <v>0</v>
      </c>
    </row>
    <row r="31" spans="1:7" x14ac:dyDescent="0.25">
      <c r="A31" s="40">
        <v>22</v>
      </c>
      <c r="B31" s="41" t="s">
        <v>333</v>
      </c>
      <c r="C31" s="41" t="s">
        <v>773</v>
      </c>
      <c r="D31" s="41" t="s">
        <v>157</v>
      </c>
      <c r="E31" s="42">
        <v>1</v>
      </c>
      <c r="F31" s="102"/>
      <c r="G31" s="104">
        <f>Table117[5]*Table117[6]</f>
        <v>0</v>
      </c>
    </row>
    <row r="32" spans="1:7" x14ac:dyDescent="0.25">
      <c r="A32" s="40">
        <v>23</v>
      </c>
      <c r="B32" s="41" t="s">
        <v>333</v>
      </c>
      <c r="C32" s="41" t="s">
        <v>774</v>
      </c>
      <c r="D32" s="41" t="s">
        <v>157</v>
      </c>
      <c r="E32" s="42">
        <v>1</v>
      </c>
      <c r="F32" s="102"/>
      <c r="G32" s="104">
        <f>Table117[5]*Table117[6]</f>
        <v>0</v>
      </c>
    </row>
    <row r="33" spans="1:7" x14ac:dyDescent="0.25">
      <c r="A33" s="40">
        <v>24</v>
      </c>
      <c r="B33" s="41" t="s">
        <v>333</v>
      </c>
      <c r="C33" s="41" t="s">
        <v>775</v>
      </c>
      <c r="D33" s="41" t="s">
        <v>157</v>
      </c>
      <c r="E33" s="42">
        <v>5</v>
      </c>
      <c r="F33" s="102"/>
      <c r="G33" s="104">
        <f>Table117[5]*Table117[6]</f>
        <v>0</v>
      </c>
    </row>
    <row r="34" spans="1:7" x14ac:dyDescent="0.25">
      <c r="A34" s="40">
        <v>25</v>
      </c>
      <c r="B34" s="41" t="s">
        <v>333</v>
      </c>
      <c r="C34" s="41" t="s">
        <v>776</v>
      </c>
      <c r="D34" s="41" t="s">
        <v>157</v>
      </c>
      <c r="E34" s="42">
        <v>5</v>
      </c>
      <c r="F34" s="102"/>
      <c r="G34" s="104">
        <f>Table117[5]*Table117[6]</f>
        <v>0</v>
      </c>
    </row>
    <row r="35" spans="1:7" x14ac:dyDescent="0.25">
      <c r="A35" s="40">
        <v>26</v>
      </c>
      <c r="B35" s="41" t="s">
        <v>333</v>
      </c>
      <c r="C35" s="41" t="s">
        <v>777</v>
      </c>
      <c r="D35" s="41" t="s">
        <v>157</v>
      </c>
      <c r="E35" s="42">
        <v>1</v>
      </c>
      <c r="F35" s="102"/>
      <c r="G35" s="104">
        <f>Table117[5]*Table117[6]</f>
        <v>0</v>
      </c>
    </row>
    <row r="36" spans="1:7" x14ac:dyDescent="0.25">
      <c r="A36" s="40">
        <v>27</v>
      </c>
      <c r="B36" s="41" t="s">
        <v>333</v>
      </c>
      <c r="C36" s="41" t="s">
        <v>778</v>
      </c>
      <c r="D36" s="41" t="s">
        <v>157</v>
      </c>
      <c r="E36" s="42">
        <v>2</v>
      </c>
      <c r="F36" s="102"/>
      <c r="G36" s="104">
        <f>Table117[5]*Table117[6]</f>
        <v>0</v>
      </c>
    </row>
    <row r="37" spans="1:7" x14ac:dyDescent="0.25">
      <c r="A37" s="40">
        <v>28</v>
      </c>
      <c r="B37" s="41" t="s">
        <v>333</v>
      </c>
      <c r="C37" s="41" t="s">
        <v>779</v>
      </c>
      <c r="D37" s="41" t="s">
        <v>157</v>
      </c>
      <c r="E37" s="42">
        <v>2</v>
      </c>
      <c r="F37" s="102"/>
      <c r="G37" s="104">
        <f>Table117[5]*Table117[6]</f>
        <v>0</v>
      </c>
    </row>
    <row r="38" spans="1:7" x14ac:dyDescent="0.25">
      <c r="A38" s="40">
        <v>29</v>
      </c>
      <c r="B38" s="41" t="s">
        <v>333</v>
      </c>
      <c r="C38" s="41" t="s">
        <v>780</v>
      </c>
      <c r="D38" s="41" t="s">
        <v>157</v>
      </c>
      <c r="E38" s="42">
        <v>1</v>
      </c>
      <c r="F38" s="102"/>
      <c r="G38" s="104">
        <f>Table117[5]*Table117[6]</f>
        <v>0</v>
      </c>
    </row>
    <row r="39" spans="1:7" ht="30" x14ac:dyDescent="0.25">
      <c r="A39" s="40">
        <v>30</v>
      </c>
      <c r="B39" s="41" t="s">
        <v>333</v>
      </c>
      <c r="C39" s="41" t="s">
        <v>781</v>
      </c>
      <c r="D39" s="41" t="s">
        <v>157</v>
      </c>
      <c r="E39" s="42">
        <v>1</v>
      </c>
      <c r="F39" s="102"/>
      <c r="G39" s="104">
        <f>Table117[5]*Table117[6]</f>
        <v>0</v>
      </c>
    </row>
    <row r="40" spans="1:7" x14ac:dyDescent="0.25">
      <c r="A40" s="40">
        <v>31</v>
      </c>
      <c r="B40" s="41" t="s">
        <v>333</v>
      </c>
      <c r="C40" s="41" t="s">
        <v>805</v>
      </c>
      <c r="D40" s="41" t="s">
        <v>157</v>
      </c>
      <c r="E40" s="42">
        <v>2</v>
      </c>
      <c r="F40" s="102"/>
      <c r="G40" s="104">
        <f>Table117[5]*Table117[6]</f>
        <v>0</v>
      </c>
    </row>
    <row r="41" spans="1:7" x14ac:dyDescent="0.25">
      <c r="A41" s="40">
        <v>32</v>
      </c>
      <c r="B41" s="41" t="s">
        <v>333</v>
      </c>
      <c r="C41" s="41" t="s">
        <v>782</v>
      </c>
      <c r="D41" s="41" t="s">
        <v>157</v>
      </c>
      <c r="E41" s="42">
        <v>10</v>
      </c>
      <c r="F41" s="102"/>
      <c r="G41" s="104">
        <f>Table117[5]*Table117[6]</f>
        <v>0</v>
      </c>
    </row>
    <row r="42" spans="1:7" x14ac:dyDescent="0.25">
      <c r="A42" s="108"/>
      <c r="B42" s="108"/>
      <c r="C42" s="128" t="s">
        <v>806</v>
      </c>
      <c r="D42" s="108"/>
      <c r="E42" s="109"/>
      <c r="F42" s="102"/>
      <c r="G42" s="104">
        <f>Table117[5]*Table117[6]</f>
        <v>0</v>
      </c>
    </row>
    <row r="43" spans="1:7" x14ac:dyDescent="0.25">
      <c r="A43" s="35">
        <v>1</v>
      </c>
      <c r="B43" s="25" t="s">
        <v>493</v>
      </c>
      <c r="C43" s="25" t="s">
        <v>494</v>
      </c>
      <c r="D43" s="25" t="s">
        <v>157</v>
      </c>
      <c r="E43" s="25">
        <v>4</v>
      </c>
      <c r="F43" s="102"/>
      <c r="G43" s="103">
        <f>Table117[5]*Table117[6]</f>
        <v>0</v>
      </c>
    </row>
    <row r="44" spans="1:7" ht="30" x14ac:dyDescent="0.25">
      <c r="A44" s="105">
        <v>2</v>
      </c>
      <c r="B44" s="106" t="s">
        <v>493</v>
      </c>
      <c r="C44" s="106" t="s">
        <v>495</v>
      </c>
      <c r="D44" s="106" t="s">
        <v>157</v>
      </c>
      <c r="E44" s="107">
        <v>1</v>
      </c>
      <c r="F44" s="102"/>
      <c r="G44" s="104">
        <f>Table117[5]*Table117[6]</f>
        <v>0</v>
      </c>
    </row>
    <row r="45" spans="1:7" ht="30" x14ac:dyDescent="0.25">
      <c r="A45" s="105">
        <v>3</v>
      </c>
      <c r="B45" s="106" t="s">
        <v>496</v>
      </c>
      <c r="C45" s="106" t="s">
        <v>497</v>
      </c>
      <c r="D45" s="106" t="s">
        <v>157</v>
      </c>
      <c r="E45" s="107">
        <v>1</v>
      </c>
      <c r="F45" s="102"/>
      <c r="G45" s="104">
        <f>Table117[5]*Table117[6]</f>
        <v>0</v>
      </c>
    </row>
    <row r="46" spans="1:7" ht="30" x14ac:dyDescent="0.25">
      <c r="A46" s="105">
        <v>4</v>
      </c>
      <c r="B46" s="106" t="s">
        <v>493</v>
      </c>
      <c r="C46" s="106" t="s">
        <v>498</v>
      </c>
      <c r="D46" s="106" t="s">
        <v>157</v>
      </c>
      <c r="E46" s="107">
        <v>4</v>
      </c>
      <c r="F46" s="102"/>
      <c r="G46" s="104">
        <f>Table117[5]*Table117[6]</f>
        <v>0</v>
      </c>
    </row>
    <row r="47" spans="1:7" x14ac:dyDescent="0.25">
      <c r="A47" s="105">
        <v>5</v>
      </c>
      <c r="B47" s="106" t="s">
        <v>493</v>
      </c>
      <c r="C47" s="106" t="s">
        <v>499</v>
      </c>
      <c r="D47" s="106" t="s">
        <v>157</v>
      </c>
      <c r="E47" s="107">
        <v>15</v>
      </c>
      <c r="F47" s="102"/>
      <c r="G47" s="104">
        <f>Table117[5]*Table117[6]</f>
        <v>0</v>
      </c>
    </row>
    <row r="48" spans="1:7" ht="30" x14ac:dyDescent="0.25">
      <c r="A48" s="105">
        <v>6</v>
      </c>
      <c r="B48" s="106" t="s">
        <v>485</v>
      </c>
      <c r="C48" s="106" t="s">
        <v>500</v>
      </c>
      <c r="D48" s="106" t="s">
        <v>157</v>
      </c>
      <c r="E48" s="107">
        <v>1</v>
      </c>
      <c r="F48" s="102"/>
      <c r="G48" s="104">
        <f>Table117[5]*Table117[6]</f>
        <v>0</v>
      </c>
    </row>
    <row r="49" spans="1:7" ht="60" x14ac:dyDescent="0.25">
      <c r="A49" s="105">
        <v>7</v>
      </c>
      <c r="B49" s="106" t="s">
        <v>501</v>
      </c>
      <c r="C49" s="106" t="s">
        <v>502</v>
      </c>
      <c r="D49" s="106" t="s">
        <v>157</v>
      </c>
      <c r="E49" s="107">
        <v>0</v>
      </c>
      <c r="F49" s="102"/>
      <c r="G49" s="104">
        <f>Table117[5]*Table117[6]</f>
        <v>0</v>
      </c>
    </row>
    <row r="50" spans="1:7" x14ac:dyDescent="0.25">
      <c r="A50" s="105" t="s">
        <v>124</v>
      </c>
      <c r="B50" s="106"/>
      <c r="C50" s="126" t="s">
        <v>783</v>
      </c>
      <c r="D50" s="106"/>
      <c r="E50" s="107"/>
      <c r="F50" s="102"/>
      <c r="G50" s="104">
        <f>Table117[5]*Table117[6]</f>
        <v>0</v>
      </c>
    </row>
    <row r="51" spans="1:7" ht="30" x14ac:dyDescent="0.25">
      <c r="A51" s="105">
        <v>8</v>
      </c>
      <c r="B51" s="106" t="s">
        <v>503</v>
      </c>
      <c r="C51" s="106" t="s">
        <v>504</v>
      </c>
      <c r="D51" s="106" t="s">
        <v>157</v>
      </c>
      <c r="E51" s="107">
        <v>5</v>
      </c>
      <c r="F51" s="102"/>
      <c r="G51" s="104">
        <f>Table117[5]*Table117[6]</f>
        <v>0</v>
      </c>
    </row>
    <row r="52" spans="1:7" x14ac:dyDescent="0.25">
      <c r="A52" s="105">
        <v>9</v>
      </c>
      <c r="B52" s="106" t="s">
        <v>313</v>
      </c>
      <c r="C52" s="106" t="s">
        <v>505</v>
      </c>
      <c r="D52" s="106" t="s">
        <v>157</v>
      </c>
      <c r="E52" s="107">
        <v>10</v>
      </c>
      <c r="F52" s="102"/>
      <c r="G52" s="104">
        <f>Table117[5]*Table117[6]</f>
        <v>0</v>
      </c>
    </row>
    <row r="53" spans="1:7" x14ac:dyDescent="0.25">
      <c r="A53" s="105" t="s">
        <v>124</v>
      </c>
      <c r="B53" s="106"/>
      <c r="C53" s="126" t="s">
        <v>784</v>
      </c>
      <c r="D53" s="106"/>
      <c r="E53" s="107"/>
      <c r="F53" s="102"/>
      <c r="G53" s="104">
        <f>Table117[5]*Table117[6]</f>
        <v>0</v>
      </c>
    </row>
    <row r="54" spans="1:7" ht="45" x14ac:dyDescent="0.25">
      <c r="A54" s="105">
        <v>10</v>
      </c>
      <c r="B54" s="106" t="s">
        <v>339</v>
      </c>
      <c r="C54" s="106" t="s">
        <v>506</v>
      </c>
      <c r="D54" s="106" t="s">
        <v>157</v>
      </c>
      <c r="E54" s="107">
        <v>19</v>
      </c>
      <c r="F54" s="102"/>
      <c r="G54" s="104">
        <f>Table117[5]*Table117[6]</f>
        <v>0</v>
      </c>
    </row>
    <row r="55" spans="1:7" x14ac:dyDescent="0.25">
      <c r="A55" s="105" t="s">
        <v>124</v>
      </c>
      <c r="B55" s="106"/>
      <c r="C55" s="126" t="s">
        <v>785</v>
      </c>
      <c r="D55" s="106"/>
      <c r="E55" s="107"/>
      <c r="F55" s="102"/>
      <c r="G55" s="104">
        <f>Table117[5]*Table117[6]</f>
        <v>0</v>
      </c>
    </row>
    <row r="56" spans="1:7" ht="45" x14ac:dyDescent="0.25">
      <c r="A56" s="105">
        <v>11</v>
      </c>
      <c r="B56" s="106" t="s">
        <v>293</v>
      </c>
      <c r="C56" s="106" t="s">
        <v>294</v>
      </c>
      <c r="D56" s="106" t="s">
        <v>335</v>
      </c>
      <c r="E56" s="107">
        <v>0.31</v>
      </c>
      <c r="F56" s="102"/>
      <c r="G56" s="104">
        <f>Table117[5]*Table117[6]</f>
        <v>0</v>
      </c>
    </row>
    <row r="57" spans="1:7" ht="45" x14ac:dyDescent="0.25">
      <c r="A57" s="105">
        <v>12</v>
      </c>
      <c r="B57" s="106" t="s">
        <v>507</v>
      </c>
      <c r="C57" s="106" t="s">
        <v>508</v>
      </c>
      <c r="D57" s="106" t="s">
        <v>335</v>
      </c>
      <c r="E57" s="107">
        <v>0.71</v>
      </c>
      <c r="F57" s="102"/>
      <c r="G57" s="104">
        <f>Table117[5]*Table117[6]</f>
        <v>0</v>
      </c>
    </row>
    <row r="58" spans="1:7" x14ac:dyDescent="0.25">
      <c r="A58" s="105">
        <v>13</v>
      </c>
      <c r="B58" s="106"/>
      <c r="C58" s="126" t="s">
        <v>786</v>
      </c>
      <c r="D58" s="106" t="s">
        <v>150</v>
      </c>
      <c r="E58" s="107">
        <v>34</v>
      </c>
      <c r="F58" s="102"/>
      <c r="G58" s="104">
        <f>Table117[5]*Table117[6]</f>
        <v>0</v>
      </c>
    </row>
    <row r="59" spans="1:7" x14ac:dyDescent="0.25">
      <c r="A59" s="105">
        <v>14</v>
      </c>
      <c r="B59" s="106"/>
      <c r="C59" s="126" t="s">
        <v>787</v>
      </c>
      <c r="D59" s="106" t="s">
        <v>150</v>
      </c>
      <c r="E59" s="107">
        <v>127</v>
      </c>
      <c r="F59" s="102"/>
      <c r="G59" s="104">
        <f>Table117[5]*Table117[6]</f>
        <v>0</v>
      </c>
    </row>
    <row r="60" spans="1:7" x14ac:dyDescent="0.25">
      <c r="A60" s="105">
        <v>15</v>
      </c>
      <c r="B60" s="106"/>
      <c r="C60" s="126" t="s">
        <v>788</v>
      </c>
      <c r="D60" s="106" t="s">
        <v>150</v>
      </c>
      <c r="E60" s="107">
        <v>13</v>
      </c>
      <c r="F60" s="102"/>
      <c r="G60" s="104">
        <f>Table117[5]*Table117[6]</f>
        <v>0</v>
      </c>
    </row>
    <row r="61" spans="1:7" ht="30" x14ac:dyDescent="0.25">
      <c r="A61" s="105">
        <v>16</v>
      </c>
      <c r="B61" s="106" t="s">
        <v>509</v>
      </c>
      <c r="C61" s="106" t="s">
        <v>510</v>
      </c>
      <c r="D61" s="106" t="s">
        <v>157</v>
      </c>
      <c r="E61" s="107">
        <v>8</v>
      </c>
      <c r="F61" s="102"/>
      <c r="G61" s="104">
        <f>Table117[5]*Table117[6]</f>
        <v>0</v>
      </c>
    </row>
    <row r="62" spans="1:7" ht="30" x14ac:dyDescent="0.25">
      <c r="A62" s="105">
        <v>17</v>
      </c>
      <c r="B62" s="106" t="s">
        <v>511</v>
      </c>
      <c r="C62" s="106" t="s">
        <v>512</v>
      </c>
      <c r="D62" s="106" t="s">
        <v>157</v>
      </c>
      <c r="E62" s="107">
        <v>24</v>
      </c>
      <c r="F62" s="102"/>
      <c r="G62" s="104">
        <f>Table117[5]*Table117[6]</f>
        <v>0</v>
      </c>
    </row>
    <row r="63" spans="1:7" x14ac:dyDescent="0.25">
      <c r="A63" s="105" t="s">
        <v>124</v>
      </c>
      <c r="B63" s="106"/>
      <c r="C63" s="126" t="s">
        <v>789</v>
      </c>
      <c r="D63" s="106"/>
      <c r="E63" s="107"/>
      <c r="F63" s="102"/>
      <c r="G63" s="104">
        <f>Table117[5]*Table117[6]</f>
        <v>0</v>
      </c>
    </row>
    <row r="64" spans="1:7" ht="30" x14ac:dyDescent="0.25">
      <c r="A64" s="105">
        <v>18</v>
      </c>
      <c r="B64" s="106" t="s">
        <v>513</v>
      </c>
      <c r="C64" s="106" t="s">
        <v>514</v>
      </c>
      <c r="D64" s="106" t="s">
        <v>335</v>
      </c>
      <c r="E64" s="107">
        <v>0.05</v>
      </c>
      <c r="F64" s="102"/>
      <c r="G64" s="104">
        <f>Table117[5]*Table117[6]</f>
        <v>0</v>
      </c>
    </row>
    <row r="65" spans="1:7" x14ac:dyDescent="0.25">
      <c r="A65" s="105" t="s">
        <v>124</v>
      </c>
      <c r="B65" s="106"/>
      <c r="C65" s="126" t="s">
        <v>790</v>
      </c>
      <c r="D65" s="106"/>
      <c r="E65" s="107"/>
      <c r="F65" s="102"/>
      <c r="G65" s="104">
        <f>Table117[5]*Table117[6]</f>
        <v>0</v>
      </c>
    </row>
    <row r="66" spans="1:7" x14ac:dyDescent="0.25">
      <c r="A66" s="105">
        <v>19</v>
      </c>
      <c r="B66" s="106" t="s">
        <v>515</v>
      </c>
      <c r="C66" s="106" t="s">
        <v>516</v>
      </c>
      <c r="D66" s="106" t="s">
        <v>335</v>
      </c>
      <c r="E66" s="107">
        <v>9.5000000000000001E-2</v>
      </c>
      <c r="F66" s="102"/>
      <c r="G66" s="104">
        <f>Table117[5]*Table117[6]</f>
        <v>0</v>
      </c>
    </row>
    <row r="67" spans="1:7" x14ac:dyDescent="0.25">
      <c r="A67" s="105">
        <v>20</v>
      </c>
      <c r="B67" s="106"/>
      <c r="C67" s="126" t="s">
        <v>791</v>
      </c>
      <c r="D67" s="106" t="s">
        <v>150</v>
      </c>
      <c r="E67" s="107">
        <v>9.5</v>
      </c>
      <c r="F67" s="102"/>
      <c r="G67" s="104">
        <f>Table117[5]*Table117[6]</f>
        <v>0</v>
      </c>
    </row>
    <row r="68" spans="1:7" x14ac:dyDescent="0.25">
      <c r="A68" s="105" t="s">
        <v>124</v>
      </c>
      <c r="B68" s="106"/>
      <c r="C68" s="126" t="s">
        <v>792</v>
      </c>
      <c r="D68" s="106"/>
      <c r="E68" s="107"/>
      <c r="F68" s="102"/>
      <c r="G68" s="104">
        <f>Table117[5]*Table117[6]</f>
        <v>0</v>
      </c>
    </row>
    <row r="69" spans="1:7" x14ac:dyDescent="0.25">
      <c r="A69" s="105">
        <v>21</v>
      </c>
      <c r="B69" s="106" t="s">
        <v>310</v>
      </c>
      <c r="C69" s="106" t="s">
        <v>311</v>
      </c>
      <c r="D69" s="106" t="s">
        <v>335</v>
      </c>
      <c r="E69" s="107">
        <v>0.53</v>
      </c>
      <c r="F69" s="102"/>
      <c r="G69" s="104">
        <f>Table117[5]*Table117[6]</f>
        <v>0</v>
      </c>
    </row>
    <row r="70" spans="1:7" x14ac:dyDescent="0.25">
      <c r="A70" s="105">
        <v>22</v>
      </c>
      <c r="B70" s="106"/>
      <c r="C70" s="106" t="s">
        <v>517</v>
      </c>
      <c r="D70" s="106" t="s">
        <v>150</v>
      </c>
      <c r="E70" s="107">
        <v>36</v>
      </c>
      <c r="F70" s="102"/>
      <c r="G70" s="104">
        <f>Table117[5]*Table117[6]</f>
        <v>0</v>
      </c>
    </row>
    <row r="71" spans="1:7" x14ac:dyDescent="0.25">
      <c r="A71" s="105">
        <v>23</v>
      </c>
      <c r="B71" s="106"/>
      <c r="C71" s="106" t="s">
        <v>518</v>
      </c>
      <c r="D71" s="106" t="s">
        <v>150</v>
      </c>
      <c r="E71" s="107">
        <v>17</v>
      </c>
      <c r="F71" s="102"/>
      <c r="G71" s="104">
        <f>Table117[5]*Table117[6]</f>
        <v>0</v>
      </c>
    </row>
    <row r="72" spans="1:7" ht="30" x14ac:dyDescent="0.25">
      <c r="A72" s="105">
        <v>24</v>
      </c>
      <c r="B72" s="106" t="s">
        <v>308</v>
      </c>
      <c r="C72" s="106" t="s">
        <v>309</v>
      </c>
      <c r="D72" s="106" t="s">
        <v>335</v>
      </c>
      <c r="E72" s="107">
        <v>0.04</v>
      </c>
      <c r="F72" s="102"/>
      <c r="G72" s="104">
        <f>Table117[5]*Table117[6]</f>
        <v>0</v>
      </c>
    </row>
    <row r="73" spans="1:7" x14ac:dyDescent="0.25">
      <c r="A73" s="105">
        <v>25</v>
      </c>
      <c r="B73" s="106"/>
      <c r="C73" s="126" t="s">
        <v>793</v>
      </c>
      <c r="D73" s="106" t="s">
        <v>150</v>
      </c>
      <c r="E73" s="107">
        <v>4</v>
      </c>
      <c r="F73" s="102"/>
      <c r="G73" s="104">
        <f>Table117[5]*Table117[6]</f>
        <v>0</v>
      </c>
    </row>
    <row r="74" spans="1:7" x14ac:dyDescent="0.25">
      <c r="A74" s="105">
        <v>26</v>
      </c>
      <c r="B74" s="106"/>
      <c r="C74" s="126" t="s">
        <v>794</v>
      </c>
      <c r="D74" s="106" t="s">
        <v>157</v>
      </c>
      <c r="E74" s="107">
        <v>3</v>
      </c>
      <c r="F74" s="102"/>
      <c r="G74" s="104">
        <f>Table117[5]*Table117[6]</f>
        <v>0</v>
      </c>
    </row>
    <row r="75" spans="1:7" x14ac:dyDescent="0.25">
      <c r="A75" s="105">
        <v>27</v>
      </c>
      <c r="B75" s="106" t="s">
        <v>449</v>
      </c>
      <c r="C75" s="106" t="s">
        <v>519</v>
      </c>
      <c r="D75" s="106" t="s">
        <v>204</v>
      </c>
      <c r="E75" s="107">
        <v>0.01</v>
      </c>
      <c r="F75" s="102"/>
      <c r="G75" s="104">
        <f>Table117[5]*Table117[6]</f>
        <v>0</v>
      </c>
    </row>
    <row r="76" spans="1:7" x14ac:dyDescent="0.25">
      <c r="A76" s="105" t="s">
        <v>326</v>
      </c>
      <c r="B76" s="106"/>
      <c r="C76" s="106" t="s">
        <v>451</v>
      </c>
      <c r="D76" s="106"/>
      <c r="E76" s="107"/>
      <c r="F76" s="102"/>
      <c r="G76" s="104">
        <f>Table117[5]*Table117[6]</f>
        <v>0</v>
      </c>
    </row>
    <row r="77" spans="1:7" x14ac:dyDescent="0.25">
      <c r="A77" s="105">
        <v>28</v>
      </c>
      <c r="B77" s="106" t="s">
        <v>333</v>
      </c>
      <c r="C77" s="126" t="s">
        <v>795</v>
      </c>
      <c r="D77" s="106" t="s">
        <v>157</v>
      </c>
      <c r="E77" s="107">
        <v>4</v>
      </c>
      <c r="F77" s="102"/>
      <c r="G77" s="104">
        <f>Table117[5]*Table117[6]</f>
        <v>0</v>
      </c>
    </row>
    <row r="78" spans="1:7" ht="45" x14ac:dyDescent="0.25">
      <c r="A78" s="105">
        <v>29</v>
      </c>
      <c r="B78" s="106" t="s">
        <v>333</v>
      </c>
      <c r="C78" s="126" t="s">
        <v>796</v>
      </c>
      <c r="D78" s="106" t="s">
        <v>157</v>
      </c>
      <c r="E78" s="107">
        <v>1</v>
      </c>
      <c r="F78" s="102"/>
      <c r="G78" s="104">
        <f>Table117[5]*Table117[6]</f>
        <v>0</v>
      </c>
    </row>
    <row r="79" spans="1:7" ht="45" x14ac:dyDescent="0.25">
      <c r="A79" s="105">
        <v>30</v>
      </c>
      <c r="B79" s="106" t="s">
        <v>333</v>
      </c>
      <c r="C79" s="126" t="s">
        <v>797</v>
      </c>
      <c r="D79" s="106" t="s">
        <v>157</v>
      </c>
      <c r="E79" s="107">
        <v>1</v>
      </c>
      <c r="F79" s="102"/>
      <c r="G79" s="104">
        <f>Table117[5]*Table117[6]</f>
        <v>0</v>
      </c>
    </row>
    <row r="80" spans="1:7" x14ac:dyDescent="0.25">
      <c r="A80" s="105">
        <v>32</v>
      </c>
      <c r="B80" s="106" t="s">
        <v>333</v>
      </c>
      <c r="C80" s="126" t="s">
        <v>798</v>
      </c>
      <c r="D80" s="106" t="s">
        <v>157</v>
      </c>
      <c r="E80" s="107">
        <v>9</v>
      </c>
      <c r="F80" s="102"/>
      <c r="G80" s="104">
        <f>Table117[5]*Table117[6]</f>
        <v>0</v>
      </c>
    </row>
    <row r="81" spans="1:7" x14ac:dyDescent="0.25">
      <c r="A81" s="105">
        <v>33</v>
      </c>
      <c r="B81" s="106" t="s">
        <v>333</v>
      </c>
      <c r="C81" s="126" t="s">
        <v>799</v>
      </c>
      <c r="D81" s="106" t="s">
        <v>157</v>
      </c>
      <c r="E81" s="107">
        <v>6</v>
      </c>
      <c r="F81" s="102"/>
      <c r="G81" s="104">
        <f>Table117[5]*Table117[6]</f>
        <v>0</v>
      </c>
    </row>
    <row r="82" spans="1:7" ht="30" x14ac:dyDescent="0.25">
      <c r="A82" s="105">
        <v>34</v>
      </c>
      <c r="B82" s="106" t="s">
        <v>333</v>
      </c>
      <c r="C82" s="126" t="s">
        <v>800</v>
      </c>
      <c r="D82" s="106" t="s">
        <v>157</v>
      </c>
      <c r="E82" s="107">
        <v>1</v>
      </c>
      <c r="F82" s="102"/>
      <c r="G82" s="104">
        <f>Table117[5]*Table117[6]</f>
        <v>0</v>
      </c>
    </row>
    <row r="83" spans="1:7" x14ac:dyDescent="0.25">
      <c r="A83" s="105">
        <v>35</v>
      </c>
      <c r="B83" s="106" t="s">
        <v>333</v>
      </c>
      <c r="C83" s="126" t="s">
        <v>801</v>
      </c>
      <c r="D83" s="106" t="s">
        <v>157</v>
      </c>
      <c r="E83" s="107">
        <v>1</v>
      </c>
      <c r="F83" s="102"/>
      <c r="G83" s="104">
        <f>Table117[5]*Table117[6]</f>
        <v>0</v>
      </c>
    </row>
    <row r="84" spans="1:7" x14ac:dyDescent="0.25">
      <c r="A84" s="105">
        <v>37</v>
      </c>
      <c r="B84" s="106" t="s">
        <v>333</v>
      </c>
      <c r="C84" s="126" t="s">
        <v>802</v>
      </c>
      <c r="D84" s="106" t="s">
        <v>157</v>
      </c>
      <c r="E84" s="107">
        <v>10</v>
      </c>
      <c r="F84" s="102"/>
      <c r="G84" s="104">
        <f>Table117[5]*Table117[6]</f>
        <v>0</v>
      </c>
    </row>
    <row r="85" spans="1:7" x14ac:dyDescent="0.25">
      <c r="A85" s="105">
        <v>38</v>
      </c>
      <c r="B85" s="106" t="s">
        <v>333</v>
      </c>
      <c r="C85" s="126" t="s">
        <v>803</v>
      </c>
      <c r="D85" s="106" t="s">
        <v>157</v>
      </c>
      <c r="E85" s="107">
        <v>5</v>
      </c>
      <c r="F85" s="102"/>
      <c r="G85" s="104">
        <f>Table117[5]*Table117[6]</f>
        <v>0</v>
      </c>
    </row>
    <row r="86" spans="1:7" x14ac:dyDescent="0.25">
      <c r="A86" s="105" t="s">
        <v>84</v>
      </c>
      <c r="B86" s="106"/>
      <c r="C86" s="106"/>
      <c r="D86" s="106"/>
      <c r="E86" s="107"/>
      <c r="F86" s="107"/>
      <c r="G86" s="107">
        <f>SUBTOTAL(9,Table117[7])</f>
        <v>0</v>
      </c>
    </row>
  </sheetData>
  <mergeCells count="2">
    <mergeCell ref="C2:G3"/>
    <mergeCell ref="A4:B4"/>
  </mergeCells>
  <phoneticPr fontId="22" type="noConversion"/>
  <conditionalFormatting sqref="E7:G86">
    <cfRule type="notContainsBlanks" priority="8" stopIfTrue="1">
      <formula>LEN(TRIM(E7))&gt;0</formula>
    </cfRule>
    <cfRule type="expression" dxfId="122" priority="9">
      <formula>$E7&lt;&gt;""</formula>
    </cfRule>
  </conditionalFormatting>
  <conditionalFormatting sqref="A7:G86">
    <cfRule type="expression" dxfId="121" priority="3">
      <formula>CELL("PROTECT",A7)=0</formula>
    </cfRule>
    <cfRule type="expression" dxfId="120" priority="4">
      <formula>$C7="Subtotal"</formula>
    </cfRule>
    <cfRule type="expression" priority="5" stopIfTrue="1">
      <formula>OR($C7="Subtotal",$A7="Total TVA Cota 0")</formula>
    </cfRule>
    <cfRule type="expression" dxfId="119" priority="7">
      <formula>$E7=""</formula>
    </cfRule>
  </conditionalFormatting>
  <conditionalFormatting sqref="G7:G86">
    <cfRule type="expression" dxfId="118" priority="1">
      <formula>AND($C7="Subtotal",$G7="")</formula>
    </cfRule>
    <cfRule type="expression" dxfId="117" priority="2">
      <formula>AND($C7="Subtotal",_xlfn.FORMULATEXT($G7)="=[5]*[6]")</formula>
    </cfRule>
    <cfRule type="expression" dxfId="116" priority="6">
      <formula>AND($C7&lt;&gt;"Subtotal",_xlfn.FORMULATEXT($G7)&lt;&gt;"=[5]*[6]")</formula>
    </cfRule>
  </conditionalFormatting>
  <dataValidations count="1">
    <dataValidation type="decimal" operator="greaterThan" allowBlank="1" showInputMessage="1" showErrorMessage="1" sqref="F7:F85">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
  <sheetViews>
    <sheetView view="pageBreakPreview" zoomScaleNormal="90" zoomScaleSheetLayoutView="100" workbookViewId="0">
      <selection activeCell="A7" sqref="A7"/>
    </sheetView>
  </sheetViews>
  <sheetFormatPr defaultRowHeight="15" x14ac:dyDescent="0.25"/>
  <cols>
    <col min="1" max="1" width="9.5703125" style="35" customWidth="1"/>
    <col min="2" max="2" width="12.28515625" style="25" customWidth="1"/>
    <col min="3" max="3" width="70.7109375" style="25" customWidth="1"/>
    <col min="4" max="4" width="13.42578125" style="25" customWidth="1"/>
    <col min="5" max="5" width="12" style="25" customWidth="1"/>
    <col min="6" max="6" width="14.7109375" style="25" customWidth="1"/>
    <col min="7" max="7" width="18.28515625" style="25" customWidth="1"/>
    <col min="8" max="8" width="14.28515625" customWidth="1"/>
  </cols>
  <sheetData>
    <row r="1" spans="1:7" s="28" customFormat="1" x14ac:dyDescent="0.25">
      <c r="A1" s="32" t="str">
        <f>"- "&amp;SITE!C35&amp;" - bid for Lot: ["&amp;SITE!B2&amp;"] Site: ["&amp;SITE!B3&amp;"] - ref.: "&amp;SITE!B1</f>
        <v>-  - bid for Lot: [x] Site: [y] - ref.: ITB</v>
      </c>
      <c r="B1" s="32"/>
      <c r="C1" s="23"/>
    </row>
    <row r="2" spans="1:7" s="22" customFormat="1" ht="18.75" x14ac:dyDescent="0.3">
      <c r="A2" s="26" t="str">
        <f>SITE!A2</f>
        <v>Lot:</v>
      </c>
      <c r="B2" s="27" t="str">
        <f>IF(SITE!B2=0,"",SITE!B2)</f>
        <v>x</v>
      </c>
      <c r="C2" s="162" t="str">
        <f>SITE!C2</f>
        <v>Instalarea Centralei termice cu arderea biocombustibilului solid și a colectoarelor solare p/u prepararea apei calde menajere la Grădinița din s. Copceac, r-l Ștefan Vodă</v>
      </c>
      <c r="D2" s="162"/>
      <c r="E2" s="162"/>
      <c r="F2" s="162"/>
      <c r="G2" s="162"/>
    </row>
    <row r="3" spans="1:7" s="22" customFormat="1" ht="18.75" x14ac:dyDescent="0.3">
      <c r="A3" s="26" t="str">
        <f>SITE!A3</f>
        <v>Site:</v>
      </c>
      <c r="B3" s="27" t="str">
        <f>IF(SITE!B3=0,"",SITE!B3)</f>
        <v>y</v>
      </c>
      <c r="C3" s="162"/>
      <c r="D3" s="162"/>
      <c r="E3" s="162"/>
      <c r="F3" s="162"/>
      <c r="G3" s="162"/>
    </row>
    <row r="4" spans="1:7" s="22" customFormat="1" ht="18.75" x14ac:dyDescent="0.25">
      <c r="A4" s="165" t="s">
        <v>8</v>
      </c>
      <c r="B4" s="165"/>
      <c r="C4" s="29" t="str">
        <f>SITE!B13</f>
        <v>Apa si canalizare</v>
      </c>
      <c r="D4" s="30"/>
      <c r="E4" s="30"/>
      <c r="F4" s="30"/>
      <c r="G4" s="31"/>
    </row>
    <row r="5" spans="1:7" s="22" customFormat="1" ht="47.25" x14ac:dyDescent="0.25">
      <c r="A5" s="8" t="str">
        <f>TA!A5</f>
        <v>№</v>
      </c>
      <c r="B5" s="8" t="str">
        <f>TA!B5</f>
        <v xml:space="preserve">Simbol norme, cod  resurse  </v>
      </c>
      <c r="C5" s="8" t="str">
        <f>TA!C5</f>
        <v xml:space="preserve">Denumire lucrări       </v>
      </c>
      <c r="D5" s="8" t="str">
        <f>TA!D5</f>
        <v xml:space="preserve">U.M. </v>
      </c>
      <c r="E5" s="8" t="str">
        <f>TA!E5</f>
        <v xml:space="preserve">Cantitate </v>
      </c>
      <c r="F5" s="8" t="str">
        <f>TA!F5</f>
        <v>Preţ unitar 
USD (inclusiv salariu)</v>
      </c>
      <c r="G5" s="8" t="str">
        <f>TA!G5</f>
        <v>Total USD
(col.5 x col.6)</v>
      </c>
    </row>
    <row r="6" spans="1:7" s="22" customFormat="1" ht="15.75" x14ac:dyDescent="0.25">
      <c r="A6" s="9" t="s">
        <v>77</v>
      </c>
      <c r="B6" s="9" t="s">
        <v>78</v>
      </c>
      <c r="C6" s="9" t="s">
        <v>79</v>
      </c>
      <c r="D6" s="9" t="s">
        <v>80</v>
      </c>
      <c r="E6" s="9" t="s">
        <v>81</v>
      </c>
      <c r="F6" s="9" t="s">
        <v>82</v>
      </c>
      <c r="G6" s="9" t="s">
        <v>83</v>
      </c>
    </row>
    <row r="7" spans="1:7" x14ac:dyDescent="0.25">
      <c r="A7" s="38"/>
      <c r="B7" s="38"/>
      <c r="C7" s="39"/>
      <c r="D7" s="38"/>
      <c r="E7" s="44"/>
      <c r="F7" s="43"/>
      <c r="G7" s="87">
        <f>Table118[5]*Table118[6]</f>
        <v>0</v>
      </c>
    </row>
    <row r="8" spans="1:7" x14ac:dyDescent="0.25">
      <c r="A8" s="38"/>
      <c r="B8" s="38"/>
      <c r="C8" s="39"/>
      <c r="D8" s="38"/>
      <c r="E8" s="44"/>
      <c r="F8" s="43"/>
      <c r="G8" s="89">
        <f>Table118[5]*Table118[6]</f>
        <v>0</v>
      </c>
    </row>
    <row r="9" spans="1:7" x14ac:dyDescent="0.25">
      <c r="A9" s="40" t="s">
        <v>84</v>
      </c>
      <c r="B9" s="41"/>
      <c r="C9" s="41"/>
      <c r="D9" s="41"/>
      <c r="E9" s="42"/>
      <c r="F9" s="42"/>
      <c r="G9" s="87">
        <f>SUBTOTAL(9,Table118[7])</f>
        <v>0</v>
      </c>
    </row>
  </sheetData>
  <mergeCells count="2">
    <mergeCell ref="C2:G3"/>
    <mergeCell ref="A4:B4"/>
  </mergeCells>
  <phoneticPr fontId="22" type="noConversion"/>
  <conditionalFormatting sqref="A7:G9">
    <cfRule type="expression" dxfId="96" priority="3">
      <formula>CELL("PROTECT",A7)=0</formula>
    </cfRule>
    <cfRule type="expression" dxfId="95" priority="4">
      <formula>$C7="Subtotal"</formula>
    </cfRule>
    <cfRule type="expression" priority="5" stopIfTrue="1">
      <formula>OR($C7="Subtotal",$A7="Total TVA Cota 0")</formula>
    </cfRule>
    <cfRule type="expression" dxfId="94" priority="7">
      <formula>$E7=""</formula>
    </cfRule>
  </conditionalFormatting>
  <conditionalFormatting sqref="G7:G9">
    <cfRule type="expression" dxfId="93" priority="1">
      <formula>AND($C7="Subtotal",$G7="")</formula>
    </cfRule>
    <cfRule type="expression" dxfId="92" priority="2">
      <formula>AND($C7="Subtotal",_xlfn.FORMULATEXT($G7)="=[5]*[6]")</formula>
    </cfRule>
    <cfRule type="expression" dxfId="91" priority="6">
      <formula>AND($C7&lt;&gt;"Subtotal",_xlfn.FORMULATEXT($G7)&lt;&gt;"=[5]*[6]")</formula>
    </cfRule>
  </conditionalFormatting>
  <conditionalFormatting sqref="E7:G9">
    <cfRule type="notContainsBlanks" priority="8" stopIfTrue="1">
      <formula>LEN(TRIM(E7))&gt;0</formula>
    </cfRule>
    <cfRule type="expression" dxfId="90" priority="9">
      <formula>$E7&lt;&gt;""</formula>
    </cfRule>
  </conditionalFormatting>
  <dataValidations count="1">
    <dataValidation type="decimal" operator="greaterThan" allowBlank="1" showInputMessage="1" showErrorMessage="1" sqref="F7:F8">
      <formula1>0</formula1>
    </dataValidation>
  </dataValidations>
  <pageMargins left="0.59055118110236227" right="0.59055118110236227" top="0.59055118110236227" bottom="0.39370078740157483" header="0.27559055118110237" footer="0.27559055118110237"/>
  <pageSetup paperSize="9" scale="60" fitToHeight="0" orientation="portrait" r:id="rId1"/>
  <headerFooter>
    <oddHeader>&amp;L&amp;A - Page &amp;P of &amp;N</oddHeader>
    <oddFooter>&amp;LOfertantul isi asuma raspunderea pentru orice item pentru care nu a fost idicat pretul pe unitate, si va fi furnizat fara costuri suplimentare pentru UNDP</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15</vt:i4>
      </vt:variant>
    </vt:vector>
  </HeadingPairs>
  <TitlesOfParts>
    <vt:vector size="29" baseType="lpstr">
      <vt:lpstr>SITE</vt:lpstr>
      <vt:lpstr>TA</vt:lpstr>
      <vt:lpstr>TM</vt:lpstr>
      <vt:lpstr>TMS</vt:lpstr>
      <vt:lpstr>HV</vt:lpstr>
      <vt:lpstr>GCW</vt:lpstr>
      <vt:lpstr>EEF</vt:lpstr>
      <vt:lpstr>ATM</vt:lpstr>
      <vt:lpstr>BK</vt:lpstr>
      <vt:lpstr>SIP</vt:lpstr>
      <vt:lpstr>FSS</vt:lpstr>
      <vt:lpstr>Commiss</vt:lpstr>
      <vt:lpstr>Maintenance</vt:lpstr>
      <vt:lpstr>Boiler</vt:lpstr>
      <vt:lpstr>Boiler!Print_Area</vt:lpstr>
      <vt:lpstr>SITE!Print_Area</vt:lpstr>
      <vt:lpstr>ATM!Print_Titles</vt:lpstr>
      <vt:lpstr>BK!Print_Titles</vt:lpstr>
      <vt:lpstr>Boiler!Print_Titles</vt:lpstr>
      <vt:lpstr>Commiss!Print_Titles</vt:lpstr>
      <vt:lpstr>EEF!Print_Titles</vt:lpstr>
      <vt:lpstr>FSS!Print_Titles</vt:lpstr>
      <vt:lpstr>GCW!Print_Titles</vt:lpstr>
      <vt:lpstr>HV!Print_Titles</vt:lpstr>
      <vt:lpstr>Maintenance!Print_Titles</vt:lpstr>
      <vt:lpstr>SIP!Print_Titles</vt:lpstr>
      <vt:lpstr>TA!Print_Titles</vt:lpstr>
      <vt:lpstr>TM!Print_Titles</vt:lpstr>
      <vt:lpstr>TMS!Print_Titles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Mihai Maciuca</dc:creator>
  <cp:lastModifiedBy>Vitalie Vieru</cp:lastModifiedBy>
  <cp:lastPrinted>2016-11-13T22:03:12Z</cp:lastPrinted>
  <dcterms:created xsi:type="dcterms:W3CDTF">2014-05-20T07:18:54Z</dcterms:created>
  <dcterms:modified xsi:type="dcterms:W3CDTF">2018-04-11T13:59:16Z</dcterms:modified>
</cp:coreProperties>
</file>