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2"/>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9" i="5" l="1"/>
  <c r="G10" i="5"/>
  <c r="G11" i="5"/>
  <c r="G12" i="5"/>
  <c r="G13" i="5"/>
  <c r="G14" i="5"/>
  <c r="G15" i="5"/>
  <c r="G16" i="5"/>
  <c r="G17" i="5"/>
  <c r="G18" i="5"/>
  <c r="G19" i="5"/>
  <c r="G20" i="5"/>
  <c r="G21" i="5"/>
  <c r="G2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9" i="1"/>
  <c r="G10" i="1"/>
  <c r="G11" i="1"/>
  <c r="G12" i="1"/>
  <c r="G13" i="1"/>
  <c r="G14" i="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8" i="19" l="1"/>
  <c r="G9" i="19"/>
  <c r="G10" i="19"/>
  <c r="G7" i="19"/>
  <c r="C4" i="22" l="1"/>
  <c r="G8" i="22" l="1"/>
  <c r="G7" i="22"/>
  <c r="G9" i="22" s="1"/>
  <c r="G5" i="22"/>
  <c r="F5" i="22"/>
  <c r="E5" i="22"/>
  <c r="D5" i="22"/>
  <c r="C5" i="22"/>
  <c r="B5" i="22"/>
  <c r="A5" i="22"/>
  <c r="B3" i="22"/>
  <c r="A3" i="22"/>
  <c r="C2" i="22"/>
  <c r="B2" i="22"/>
  <c r="A2" i="22"/>
  <c r="A1" i="22"/>
  <c r="E15" i="14" l="1"/>
  <c r="G8" i="9"/>
  <c r="G7" i="9"/>
  <c r="G9" i="9" s="1"/>
  <c r="G8" i="5"/>
  <c r="G7" i="5"/>
  <c r="G8" i="8"/>
  <c r="G7" i="8"/>
  <c r="G47" i="8" s="1"/>
  <c r="G7" i="7"/>
  <c r="G8" i="1"/>
  <c r="G7" i="1"/>
  <c r="G15" i="1" s="1"/>
  <c r="G8" i="6"/>
  <c r="G7" i="6"/>
  <c r="G8" i="21"/>
  <c r="G7" i="21"/>
  <c r="G45" i="21" s="1"/>
  <c r="G8" i="4"/>
  <c r="G7" i="4"/>
  <c r="G9" i="4" s="1"/>
  <c r="G8" i="11"/>
  <c r="G9" i="6" l="1"/>
  <c r="G48" i="7"/>
  <c r="G23" i="5"/>
  <c r="G7" i="11"/>
  <c r="G9"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9" i="18"/>
  <c r="G8" i="18"/>
  <c r="G7" i="18"/>
  <c r="C2" i="20"/>
  <c r="C2" i="11"/>
  <c r="G21" i="20" l="1"/>
  <c r="G10" i="18"/>
  <c r="E16" i="14" s="1"/>
  <c r="E18" i="14" l="1"/>
  <c r="E33" i="14" s="1"/>
</calcChain>
</file>

<file path=xl/sharedStrings.xml><?xml version="1.0" encoding="utf-8"?>
<sst xmlns="http://schemas.openxmlformats.org/spreadsheetml/2006/main" count="559" uniqueCount="310">
  <si>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</si>
  <si>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</si>
  <si>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</si>
  <si>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</si>
  <si>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</si>
  <si>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</si>
  <si>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</si>
  <si>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</si>
  <si>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</si>
  <si>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</si>
  <si>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</si>
  <si>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</si>
  <si>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</si>
  <si>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</si>
  <si>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</si>
  <si>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</si>
  <si>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</si>
  <si>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</si>
  <si>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</si>
  <si>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</si>
  <si>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</si>
  <si>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</si>
  <si>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</si>
  <si>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</si>
  <si>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</si>
  <si>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</si>
  <si>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</si>
  <si>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</si>
  <si>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</si>
  <si>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</si>
  <si>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</si>
  <si>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</si>
  <si>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</si>
  <si>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</si>
  <si>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</si>
  <si>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</si>
  <si>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</si>
  <si>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</si>
  <si>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</si>
  <si>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</si>
  <si>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</si>
  <si>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</si>
  <si>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</si>
  <si>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</si>
  <si>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</si>
  <si>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</si>
  <si>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</si>
  <si>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</si>
  <si>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</si>
  <si>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</si>
  <si>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</si>
  <si>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</si>
  <si>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</si>
  <si>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</si>
  <si>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Q= 0 kW**</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</si>
  <si>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</si>
  <si>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</si>
  <si>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</si>
  <si>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</si>
  <si>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</si>
  <si>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</si>
  <si>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</si>
  <si>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</si>
  <si>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</si>
  <si>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</si>
  <si>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</si>
  <si>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</si>
  <si>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</si>
  <si>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</si>
  <si>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</si>
  <si>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</si>
  <si>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</si>
  <si>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</si>
  <si>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</si>
  <si>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</si>
  <si>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 xml:space="preserve">Diametrul cosului de fum***: </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</si>
  <si>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</si>
  <si>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</si>
  <si>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</si>
  <si>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</si>
  <si>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</si>
  <si>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</si>
  <si>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</si>
  <si>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</si>
  <si>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</si>
  <si>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</si>
  <si>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</si>
  <si>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</si>
  <si>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</si>
  <si>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</si>
  <si>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</si>
  <si>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</si>
  <si>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</si>
  <si>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</si>
  <si>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parametrilor de performanta</t>
  </si>
  <si>
    <t>test</t>
  </si>
  <si>
    <t>Darea in exploatare a sistemului integral</t>
  </si>
  <si>
    <t>sistem</t>
  </si>
  <si>
    <t>anual</t>
  </si>
  <si>
    <t>Interventie si reparatia utilajului in caz de avarie</t>
  </si>
  <si>
    <t>caz</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</si>
  <si>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</si>
  <si>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</si>
  <si>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</si>
  <si>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</si>
  <si>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</si>
  <si>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</si>
  <si>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Tipul combustibilului: agro-peleti tip E, EN 14961-6 (conform Descrierii Sarcinii Tehnice) *</t>
  </si>
  <si>
    <t xml:space="preserve">Capacitatea buncarului de combustibil: </t>
  </si>
  <si>
    <t>Capitolul 1. Lucrari de montare</t>
  </si>
  <si>
    <t>IA06M</t>
  </si>
  <si>
    <t>buc</t>
  </si>
  <si>
    <t>IA17B</t>
  </si>
  <si>
    <t>Boiler vertical montat pe pardoseala, boilerul avind capacitatea de 500 l (бивалентный водонагреватель)</t>
  </si>
  <si>
    <t>IA38B</t>
  </si>
  <si>
    <t>IA28A</t>
  </si>
  <si>
    <t>IA17A</t>
  </si>
  <si>
    <t>Boiler vertical montat pe pardoseala, boilerul avind capacitatea de pina la 25 l, inclusiv  (бойлер дрэйн-бэк из нержавеющей стали)</t>
  </si>
  <si>
    <t>IA39A</t>
  </si>
  <si>
    <t>ID04A</t>
  </si>
  <si>
    <t>Robinet de trecere sau de retinere cu mufe pentru instalatii de incalzire central, avind diametrul nominal de 20 mm (термостатический смесительный клапан)</t>
  </si>
  <si>
    <t>Capitolul 2. Lucrari sanitare</t>
  </si>
  <si>
    <t>Robinet de trecere sau de retinere cu mufe pentru instalatii de incalzire central, avind diametrul nominal de 15 mm (кран шаровый ст. муфтовый Danfoss)</t>
  </si>
  <si>
    <t>Robinet de trecere sau de retinere cu mufe pentru instalatii de incalzire central, avind diametrul nominal de 20 mm (кран шаровый ст. муфтовый Danfoss)</t>
  </si>
  <si>
    <t>Robinet de trecere sau de retinere cu mufe pentru instalatii de incalzire central, avind diametrul nominal de 20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</si>
  <si>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</si>
  <si>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</si>
  <si>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20 mm (клапан обратный латунный муфтовый)</t>
  </si>
  <si>
    <t>Robinet de trecere sau de retinere cu mufe pentru instalatii de incalzire central, avind diametrul nominal de 15 mm (клапан обратный латунный муфтовый)</t>
  </si>
  <si>
    <t>SE58A</t>
  </si>
  <si>
    <t>Contoare de apa rece si calda, avind diametrul de -20 mm (водомер одноструйный крыльчатый для холодной воды)</t>
  </si>
  <si>
    <t>IC31C</t>
  </si>
  <si>
    <t>Teava din cupru, montata prin sudura, la legatura corpurilor si aparatelor de incalzire, in instalatii de incalzire centrala, avind diametrul exterior de  22,0x1,0 mm (в комплекте с фитингами TALOS)</t>
  </si>
  <si>
    <t>m</t>
  </si>
  <si>
    <t>ID06A</t>
  </si>
  <si>
    <t>Robinet de aerisire cu cheie mobila pentru instalatii de incalzire centrala, avind diametrul nominal de 10 mm (автоматический воздухоотводчик типа MATIC, фирма "Danfoss")</t>
  </si>
  <si>
    <t>IC11C</t>
  </si>
  <si>
    <t>Teava din otel neagra  sudata longitudinal pentru instalatii, nefiletata, montata prin sudura in coloane, in instalatii de incalzire centrala pentru cladiri de locuit si social-culturale, teava avind diametrul de 26,8x2,8 mm (оцинк.)</t>
  </si>
  <si>
    <t>IC11B</t>
  </si>
  <si>
    <t>Teava din otel neagra  sudata longitudinal pentru instalatii, nefiletata, montata prin sudura in coloane, in instalatii de incalzire centrala pentru cladiri de locuit si social-culturale, teava avind diametrul de 21,3x2,8 mm (оцинк.)</t>
  </si>
  <si>
    <t>RpIF09D</t>
  </si>
  <si>
    <t>Izolarea conductelor cu mansoane de izolatie speciala, introduse pe conducte, avind diametrul si grosimea de la D=22x20 mm (трубка теплоизоляционная для высоких температур ARMAFLEX)</t>
  </si>
  <si>
    <t>RpIF09A</t>
  </si>
  <si>
    <t>Izolarea conductelor cu mansoane de izolatie speciala, introduse pe conducte, avind diametrul si grosimea de la D=28x2,5 mm (трубка теплоизоляционная для высоких температур ARMAFLEX)</t>
  </si>
  <si>
    <t>VA05A</t>
  </si>
  <si>
    <t>Montarea pe santier  a tuburilor de ventilatie din ALP ,  gata confectionate, avind perimetrul sectiunii de 80x2 mm (короб трубчатый гофрирован. из алюминия ALUVENT)</t>
  </si>
  <si>
    <t>IC42A</t>
  </si>
  <si>
    <t>Suporti si dispozitive de fixare pentru sustinerea conductelor, boilere, aparate si recipienti, avind greutatea de pina la 2 kg / bucata</t>
  </si>
  <si>
    <t>kg</t>
  </si>
  <si>
    <t>IzJ09B</t>
  </si>
  <si>
    <t>Vopsirea invelitorii de tabla la conducte si aparate cu vopsea de ulei in 2 straturi, inclusiv grunduirea</t>
  </si>
  <si>
    <t>m2</t>
  </si>
  <si>
    <t>Capitolul 3. Utilaj</t>
  </si>
  <si>
    <t>set</t>
  </si>
  <si>
    <t>Suport de montaj</t>
  </si>
  <si>
    <t>Ventil de amestec termostatic DN 20mm, 35-60 ° C, ESBE, VTA 322 35-60 ° C</t>
  </si>
  <si>
    <t>RpCK42C</t>
  </si>
  <si>
    <t>Desfacerea pardoselilor reci din placi de beton, marmura, piatra, gresie, placi ceramice, etc</t>
  </si>
  <si>
    <t>CA03F</t>
  </si>
  <si>
    <t>Beton simplu  turnat cu mijloace clasice,  in fundatii, socluri, ziduri de sprijin, pereti sub cota zero, preparat cu centrala de betoane sau beton marfa conform. art. CA01, turnare cu mijloace clasice, beton simplu clasa.... (B12,5)</t>
  </si>
  <si>
    <t>m3</t>
  </si>
  <si>
    <t>CL57A</t>
  </si>
  <si>
    <t>Montarea si fixarea pieselor inglobate in beton armat monolit: cu greutatea sub 4 kg (МН1)</t>
  </si>
  <si>
    <t>CB02A</t>
  </si>
  <si>
    <t>Cofraje din panouri refolosibile, cu asteriala din scinduri de rasinoase scurte si subscurte pentru turnarea betonului in cuzineti, fundatii pahar si fundatii de utilaje inclusiv sprijinirile</t>
  </si>
  <si>
    <t>RpCU05I</t>
  </si>
  <si>
    <t>Executarea strapungerilor pentru conducte sau tiranti in pereti din piatra sau beton armat de 26 - 50 cm</t>
  </si>
  <si>
    <t>RpCU05F</t>
  </si>
  <si>
    <t>Executarea strapungerilor pentru conducte sau tiranti in pereti din piatra sau beton armat de 16 -25 cm grosime</t>
  </si>
  <si>
    <t>IC44B</t>
  </si>
  <si>
    <t>Confectionarea, montarea si cimentarea tevii de protectie la trecerea conductelor prin ziduri, teava avind diametrul de 108x2,8 mm (L=0,45 m)</t>
  </si>
  <si>
    <t>08-03-575-1</t>
  </si>
  <si>
    <t xml:space="preserve">Dispozitiv sau aparat demontat inainte de transportare </t>
  </si>
  <si>
    <t>08-03-573-4</t>
  </si>
  <si>
    <t>Dulap (pupitru) de comanda suspendat, inaltime, latime si adincime, mm, pina la (BZUM-TF-100-12)</t>
  </si>
  <si>
    <t>08-03-600-2</t>
  </si>
  <si>
    <t>Contoare, montate pe suport pregatit, cu trei faze (ZMR110ACe)</t>
  </si>
  <si>
    <t>Dulap (pupitru) de comanda suspendat, inaltime, latime si adincime, бокс на 18 модулей КМПн 2/18  IP55, РЩК2</t>
  </si>
  <si>
    <t>Șină de conectare YNS20-3-063</t>
  </si>
  <si>
    <t>Șină  РЕ и N YNN10-14-100</t>
  </si>
  <si>
    <t>08-03-530-4</t>
  </si>
  <si>
    <t>Demaror magnetic de destinatie comuna, separat, montat pe constructie pe perete sau coloana, curent pina la 40 A  ПМА-0247</t>
  </si>
  <si>
    <t>08-03-603-1</t>
  </si>
  <si>
    <t>Cutie cu transformatori coboritori ЯТП-0,25-220/12</t>
  </si>
  <si>
    <t>Lanternă СГВ-2</t>
  </si>
  <si>
    <t>08-03-591-8</t>
  </si>
  <si>
    <t>Priza de fisa tip neingropat, la instalatie deschisa (розетка штепсельная с одним зазем. контактом)</t>
  </si>
  <si>
    <t>100 buc</t>
  </si>
  <si>
    <t>08-02-472-3</t>
  </si>
  <si>
    <t>Conductor de legare la pamint comuflat in strat de egalizare a pardoselii, din otel fisie, sectiune 100 mm2 (сталь полосовая)</t>
  </si>
  <si>
    <t>100 m</t>
  </si>
  <si>
    <t>08-02-472-1</t>
  </si>
  <si>
    <t>Conductori de legare la pamint: priza de pamint, orizontala, din otel rotund, diametru 12 mm (сталь круглая Д 20мм)</t>
  </si>
  <si>
    <t>Conductori de legare la pamint: priza de pamint, orizontala, din otel rotund, diametru 12 mm (сталь круглая Д 6мм)</t>
  </si>
  <si>
    <t>08-02-471-4</t>
  </si>
  <si>
    <t>Priza de pamint, verticala, din otel rotund, diametru 20 mm (сталь круглая Д=20 мм)</t>
  </si>
  <si>
    <t>10 buc</t>
  </si>
  <si>
    <t>Colectorul de fulgere în complet cu două îmbinări cleme</t>
  </si>
  <si>
    <t>08-02-146-1</t>
  </si>
  <si>
    <t>Cablu pina la 35 kV, fixare cu cleme aplicate, masa 1 m pina la: 0,5 kg  (ВВГнг(A)-LSLTx-0,66 сеч. 3х1,5 мм2)</t>
  </si>
  <si>
    <t>Cablu pina la 35 kV, fixare cu cleme aplicate, masa 1 m pina la: 0,5 kg  (ВВГнг(A)-LSLTx-0,66 сеч. 5х6 мм2)</t>
  </si>
  <si>
    <t>08-02-148-1</t>
  </si>
  <si>
    <t>Cablu pina la 35 kV in tevi, blocuri si cutii pozate, masa 1 m pina la: 1 kg  (ВВГнг(A)-LSLTx-0,66 сеч. 5х10 мм2)</t>
  </si>
  <si>
    <t>Cablu pina la 35 kV, fixare cu cleme aplicate, masa 1 m pina la: 0,5 kg  (ВВГнг(A)-LSLTx-0,66 сеч. 5х10 мм2)</t>
  </si>
  <si>
    <t>Cablu pina la 35 kV, fixare cu cleme aplicate, masa 1 m pina la: 0,5 kg  (ВВГнг(A)-FRLSLTx-0,66 сеч. 3x1,5 мм2)</t>
  </si>
  <si>
    <t>10-06-034-14</t>
  </si>
  <si>
    <t>Lucrari diverse: Protectia cablului cu jgheaburi plastice, pe pereti din lemn sau caramida  короб стальной оцинкованный 40х20</t>
  </si>
  <si>
    <t>Capitolul 2. Utilaj</t>
  </si>
  <si>
    <t>Întrerupător automat  ВА47-29/3/С40</t>
  </si>
  <si>
    <t>Panou de evidență "BZUM-TF-100-12"</t>
  </si>
  <si>
    <t>Întrerupător  ВН 32-3Р/40</t>
  </si>
  <si>
    <t>Întrerupător automat  ВА47-29/3/С32</t>
  </si>
  <si>
    <t>Сontor 380В, 5-60А, ZMR 110 ACe</t>
  </si>
  <si>
    <t>Boxă p/u 18 module КМПн 2/18 IP55</t>
  </si>
  <si>
    <t>Întrerupător de sarcină  ВН-32-3Р-25</t>
  </si>
  <si>
    <t>Comutator automat АД14/4/25/30</t>
  </si>
  <si>
    <t>Întrerupător automat cu un pol ВА47-29/1/C4</t>
  </si>
  <si>
    <t>Întrerupător automat cu un pol ВА47-29/1/В4</t>
  </si>
  <si>
    <t>Întrerupător automat cu un pol ВА47-29/1/С2</t>
  </si>
  <si>
    <t>Contactor -  ПМА-0247  Uн=220В</t>
  </si>
  <si>
    <t>11-02-002-01</t>
  </si>
  <si>
    <t>Dispozitiv instalat pe imbinari de flanse, masa, kg, pina la: 1,5  ТНТБ-41, ТПГ100эк</t>
  </si>
  <si>
    <t>11-02-001-01</t>
  </si>
  <si>
    <t>Dispozitiv instalat pe imbinari de filet, masa, kg, pina la: 1,5,  (МП4, МВП, ДМ2010)</t>
  </si>
  <si>
    <t>Dispozitiv instalat pe imbinari de filet, masa, kg, pina la: 1,5    (контроллер)</t>
  </si>
  <si>
    <t>11-03-001-01</t>
  </si>
  <si>
    <t>Dispozitive, instalate pe constructii metalice, panouri si pupitre: dispozitiv, masa, kg, pina la: 5 (датчик РОС-301)</t>
  </si>
  <si>
    <t>11-01-001-01</t>
  </si>
  <si>
    <t>Constructii pentru instalare dispozitivelor, masa, kg, pina la: 1 (отборные устройства)</t>
  </si>
  <si>
    <t xml:space="preserve">Cablu pina la 35 kV in tevi, blocuri si cutii pozate, masa 1 m pina la: 1 kg </t>
  </si>
  <si>
    <t>08-02-412-9</t>
  </si>
  <si>
    <t>Introducerea conductorilor in tevi si furtunuri metalice pozate: fiecare conductor urmator monofir sau multifir in impletire comuna, sectiune sumara pina la 6 mm2  ПВ1-0,38 сеч.1x1,5 мм2</t>
  </si>
  <si>
    <t>08-02-411-1</t>
  </si>
  <si>
    <t>Furtun metalic, diametrul exterior pina la 15 mm (РЗ-ЦХ-Ш15)</t>
  </si>
  <si>
    <t>Lucrari diverse: Protectia cablului cu jgheaburi plastice, pe pereti din lemn sau caramida  (кабель канал)</t>
  </si>
  <si>
    <t>Panoul de comandă și semnalizare ЩУС -  cutie de tip ЯУЭ-1263 dim. 800x600x350</t>
  </si>
  <si>
    <t>Dispozitiv sau aparat demontat inainte de transportare</t>
  </si>
  <si>
    <t>11-08-001-04</t>
  </si>
  <si>
    <t>Racordare retelelor electrice la aparate prin lipire</t>
  </si>
  <si>
    <t>100 buc.</t>
  </si>
  <si>
    <t xml:space="preserve">Сosturi materiale  </t>
  </si>
  <si>
    <t>Dispozitiv selectiv Г-16-225, В-16-225</t>
  </si>
  <si>
    <t>Dispozitiv selectiv Г-16-80, В-16-80</t>
  </si>
  <si>
    <t>Furtun metalic D = 15mm</t>
  </si>
  <si>
    <t>Canal pentru cablu</t>
  </si>
  <si>
    <t xml:space="preserve"> Cablu de control КВВГнг-LSLTx sect. 4х1,5mm2</t>
  </si>
  <si>
    <t xml:space="preserve"> Cablu de control КВВГнг-LSLTx sect. 5х1,5mm2</t>
  </si>
  <si>
    <t xml:space="preserve"> Cablu de control КВВГнг-LSLTx sect. 7х1,5mm2</t>
  </si>
  <si>
    <t>Fir ПВ1-0,38 sect. 1x1,5mm2</t>
  </si>
  <si>
    <t>Теrmometru TMTБ41</t>
  </si>
  <si>
    <t>Теrmometru ТПГ100эк-М1</t>
  </si>
  <si>
    <t>Manometru МП4-У, МВП-Ух0,6</t>
  </si>
  <si>
    <t>Manometru ДМ2010С</t>
  </si>
  <si>
    <t>Supraveghetor EUROSTER-813</t>
  </si>
  <si>
    <t>Sensor releu nivel РОС-301</t>
  </si>
  <si>
    <t>Panou dirijare și semnalizare  ЩУС-ЯУЭ-1263  800x600x350mm  IP54</t>
  </si>
  <si>
    <t>Releu ПЭ37</t>
  </si>
  <si>
    <t>Întrerupător automat ВА47-29/1/С2</t>
  </si>
  <si>
    <t>Diod Д246</t>
  </si>
  <si>
    <t>Contactor  УП5311</t>
  </si>
  <si>
    <t>Contactor  УП5312</t>
  </si>
  <si>
    <t>Dispozitiv semnalizare  АD-22DS</t>
  </si>
  <si>
    <t>Buton ABLFS-22</t>
  </si>
  <si>
    <t>Bloc terminal  Бз24-4П</t>
  </si>
  <si>
    <t>Releu РСВ19-11</t>
  </si>
  <si>
    <t>Cronometru ТЭ</t>
  </si>
  <si>
    <t>Capitolul 1. Lucrari sanitare</t>
  </si>
  <si>
    <t>SD19A</t>
  </si>
  <si>
    <t>Robinet de retinere cu venti drept cu mufe filetate, avind diametrul 15 mm (robinet cu mufa 15кч18р)</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</si>
  <si>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</si>
  <si>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</si>
  <si>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</si>
  <si>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</si>
  <si>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</si>
  <si>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</si>
  <si>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AcE51A</t>
  </si>
  <si>
    <t>Racordarea la conducta existanta din tevi de otel (cu stut) avind diametrul stutului de 15 mm</t>
  </si>
  <si>
    <t>piesa</t>
  </si>
  <si>
    <t>Stingator ОП-5</t>
  </si>
  <si>
    <t>Conducta de canalizare</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</si>
  <si>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</si>
  <si>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</si>
  <si>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</si>
  <si>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</si>
  <si>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</si>
  <si>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50 mm (fitinguri polipropilen 10%)</t>
  </si>
  <si>
    <t>AcA25A</t>
  </si>
  <si>
    <t>Montarea prin sudura electrica a piselor de legatura, din otel, la pozitie, avind diametrul de 50x100 mm (pilnie din otel)</t>
  </si>
  <si>
    <t>SB10C</t>
  </si>
  <si>
    <t>Piesa de legatura (ramificatie simpla) din material plastic pentru canalizare, imbinate  cu garnitura de cauciuc, avind diametrul de 50 mm  (sifon-revizie)</t>
  </si>
  <si>
    <t>Piesa de legatura (ramificatie simpla) din material plastic pentru canalizare, imbinate  cu garnitura de cauciuc, avind diametrul de 50 mm (curatare din polietilen)</t>
  </si>
  <si>
    <t>Racordarea la conducta existanta din tevi de otel (cu stut) avind diametrul stutului de 50 mm (din polipropilen)</t>
  </si>
  <si>
    <t>Instalație de colectoare solare pentru pregătirea apei calde menajere la Grădinița de copii "Lăpusnița" din s.Cărpineni, r-l Hâncești</t>
  </si>
  <si>
    <t>Schimbator de caldura cu 30 tuburi vidate, livrat in 8 tronsoane si montat in opt tronsoane (вакуумный солнечный коллектор 30 труб)</t>
  </si>
  <si>
    <t>Pompa de circulatie (recirculatie) montata pe conducta existenta, prin flanse, avind diametrul de peste  2"  (GRUNDFOS, SOLAR 25-65 130 sau analog)</t>
  </si>
  <si>
    <t>Vas de expansiune, montat pe postament avind capacitatea de 60 l (расширительный мембранный бак Varem sau analog)</t>
  </si>
  <si>
    <t>Instalatie de dedurizare a apei, complet echipata, avind debitul de apa de 900 -2250 l/h   (ANTIKAL, MEDIUM 3/4 sau analog)</t>
  </si>
  <si>
    <t>Pompa de circulatie (recirculatie) montata pe conducta existenta, prin flanse, avind diametrul de peste  2"     ("Biral", Primax15-6 130RED sau analog)</t>
  </si>
  <si>
    <t>Colector solar cu 30 de tuburi vidate în  complet cu suporturi pentru montare pe acoperiș, marca  APRICUS, ETC-30-Fn = 2,83 m2, Q = 2040W sau analog</t>
  </si>
  <si>
    <t>Încălzitor bivalent de stocare cu încălzire indirectă; V = 500 l, în complet cu element electric încorporat 380 V; Nel = 7,5 kW și regulator de temperatură TESY, EV 15/S2 500 75 F42 sau analog</t>
  </si>
  <si>
    <t>Bloc de pompare a colectoarelor solare G = 1,6 m3 / h, H =6,5 m, N = 0,055 kW în complet cu debitmetru și termometru, GRUNDFOS, SOLAR 25-60 130 sau analog</t>
  </si>
  <si>
    <t>Vas de expansiune cu diafragmă pentru apă caldă V = 60 l; P = 6,0 bar Maxivarem LR sau analog</t>
  </si>
  <si>
    <t>Boiler  DRAIN BACK din oțel inoxidabil, izolat, pentru sistemele solare V = 25 l; P = 4,0 bar, în complet cu agentul de răcire pentru sistemele solare, PROGALVA</t>
  </si>
  <si>
    <t>Dispozitiv magnetic anti-depuneri DN 20 mm, Q = 2,5 m3 / h, ANTIKAL, MEDIUM 3/4 sau analog</t>
  </si>
  <si>
    <t>Pompă pentru apă caldă G = 0,7 m3 / h, H = 5,7 m, completată cu motor el. N = 0,003 ... 0,034 kW, EEN &lt;0,15, "Biral", Primax15-6 130RED sau analog</t>
  </si>
  <si>
    <t>Pompa de recirculare cu apă caldă G = 0,2 m3 / h, H = 6,0m, completată cu motor el. N = 0,003 ... 0,034 kW, EEN &lt;0,15, "Biral", Primax15-6 130RED sau analog</t>
  </si>
  <si>
    <t>Capitolul 1.Fundație Фом 1 (1 buc)</t>
  </si>
  <si>
    <t xml:space="preserve">Lucrari de mentenanta si punere in functiune </t>
  </si>
  <si>
    <t xml:space="preserve">Lucrari de mentenanta periodica </t>
  </si>
  <si>
    <t xml:space="preserve">Asistenta telefonica privind exploatarea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</si>
</sst>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3"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43">
    <xf numFmtId="0" fontId="0" fillId="0" borderId="0" xfId="0"/>
    <xf numFmtId="4" fontId="25" fillId="17" borderId="16" xfId="14" applyNumberFormat="1">
      <alignment vertical="center"/>
    </xf>
    <xf numFmtId="0" fontId="2" fillId="0" borderId="0" xfId="0" applyFont="1" applyAlignment="1">
      <alignment vertical="center"/>
    </xf>
    <xf numFmtId="0" fontId="7" fillId="0" borderId="0" xfId="0" applyFont="1"/>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15" fillId="14" borderId="1" xfId="0" applyFont="1" applyFill="1" applyBorder="1" applyAlignment="1" applyProtection="1">
      <alignment vertical="center" wrapText="1"/>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xf numFmtId="0" fontId="34" fillId="0" borderId="0" xfId="0" applyFont="1" applyAlignment="1">
      <alignment horizontal="left" vertical="top"/>
    </xf>
    <xf numFmtId="0" fontId="34" fillId="0" borderId="0" xfId="0" applyFont="1" applyAlignment="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1">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0"/>
      <tableStyleElement type="headerRow" dxfId="269"/>
      <tableStyleElement type="totalRow" dxfId="268"/>
      <tableStyleElement type="lastColumn" dxfId="267"/>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9" totalsRowCount="1" headerRowDxfId="256" dataDxfId="254" totalsRowDxfId="252" headerRowBorderDxfId="255" tableBorderDxfId="253" headerRowCellStyle="1.Style Font">
  <tableColumns count="7">
    <tableColumn id="1" name="1" totalsRowLabel="Total TVA Cota 0" totalsRowDxfId="251"/>
    <tableColumn id="2" name="2" totalsRowDxfId="250"/>
    <tableColumn id="3" name="3" totalsRowDxfId="249"/>
    <tableColumn id="4" name="4" totalsRowDxfId="248"/>
    <tableColumn id="5" name="5" totalsRowDxfId="247" dataCellStyle="2.Number Style"/>
    <tableColumn id="6" name="6" totalsRowDxfId="246" dataCellStyle="2.Number Style"/>
    <tableColumn id="7" name="7" totalsRowFunction="custom" dataDxfId="245" totalsRowDxfId="244"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28" dataDxfId="26" totalsRowDxfId="24" headerRowBorderDxfId="27" tableBorderDxfId="25" headerRowCellStyle="1.Style Font">
  <tableColumns count="7">
    <tableColumn id="1" name="1" totalsRowLabel="Total TVA Cota 0" dataDxfId="23" totalsRowDxfId="22"/>
    <tableColumn id="2" name="2" dataDxfId="21" totalsRowDxfId="20"/>
    <tableColumn id="3" name="3" dataDxfId="19" totalsRowDxfId="18"/>
    <tableColumn id="4" name="4" dataDxfId="17" totalsRowDxfId="16"/>
    <tableColumn id="5" name="5" dataDxfId="15" totalsRowDxfId="14" dataCellStyle="2.Number Style"/>
    <tableColumn id="6" name="6" dataDxfId="13" totalsRowDxfId="12" dataCellStyle="2.Number Style"/>
    <tableColumn id="7" name="7" totalsRowFunction="custom" dataDxfId="11" totalsRowDxfId="10"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 totalsRowCount="1" headerRowDxfId="236" dataDxfId="234" totalsRowDxfId="232" headerRowBorderDxfId="235" tableBorderDxfId="233" headerRowCellStyle="1.Style Font">
  <tableColumns count="7">
    <tableColumn id="1" name="1" totalsRowLabel="Total TVA Cota 0" dataDxfId="231" totalsRowDxfId="230"/>
    <tableColumn id="2" name="2" dataDxfId="229" totalsRowDxfId="228"/>
    <tableColumn id="3" name="3" dataDxfId="227" totalsRowDxfId="226"/>
    <tableColumn id="4" name="4" dataDxfId="225" totalsRowDxfId="224"/>
    <tableColumn id="5" name="5" dataDxfId="223" totalsRowDxfId="222" dataCellStyle="2.Number Style"/>
    <tableColumn id="6" name="6" dataDxfId="221" totalsRowDxfId="220" dataCellStyle="2.Number Style"/>
    <tableColumn id="7" name="7" totalsRowFunction="custom" dataDxfId="219" totalsRowDxfId="218"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45" totalsRowCount="1" headerRowDxfId="210" dataDxfId="208" totalsRowDxfId="206" headerRowBorderDxfId="209" tableBorderDxfId="207" headerRowCellStyle="1.Style Font">
  <tableColumns count="7">
    <tableColumn id="1" name="1" totalsRowLabel="Total TVA Cota 0" dataDxfId="205" totalsRowDxfId="204"/>
    <tableColumn id="2" name="2" dataDxfId="203" totalsRowDxfId="202"/>
    <tableColumn id="3" name="3" dataDxfId="201" totalsRowDxfId="200"/>
    <tableColumn id="4" name="4" dataDxfId="199" totalsRowDxfId="198"/>
    <tableColumn id="5" name="5" dataDxfId="197" totalsRowDxfId="196" dataCellStyle="2.Number Style"/>
    <tableColumn id="6" name="6" dataDxfId="195" totalsRowDxfId="194" dataCellStyle="2.Number Style"/>
    <tableColumn id="7" name="7" totalsRowFunction="custom" dataDxfId="193" totalsRowDxfId="192"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9" totalsRowCount="1" headerRowDxfId="184" dataDxfId="182" totalsRowDxfId="180" headerRowBorderDxfId="183" tableBorderDxfId="181" headerRowCellStyle="1.Style Font">
  <tableColumns count="7">
    <tableColumn id="1" name="1" totalsRowLabel="Total TVA Cota 0" dataDxfId="179" totalsRowDxfId="178"/>
    <tableColumn id="2" name="2" dataDxfId="177" totalsRowDxfId="176"/>
    <tableColumn id="3" name="3" dataDxfId="175" totalsRowDxfId="174"/>
    <tableColumn id="4" name="4" dataDxfId="173" totalsRowDxfId="172"/>
    <tableColumn id="5" name="5" dataDxfId="171" totalsRowDxfId="170" dataCellStyle="2.Number Style"/>
    <tableColumn id="6" name="6" dataDxfId="169" totalsRowDxfId="168" dataCellStyle="2.Number Style"/>
    <tableColumn id="7" name="7" totalsRowFunction="custom" dataDxfId="167" totalsRowDxfId="166"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5" totalsRowCount="1" headerRowDxfId="158" dataDxfId="156" totalsRowDxfId="154" headerRowBorderDxfId="157" tableBorderDxfId="155" headerRowCellStyle="1.Style Font">
  <tableColumns count="7">
    <tableColumn id="1" name="1" totalsRowLabel="Total TVA Cota 0" dataDxfId="153" totalsRowDxfId="152"/>
    <tableColumn id="2" name="2" dataDxfId="151" totalsRowDxfId="150"/>
    <tableColumn id="3" name="3" dataDxfId="149" totalsRowDxfId="148"/>
    <tableColumn id="4" name="4" dataDxfId="147" totalsRowDxfId="146"/>
    <tableColumn id="5" name="5" dataDxfId="145" totalsRowDxfId="144" dataCellStyle="2.Number Style"/>
    <tableColumn id="6" name="6" dataDxfId="143" totalsRowDxfId="142" dataCellStyle="2.Number Style"/>
    <tableColumn id="7" name="7" totalsRowFunction="custom" dataDxfId="141" totalsRowDxfId="140"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48" totalsRowCount="1" headerRowDxfId="132" dataDxfId="130" totalsRowDxfId="128" headerRowBorderDxfId="131" tableBorderDxfId="129" headerRowCellStyle="1.Style Font">
  <tableColumns count="7">
    <tableColumn id="1" name="1" totalsRowLabel="Total TVA Cota 0" dataDxfId="127" totalsRowDxfId="126"/>
    <tableColumn id="2" name="2" dataDxfId="125" totalsRowDxfId="124"/>
    <tableColumn id="3" name="3" dataDxfId="123" totalsRowDxfId="122"/>
    <tableColumn id="4" name="4" dataDxfId="121" totalsRowDxfId="120"/>
    <tableColumn id="5" name="5" dataDxfId="119" totalsRowDxfId="118" dataCellStyle="2.Number Style"/>
    <tableColumn id="6" name="6" dataDxfId="117" totalsRowDxfId="116" dataCellStyle="2.Number Style"/>
    <tableColumn id="7" name="7" totalsRowFunction="custom" dataDxfId="115" totalsRowDxfId="114"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47" totalsRowCount="1" headerRowDxfId="106" dataDxfId="104" totalsRowDxfId="102" headerRowBorderDxfId="105" tableBorderDxfId="103" headerRowCellStyle="1.Style Font">
  <tableColumns count="7">
    <tableColumn id="1" name="1" totalsRowLabel="Total TVA Cota 0" dataDxfId="101" totalsRowDxfId="100"/>
    <tableColumn id="2" name="2" dataDxfId="99" totalsRowDxfId="98"/>
    <tableColumn id="3" name="3" dataDxfId="97" totalsRowDxfId="96"/>
    <tableColumn id="4" name="4" dataDxfId="95" totalsRowDxfId="94"/>
    <tableColumn id="5" name="5" dataDxfId="93" totalsRowDxfId="92" dataCellStyle="2.Number Style"/>
    <tableColumn id="6" name="6" dataDxfId="91" totalsRowDxfId="90" dataCellStyle="2.Number Style"/>
    <tableColumn id="7" name="7" totalsRowFunction="custom" dataDxfId="89" totalsRowDxfId="88"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23" totalsRowCount="1" headerRowDxfId="80" dataDxfId="78" totalsRowDxfId="76" headerRowBorderDxfId="79" tableBorderDxfId="77" headerRowCellStyle="1.Style Font">
  <tableColumns count="7">
    <tableColumn id="1" name="1" totalsRowLabel="Total TVA Cota 0" dataDxfId="75" totalsRowDxfId="74"/>
    <tableColumn id="2" name="2" dataDxfId="73" totalsRowDxfId="72"/>
    <tableColumn id="3" name="3" dataDxfId="71" totalsRowDxfId="70"/>
    <tableColumn id="4" name="4" dataDxfId="69" totalsRowDxfId="68"/>
    <tableColumn id="5" name="5" dataDxfId="67" totalsRowDxfId="66" dataCellStyle="2.Number Style"/>
    <tableColumn id="6" name="6" dataDxfId="65" totalsRowDxfId="64" dataCellStyle="2.Number Style"/>
    <tableColumn id="7" name="7" totalsRowFunction="custom" dataDxfId="63" totalsRowDxfId="62"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9" totalsRowCount="1" headerRowDxfId="54" dataDxfId="52" totalsRowDxfId="50" headerRowBorderDxfId="53" tableBorderDxfId="51" headerRowCellStyle="1.Style Font">
  <tableColumns count="7">
    <tableColumn id="1" name="1" totalsRowLabel="Total TVA Cota 0" dataDxfId="49" totalsRowDxfId="48"/>
    <tableColumn id="2" name="2" dataDxfId="47" totalsRowDxfId="46"/>
    <tableColumn id="3" name="3" dataDxfId="45" totalsRowDxfId="44"/>
    <tableColumn id="4" name="4" dataDxfId="43" totalsRowDxfId="42"/>
    <tableColumn id="5" name="5" dataDxfId="41" totalsRowDxfId="40" dataCellStyle="2.Number Style"/>
    <tableColumn id="6" name="6" dataDxfId="39" totalsRowDxfId="38" dataCellStyle="2.Number Style"/>
    <tableColumn id="7" name="7" totalsRowFunction="custom" dataDxfId="37" totalsRowDxfId="36"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22" sqref="E22"/>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55</v>
      </c>
      <c r="B1" s="59" t="s">
        <v>56</v>
      </c>
      <c r="C1" s="58"/>
      <c r="D1" s="60"/>
      <c r="E1" s="60"/>
    </row>
    <row r="2" spans="1:7" ht="30" customHeight="1" x14ac:dyDescent="0.25">
      <c r="A2" s="61" t="s">
        <v>6</v>
      </c>
      <c r="B2" s="62" t="s">
        <v>57</v>
      </c>
      <c r="C2" s="101" t="s">
        <v>292</v>
      </c>
      <c r="D2" s="102"/>
      <c r="E2" s="103"/>
      <c r="F2" s="4"/>
      <c r="G2" s="4"/>
    </row>
    <row r="3" spans="1:7" ht="30" customHeight="1" x14ac:dyDescent="0.25">
      <c r="A3" s="61" t="s">
        <v>7</v>
      </c>
      <c r="B3" s="62" t="s">
        <v>58</v>
      </c>
      <c r="C3" s="104"/>
      <c r="D3" s="105"/>
      <c r="E3" s="106"/>
      <c r="F3" s="5"/>
      <c r="G3" s="5"/>
    </row>
    <row r="4" spans="1:7" ht="45" customHeight="1" x14ac:dyDescent="0.25">
      <c r="A4" s="114" t="s">
        <v>10</v>
      </c>
      <c r="B4" s="114"/>
      <c r="C4" s="114"/>
      <c r="D4" s="114"/>
      <c r="E4" s="63" t="s">
        <v>17</v>
      </c>
    </row>
    <row r="5" spans="1:7" ht="16.5" customHeight="1" x14ac:dyDescent="0.25">
      <c r="A5" s="113" t="s">
        <v>18</v>
      </c>
      <c r="B5" s="113"/>
      <c r="C5" s="113"/>
      <c r="D5" s="113"/>
      <c r="E5" s="64"/>
    </row>
    <row r="6" spans="1:7" ht="15.75" x14ac:dyDescent="0.25">
      <c r="A6" s="65">
        <v>1</v>
      </c>
      <c r="B6" s="115" t="s">
        <v>9</v>
      </c>
      <c r="C6" s="115"/>
      <c r="D6" s="115"/>
      <c r="E6" s="66">
        <f>LOOKUP(2,1/(1-ISBLANK(TA!G:G)),TA!G:G)</f>
        <v>0</v>
      </c>
    </row>
    <row r="7" spans="1:7" ht="15.75" x14ac:dyDescent="0.25">
      <c r="A7" s="65">
        <v>2</v>
      </c>
      <c r="B7" s="115" t="s">
        <v>40</v>
      </c>
      <c r="C7" s="115"/>
      <c r="D7" s="115"/>
      <c r="E7" s="66">
        <f>LOOKUP(2,1/(1-ISBLANK(TM!G:G)),TM!G:G)</f>
        <v>0</v>
      </c>
    </row>
    <row r="8" spans="1:7" ht="15.75" x14ac:dyDescent="0.25">
      <c r="A8" s="65">
        <v>3</v>
      </c>
      <c r="B8" s="115" t="s">
        <v>78</v>
      </c>
      <c r="C8" s="115"/>
      <c r="D8" s="115"/>
      <c r="E8" s="66">
        <f>LOOKUP(2,1/(1-ISBLANK(TMS!G:G)),TMS!G:G)</f>
        <v>0</v>
      </c>
    </row>
    <row r="9" spans="1:7" ht="15.75" x14ac:dyDescent="0.25">
      <c r="A9" s="65">
        <v>4</v>
      </c>
      <c r="B9" s="115" t="s">
        <v>0</v>
      </c>
      <c r="C9" s="115"/>
      <c r="D9" s="115"/>
      <c r="E9" s="66">
        <f>LOOKUP(2,1/(1-ISBLANK(HV!G:G)),HV!G:G)</f>
        <v>0</v>
      </c>
    </row>
    <row r="10" spans="1:7" ht="15.75" x14ac:dyDescent="0.25">
      <c r="A10" s="65">
        <v>5</v>
      </c>
      <c r="B10" s="115" t="s">
        <v>41</v>
      </c>
      <c r="C10" s="115"/>
      <c r="D10" s="115"/>
      <c r="E10" s="66">
        <f>LOOKUP(2,1/(1-ISBLANK(GCW!G:G)),GCW!G:G)</f>
        <v>0</v>
      </c>
    </row>
    <row r="11" spans="1:7" ht="15.75" x14ac:dyDescent="0.25">
      <c r="A11" s="65">
        <v>6</v>
      </c>
      <c r="B11" s="115" t="s">
        <v>42</v>
      </c>
      <c r="C11" s="115"/>
      <c r="D11" s="115"/>
      <c r="E11" s="66">
        <f>LOOKUP(2,1/(1-ISBLANK(EEF!G:G)),EEF!G:G)</f>
        <v>0</v>
      </c>
    </row>
    <row r="12" spans="1:7" ht="15.75" x14ac:dyDescent="0.25">
      <c r="A12" s="65">
        <v>7</v>
      </c>
      <c r="B12" s="115" t="s">
        <v>45</v>
      </c>
      <c r="C12" s="115"/>
      <c r="D12" s="115"/>
      <c r="E12" s="66">
        <f>LOOKUP(2,1/(1-ISBLANK(ATM!G:G)),ATM!G:G)</f>
        <v>0</v>
      </c>
    </row>
    <row r="13" spans="1:7" ht="15.75" x14ac:dyDescent="0.25">
      <c r="A13" s="65">
        <v>8</v>
      </c>
      <c r="B13" s="115" t="s">
        <v>43</v>
      </c>
      <c r="C13" s="115"/>
      <c r="D13" s="115"/>
      <c r="E13" s="66">
        <f>LOOKUP(2,1/(1-ISBLANK(BK!G:G)),BK!G:G)</f>
        <v>0</v>
      </c>
    </row>
    <row r="14" spans="1:7" ht="15.75" x14ac:dyDescent="0.25">
      <c r="A14" s="65">
        <v>9</v>
      </c>
      <c r="B14" s="115" t="s">
        <v>44</v>
      </c>
      <c r="C14" s="115"/>
      <c r="D14" s="115"/>
      <c r="E14" s="66">
        <f>LOOKUP(2,1/(1-ISBLANK(SIP!G:G)),SIP!G:G)</f>
        <v>0</v>
      </c>
    </row>
    <row r="15" spans="1:7" ht="15.75" x14ac:dyDescent="0.25">
      <c r="A15" s="65">
        <v>10</v>
      </c>
      <c r="B15" s="116" t="s">
        <v>91</v>
      </c>
      <c r="C15" s="117"/>
      <c r="D15" s="118"/>
      <c r="E15" s="66">
        <f>LOOKUP(2,1/(1-ISBLANK(FSS!G:G)),FSS!G:G)</f>
        <v>0</v>
      </c>
    </row>
    <row r="16" spans="1:7" ht="15.75" x14ac:dyDescent="0.25">
      <c r="A16" s="65">
        <v>11</v>
      </c>
      <c r="B16" s="115" t="s">
        <v>39</v>
      </c>
      <c r="C16" s="115"/>
      <c r="D16" s="115"/>
      <c r="E16" s="66">
        <f>Commiss!G10</f>
        <v>0</v>
      </c>
    </row>
    <row r="17" spans="1:5" ht="15.75" x14ac:dyDescent="0.25">
      <c r="A17" s="65">
        <v>12</v>
      </c>
      <c r="B17" s="115" t="s">
        <v>103</v>
      </c>
      <c r="C17" s="115"/>
      <c r="D17" s="115"/>
      <c r="E17" s="66">
        <f>Maintenance!G11</f>
        <v>0</v>
      </c>
    </row>
    <row r="18" spans="1:5" ht="31.5" customHeight="1" x14ac:dyDescent="0.25">
      <c r="A18" s="67"/>
      <c r="B18" s="120" t="s">
        <v>19</v>
      </c>
      <c r="C18" s="120"/>
      <c r="D18" s="120"/>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11" t="s">
        <v>12</v>
      </c>
      <c r="C21" s="112"/>
      <c r="D21" s="69" t="s">
        <v>13</v>
      </c>
      <c r="E21" s="69" t="s">
        <v>14</v>
      </c>
    </row>
    <row r="22" spans="1:5" x14ac:dyDescent="0.25">
      <c r="A22" s="70">
        <v>1</v>
      </c>
      <c r="B22" s="107" t="s">
        <v>22</v>
      </c>
      <c r="C22" s="108"/>
      <c r="D22" s="70" t="s">
        <v>15</v>
      </c>
      <c r="E22" s="21"/>
    </row>
    <row r="23" spans="1:5" x14ac:dyDescent="0.25">
      <c r="A23" s="70">
        <v>2</v>
      </c>
      <c r="B23" s="107" t="s">
        <v>20</v>
      </c>
      <c r="C23" s="108"/>
      <c r="D23" s="70" t="s">
        <v>28</v>
      </c>
      <c r="E23" s="77">
        <f>Boiler!D11</f>
        <v>0</v>
      </c>
    </row>
    <row r="24" spans="1:5" x14ac:dyDescent="0.25">
      <c r="A24" s="70">
        <v>3</v>
      </c>
      <c r="B24" s="107" t="s">
        <v>24</v>
      </c>
      <c r="C24" s="108"/>
      <c r="D24" s="70" t="s">
        <v>15</v>
      </c>
      <c r="E24" s="78" t="str">
        <f>IFERROR(E22/E23,"")</f>
        <v/>
      </c>
    </row>
    <row r="25" spans="1:5" x14ac:dyDescent="0.25">
      <c r="A25" s="70">
        <v>4</v>
      </c>
      <c r="B25" s="107" t="s">
        <v>23</v>
      </c>
      <c r="C25" s="108"/>
      <c r="D25" s="70" t="s">
        <v>27</v>
      </c>
      <c r="E25" s="79">
        <v>15000</v>
      </c>
    </row>
    <row r="26" spans="1:5" x14ac:dyDescent="0.25">
      <c r="A26" s="70">
        <v>5</v>
      </c>
      <c r="B26" s="107" t="s">
        <v>23</v>
      </c>
      <c r="C26" s="108"/>
      <c r="D26" s="70" t="s">
        <v>26</v>
      </c>
      <c r="E26" s="80">
        <f>E25*0.277778/1000</f>
        <v>4.1666699999999999</v>
      </c>
    </row>
    <row r="27" spans="1:5" x14ac:dyDescent="0.25">
      <c r="A27" s="70">
        <v>6</v>
      </c>
      <c r="B27" s="107" t="s">
        <v>21</v>
      </c>
      <c r="C27" s="108"/>
      <c r="D27" s="70" t="s">
        <v>25</v>
      </c>
      <c r="E27" s="80" t="str">
        <f>IFERROR(E24/E26,"")</f>
        <v/>
      </c>
    </row>
    <row r="28" spans="1:5" x14ac:dyDescent="0.25">
      <c r="A28" s="70">
        <v>7</v>
      </c>
      <c r="B28" s="107" t="s">
        <v>30</v>
      </c>
      <c r="C28" s="108"/>
      <c r="D28" s="70" t="s">
        <v>29</v>
      </c>
      <c r="E28" s="78">
        <v>110</v>
      </c>
    </row>
    <row r="29" spans="1:5" x14ac:dyDescent="0.25">
      <c r="A29" s="71">
        <v>8</v>
      </c>
      <c r="B29" s="109" t="s">
        <v>37</v>
      </c>
      <c r="C29" s="110"/>
      <c r="D29" s="71" t="s">
        <v>16</v>
      </c>
      <c r="E29" s="81" t="str">
        <f>IFERROR(E28*E27,"")</f>
        <v/>
      </c>
    </row>
    <row r="30" spans="1:5" x14ac:dyDescent="0.25">
      <c r="A30" s="70">
        <v>9</v>
      </c>
      <c r="B30" s="107" t="s">
        <v>38</v>
      </c>
      <c r="C30" s="108"/>
      <c r="D30" s="70" t="s">
        <v>28</v>
      </c>
      <c r="E30" s="82">
        <v>0.1</v>
      </c>
    </row>
    <row r="31" spans="1:5" x14ac:dyDescent="0.25">
      <c r="A31" s="70">
        <v>10</v>
      </c>
      <c r="B31" s="107" t="s">
        <v>31</v>
      </c>
      <c r="C31" s="108"/>
      <c r="D31" s="70" t="s">
        <v>32</v>
      </c>
      <c r="E31" s="83">
        <v>10</v>
      </c>
    </row>
    <row r="32" spans="1:5" x14ac:dyDescent="0.25">
      <c r="A32" s="71">
        <v>11</v>
      </c>
      <c r="B32" s="121" t="s">
        <v>34</v>
      </c>
      <c r="C32" s="122"/>
      <c r="D32" s="72" t="s">
        <v>16</v>
      </c>
      <c r="E32" s="84" t="str">
        <f>IFERROR(PV(E30,E31,E29)*(-1),"")</f>
        <v/>
      </c>
    </row>
    <row r="33" spans="1:5" ht="15.75" x14ac:dyDescent="0.25">
      <c r="A33" s="123" t="s">
        <v>33</v>
      </c>
      <c r="B33" s="124"/>
      <c r="C33" s="125"/>
      <c r="D33" s="73" t="s">
        <v>16</v>
      </c>
      <c r="E33" s="85" t="str">
        <f>IFERROR(E18+E32,"")</f>
        <v/>
      </c>
    </row>
    <row r="34" spans="1:5" x14ac:dyDescent="0.25">
      <c r="A34" s="60"/>
      <c r="B34" s="60"/>
      <c r="C34" s="60"/>
      <c r="D34" s="60"/>
      <c r="E34" s="60"/>
    </row>
    <row r="35" spans="1:5" ht="30" customHeight="1" x14ac:dyDescent="0.25">
      <c r="A35" s="100" t="s">
        <v>59</v>
      </c>
      <c r="B35" s="100"/>
      <c r="C35" s="74"/>
      <c r="D35" s="75" t="s">
        <v>60</v>
      </c>
      <c r="E35" s="76"/>
    </row>
    <row r="36" spans="1:5" x14ac:dyDescent="0.25">
      <c r="A36" s="60"/>
      <c r="B36" s="60"/>
      <c r="C36" s="60"/>
      <c r="D36" s="60"/>
      <c r="E36" s="60"/>
    </row>
    <row r="37" spans="1:5" x14ac:dyDescent="0.25">
      <c r="A37" s="119" t="s">
        <v>53</v>
      </c>
      <c r="B37" s="119"/>
      <c r="C37" s="119"/>
      <c r="D37" s="119"/>
      <c r="E37" s="119"/>
    </row>
    <row r="38" spans="1:5" x14ac:dyDescent="0.25">
      <c r="A38" s="119"/>
      <c r="B38" s="119"/>
      <c r="C38" s="119"/>
      <c r="D38" s="119"/>
      <c r="E38" s="119"/>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6" type="noConversion"/>
  <conditionalFormatting sqref="A1:E14 A16:E1048576 A15:B15 E15">
    <cfRule type="expression" dxfId="266" priority="4">
      <formula>CELL("PROTECT",A1)=0</formula>
    </cfRule>
  </conditionalFormatting>
  <conditionalFormatting sqref="C35">
    <cfRule type="containsBlanks" dxfId="265" priority="10">
      <formula>LEN(TRIM(C35))=0</formula>
    </cfRule>
  </conditionalFormatting>
  <conditionalFormatting sqref="A1:E33">
    <cfRule type="expression" dxfId="264"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Table119[5]*Table119[6]</f>
        <v>0</v>
      </c>
    </row>
    <row r="8" spans="1:7" x14ac:dyDescent="0.25">
      <c r="A8" s="38"/>
      <c r="B8" s="38"/>
      <c r="C8" s="39"/>
      <c r="D8" s="38"/>
      <c r="E8" s="44"/>
      <c r="F8" s="43"/>
      <c r="G8" s="89">
        <f>Table119[5]*Table119[6]</f>
        <v>0</v>
      </c>
    </row>
    <row r="9" spans="1:7" x14ac:dyDescent="0.25">
      <c r="A9" s="40" t="s">
        <v>86</v>
      </c>
      <c r="B9" s="41"/>
      <c r="C9" s="41"/>
      <c r="D9" s="41"/>
      <c r="E9" s="42"/>
      <c r="F9" s="42"/>
      <c r="G9" s="87">
        <f>SUBTOTAL(9,Table119[7])</f>
        <v>0</v>
      </c>
    </row>
  </sheetData>
  <mergeCells count="2">
    <mergeCell ref="C2:G3"/>
    <mergeCell ref="A4:B4"/>
  </mergeCells>
  <phoneticPr fontId="16" type="noConversion"/>
  <conditionalFormatting sqref="A7:G9">
    <cfRule type="expression" dxfId="61" priority="3">
      <formula>CELL("PROTECT",A7)=0</formula>
    </cfRule>
    <cfRule type="expression" dxfId="60" priority="4">
      <formula>$C7="Subtotal"</formula>
    </cfRule>
    <cfRule type="expression" priority="5" stopIfTrue="1">
      <formula>OR($C7="Subtotal",$A7="Total TVA Cota 0")</formula>
    </cfRule>
    <cfRule type="expression" dxfId="59" priority="7">
      <formula>$E7=""</formula>
    </cfRule>
  </conditionalFormatting>
  <conditionalFormatting sqref="G7:G9">
    <cfRule type="expression" dxfId="58" priority="1">
      <formula>AND($C7="Subtotal",$G7="")</formula>
    </cfRule>
    <cfRule type="expression" dxfId="57" priority="2">
      <formula>AND($C7="Subtotal",_xlfn.FORMULATEXT($G7)="=[5]*[6]")</formula>
    </cfRule>
    <cfRule type="expression" dxfId="56" priority="6">
      <formula>AND($C7&lt;&gt;"Subtotal",_xlfn.FORMULATEXT($G7)&lt;&gt;"=[5]*[6]")</formula>
    </cfRule>
  </conditionalFormatting>
  <conditionalFormatting sqref="E7:G9">
    <cfRule type="notContainsBlanks" priority="8" stopIfTrue="1">
      <formula>LEN(TRIM(E7))&gt;0</formula>
    </cfRule>
    <cfRule type="expression" dxfId="5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86</v>
      </c>
      <c r="B9" s="41"/>
      <c r="C9" s="41"/>
      <c r="D9" s="41"/>
      <c r="E9" s="42"/>
      <c r="F9" s="42"/>
      <c r="G9" s="87">
        <f>SUBTOTAL(9,Table1193[7])</f>
        <v>0</v>
      </c>
    </row>
  </sheetData>
  <mergeCells count="2">
    <mergeCell ref="C2:G3"/>
    <mergeCell ref="A4:B4"/>
  </mergeCells>
  <conditionalFormatting sqref="G7:G9">
    <cfRule type="expression" dxfId="35" priority="1">
      <formula>AND($C7="Subtotal",$G7="")</formula>
    </cfRule>
    <cfRule type="expression" dxfId="34" priority="2">
      <formula>AND($C7="Subtotal",_xlfn.FORMULATEXT($G7)="=[5]*[6]")</formula>
    </cfRule>
    <cfRule type="expression" dxfId="33" priority="6">
      <formula>AND($C7&lt;&gt;"Subtotal",_xlfn.FORMULATEXT($G7)&lt;&gt;"=[5]*[6]")</formula>
    </cfRule>
  </conditionalFormatting>
  <conditionalFormatting sqref="A7:G9">
    <cfRule type="expression" dxfId="32" priority="3">
      <formula>CELL("PROTECT",A7)=0</formula>
    </cfRule>
    <cfRule type="expression" dxfId="31" priority="4">
      <formula>$C7="Subtotal"</formula>
    </cfRule>
    <cfRule type="expression" priority="5" stopIfTrue="1">
      <formula>OR($C7="Subtotal",$A7="Total TVA Cota 0")</formula>
    </cfRule>
    <cfRule type="expression" dxfId="30" priority="7">
      <formula>$E7=""</formula>
    </cfRule>
  </conditionalFormatting>
  <conditionalFormatting sqref="E7:G9">
    <cfRule type="notContainsBlanks" priority="8" stopIfTrue="1">
      <formula>LEN(TRIM(E7))&gt;0</formula>
    </cfRule>
    <cfRule type="expression" dxfId="29"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view="pageBreakPreview" zoomScaleNormal="90" zoomScaleSheetLayoutView="100" workbookViewId="0">
      <selection activeCell="C8" sqref="C8"/>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ht="18.75" x14ac:dyDescent="0.3">
      <c r="A3" s="26" t="str">
        <f>SITE!A3</f>
        <v>Site:</v>
      </c>
      <c r="B3" s="27" t="str">
        <f>IF(SITE!B3=0,"",SITE!B3)</f>
        <v>y</v>
      </c>
      <c r="C3" s="126"/>
      <c r="D3" s="126"/>
      <c r="E3" s="126"/>
      <c r="F3" s="126"/>
      <c r="G3" s="126"/>
    </row>
    <row r="4" spans="1:7" ht="18.75" x14ac:dyDescent="0.25">
      <c r="A4" s="133" t="str">
        <f>SITE!B16</f>
        <v>Darea in Exloatare</v>
      </c>
      <c r="B4" s="133"/>
      <c r="C4" s="133"/>
      <c r="D4" s="133"/>
      <c r="E4" s="133"/>
      <c r="F4" s="133"/>
      <c r="G4" s="133"/>
    </row>
    <row r="5" spans="1:7" ht="47.25" x14ac:dyDescent="0.25">
      <c r="A5" s="6" t="s">
        <v>1</v>
      </c>
      <c r="B5" s="6" t="s">
        <v>36</v>
      </c>
      <c r="C5" s="6" t="s">
        <v>3</v>
      </c>
      <c r="D5" s="6" t="s">
        <v>4</v>
      </c>
      <c r="E5" s="6" t="s">
        <v>5</v>
      </c>
      <c r="F5" s="9" t="s">
        <v>87</v>
      </c>
      <c r="G5" s="9" t="s">
        <v>89</v>
      </c>
    </row>
    <row r="6" spans="1:7" ht="15.75" x14ac:dyDescent="0.25">
      <c r="A6" s="6">
        <v>1</v>
      </c>
      <c r="B6" s="6">
        <v>2</v>
      </c>
      <c r="C6" s="6">
        <v>3</v>
      </c>
      <c r="D6" s="6">
        <v>4</v>
      </c>
      <c r="E6" s="6">
        <v>5</v>
      </c>
      <c r="F6" s="6">
        <v>6</v>
      </c>
      <c r="G6" s="6">
        <v>7</v>
      </c>
    </row>
    <row r="7" spans="1:7" ht="15.75" x14ac:dyDescent="0.25">
      <c r="A7" s="51">
        <v>1</v>
      </c>
      <c r="B7" s="52"/>
      <c r="C7" s="53" t="s">
        <v>92</v>
      </c>
      <c r="D7" s="54" t="s">
        <v>93</v>
      </c>
      <c r="E7" s="55">
        <v>1</v>
      </c>
      <c r="F7" s="24"/>
      <c r="G7" s="18">
        <f t="shared" ref="G7:G9" si="0">$E7*F7</f>
        <v>0</v>
      </c>
    </row>
    <row r="8" spans="1:7" ht="15.75" x14ac:dyDescent="0.25">
      <c r="A8" s="48">
        <v>2</v>
      </c>
      <c r="B8" s="48"/>
      <c r="C8" s="56" t="s">
        <v>94</v>
      </c>
      <c r="D8" s="57" t="s">
        <v>95</v>
      </c>
      <c r="E8" s="55">
        <v>1</v>
      </c>
      <c r="F8" s="24"/>
      <c r="G8" s="18">
        <f t="shared" si="0"/>
        <v>0</v>
      </c>
    </row>
    <row r="9" spans="1:7" ht="16.5" thickBot="1" x14ac:dyDescent="0.3">
      <c r="A9" s="48">
        <v>3</v>
      </c>
      <c r="B9" s="48"/>
      <c r="C9" s="56" t="s">
        <v>96</v>
      </c>
      <c r="D9" s="57" t="s">
        <v>97</v>
      </c>
      <c r="E9" s="55">
        <v>1</v>
      </c>
      <c r="F9" s="24"/>
      <c r="G9" s="18">
        <f t="shared" si="0"/>
        <v>0</v>
      </c>
    </row>
    <row r="10" spans="1:7" ht="20.25" thickTop="1" thickBot="1" x14ac:dyDescent="0.3">
      <c r="A10" s="14" t="s">
        <v>49</v>
      </c>
      <c r="B10" s="14"/>
      <c r="C10" s="14"/>
      <c r="D10" s="14"/>
      <c r="E10" s="14"/>
      <c r="F10" s="14"/>
      <c r="G10" s="1">
        <f>SUM(G7:G9)</f>
        <v>0</v>
      </c>
    </row>
    <row r="12" spans="1:7" x14ac:dyDescent="0.25">
      <c r="A12" s="13" t="s">
        <v>52</v>
      </c>
    </row>
  </sheetData>
  <mergeCells count="2">
    <mergeCell ref="C2:G3"/>
    <mergeCell ref="A4:G4"/>
  </mergeCells>
  <phoneticPr fontId="16" type="noConversion"/>
  <conditionalFormatting sqref="C7:F9">
    <cfRule type="containsBlanks" dxfId="9" priority="9">
      <formula>LEN(TRIM(C7))=0</formula>
    </cfRule>
  </conditionalFormatting>
  <conditionalFormatting sqref="C1:G3 A4:G12">
    <cfRule type="expression" dxfId="8" priority="8">
      <formula>CELL("PROTECT",A1)=0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view="pageBreakPreview" zoomScaleNormal="90" zoomScaleSheetLayoutView="100" workbookViewId="0">
      <selection activeCell="C10" sqref="C10"/>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ht="18.75" x14ac:dyDescent="0.3">
      <c r="A3" s="26" t="str">
        <f>SITE!A3</f>
        <v>Site:</v>
      </c>
      <c r="B3" s="27" t="str">
        <f>IF(SITE!B3=0,"",SITE!B3)</f>
        <v>y</v>
      </c>
      <c r="C3" s="130"/>
      <c r="D3" s="130"/>
      <c r="E3" s="130"/>
      <c r="F3" s="130"/>
      <c r="G3" s="130"/>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102</v>
      </c>
      <c r="E5" s="9" t="s">
        <v>48</v>
      </c>
      <c r="F5" s="9" t="s">
        <v>87</v>
      </c>
      <c r="G5" s="9" t="s">
        <v>90</v>
      </c>
    </row>
    <row r="6" spans="1:7" ht="15.75" x14ac:dyDescent="0.25">
      <c r="A6" s="6">
        <v>1</v>
      </c>
      <c r="B6" s="6">
        <v>2</v>
      </c>
      <c r="C6" s="6">
        <v>3</v>
      </c>
      <c r="D6" s="6">
        <v>4</v>
      </c>
      <c r="E6" s="6">
        <v>5</v>
      </c>
      <c r="F6" s="6">
        <v>6</v>
      </c>
      <c r="G6" s="6">
        <v>7</v>
      </c>
    </row>
    <row r="7" spans="1:7" ht="15.75" x14ac:dyDescent="0.25">
      <c r="A7" s="7">
        <v>1</v>
      </c>
      <c r="B7" s="7"/>
      <c r="C7" s="7" t="s">
        <v>307</v>
      </c>
      <c r="D7" s="49" t="s">
        <v>98</v>
      </c>
      <c r="E7" s="50">
        <v>3</v>
      </c>
      <c r="F7" s="20"/>
      <c r="G7" s="19">
        <f>$E7*F7</f>
        <v>0</v>
      </c>
    </row>
    <row r="8" spans="1:7" ht="15.75" x14ac:dyDescent="0.25">
      <c r="A8" s="7">
        <v>2</v>
      </c>
      <c r="B8" s="7"/>
      <c r="C8" s="7" t="s">
        <v>308</v>
      </c>
      <c r="D8" s="49" t="s">
        <v>98</v>
      </c>
      <c r="E8" s="50">
        <v>3</v>
      </c>
      <c r="F8" s="20"/>
      <c r="G8" s="19">
        <f t="shared" ref="G8:G10" si="0">$E8*F8</f>
        <v>0</v>
      </c>
    </row>
    <row r="9" spans="1:7" ht="15.75" x14ac:dyDescent="0.25">
      <c r="A9" s="7">
        <v>3</v>
      </c>
      <c r="B9" s="7"/>
      <c r="C9" s="7" t="s">
        <v>99</v>
      </c>
      <c r="D9" s="49" t="s">
        <v>100</v>
      </c>
      <c r="E9" s="50">
        <v>3</v>
      </c>
      <c r="F9" s="20"/>
      <c r="G9" s="19">
        <f t="shared" si="0"/>
        <v>0</v>
      </c>
    </row>
    <row r="10" spans="1:7" ht="16.5" thickBot="1" x14ac:dyDescent="0.3">
      <c r="A10" s="7">
        <v>4</v>
      </c>
      <c r="B10" s="7"/>
      <c r="C10" s="7" t="s">
        <v>309</v>
      </c>
      <c r="D10" s="49" t="s">
        <v>101</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34" t="s">
        <v>46</v>
      </c>
      <c r="B13" s="134"/>
      <c r="C13" s="134"/>
      <c r="D13" s="134"/>
      <c r="E13" s="134"/>
      <c r="F13" s="134"/>
      <c r="G13" s="134"/>
    </row>
    <row r="14" spans="1:7" x14ac:dyDescent="0.25">
      <c r="A14" s="134"/>
      <c r="B14" s="134"/>
      <c r="C14" s="134"/>
      <c r="D14" s="134"/>
      <c r="E14" s="134"/>
      <c r="F14" s="134"/>
      <c r="G14" s="134"/>
    </row>
  </sheetData>
  <mergeCells count="2">
    <mergeCell ref="C2:G3"/>
    <mergeCell ref="A13:G14"/>
  </mergeCells>
  <phoneticPr fontId="16"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view="pageBreakPreview" zoomScaleNormal="100" zoomScaleSheetLayoutView="100" workbookViewId="0">
      <selection activeCell="D7" sqref="D7"/>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5" t="str">
        <f>SITE!C2</f>
        <v>Instalație de colectoare solare pentru pregătirea apei calde menajere la Grădinița de copii "Lăpusnița" din s.Cărpineni, r-l Hâncești</v>
      </c>
      <c r="D2" s="135"/>
      <c r="E2" s="135"/>
      <c r="F2" s="135"/>
      <c r="G2" s="135"/>
    </row>
    <row r="3" spans="1:7" ht="18.75" x14ac:dyDescent="0.3">
      <c r="A3" s="26" t="str">
        <f>SITE!A3</f>
        <v>Site:</v>
      </c>
      <c r="B3" s="27" t="str">
        <f>IF(SITE!B3=0,"",SITE!B3)</f>
        <v>y</v>
      </c>
      <c r="C3" s="135"/>
      <c r="D3" s="135"/>
      <c r="E3" s="135"/>
      <c r="F3" s="135"/>
      <c r="G3" s="135"/>
    </row>
    <row r="4" spans="1:7" ht="18.75" x14ac:dyDescent="0.25">
      <c r="A4" s="136" t="s">
        <v>61</v>
      </c>
      <c r="B4" s="136"/>
      <c r="C4" s="136"/>
      <c r="D4" s="136"/>
      <c r="E4" s="136"/>
      <c r="F4" s="136"/>
      <c r="G4" s="136"/>
    </row>
    <row r="5" spans="1:7" ht="31.5" x14ac:dyDescent="0.25">
      <c r="A5" s="8" t="s">
        <v>1</v>
      </c>
      <c r="B5" s="8" t="s">
        <v>36</v>
      </c>
      <c r="C5" s="8" t="s">
        <v>62</v>
      </c>
      <c r="D5" s="8" t="s">
        <v>63</v>
      </c>
      <c r="E5" s="8" t="s">
        <v>64</v>
      </c>
      <c r="F5" s="8" t="s">
        <v>88</v>
      </c>
      <c r="G5" s="8" t="s">
        <v>90</v>
      </c>
    </row>
    <row r="6" spans="1:7" ht="15.75" x14ac:dyDescent="0.25">
      <c r="A6" s="8">
        <v>1</v>
      </c>
      <c r="B6" s="8">
        <v>2</v>
      </c>
      <c r="C6" s="8">
        <v>3</v>
      </c>
      <c r="D6" s="8">
        <v>4</v>
      </c>
      <c r="E6" s="8">
        <v>5</v>
      </c>
      <c r="F6" s="8">
        <v>6</v>
      </c>
      <c r="G6" s="8">
        <v>7</v>
      </c>
    </row>
    <row r="7" spans="1:7" ht="15.75" x14ac:dyDescent="0.25">
      <c r="A7" s="139">
        <v>1</v>
      </c>
      <c r="B7" s="140" t="s">
        <v>35</v>
      </c>
      <c r="C7" s="36" t="s">
        <v>65</v>
      </c>
      <c r="D7" s="15"/>
      <c r="E7" s="137"/>
      <c r="F7" s="138">
        <v>1</v>
      </c>
      <c r="G7" s="137">
        <f>E7*F7</f>
        <v>0</v>
      </c>
    </row>
    <row r="8" spans="1:7" ht="30" x14ac:dyDescent="0.25">
      <c r="A8" s="139"/>
      <c r="B8" s="140"/>
      <c r="C8" s="86" t="s">
        <v>107</v>
      </c>
      <c r="D8" s="15"/>
      <c r="E8" s="137"/>
      <c r="F8" s="138"/>
      <c r="G8" s="137"/>
    </row>
    <row r="9" spans="1:7" ht="15.75" x14ac:dyDescent="0.25">
      <c r="A9" s="139"/>
      <c r="B9" s="140"/>
      <c r="C9" s="36" t="s">
        <v>69</v>
      </c>
      <c r="D9" s="15"/>
      <c r="E9" s="137"/>
      <c r="F9" s="138"/>
      <c r="G9" s="137"/>
    </row>
    <row r="10" spans="1:7" ht="15.75" x14ac:dyDescent="0.25">
      <c r="A10" s="139"/>
      <c r="B10" s="140"/>
      <c r="C10" s="37" t="s">
        <v>54</v>
      </c>
      <c r="D10" s="15"/>
      <c r="E10" s="137"/>
      <c r="F10" s="138"/>
      <c r="G10" s="137"/>
    </row>
    <row r="11" spans="1:7" ht="15.75" x14ac:dyDescent="0.25">
      <c r="A11" s="139"/>
      <c r="B11" s="140"/>
      <c r="C11" s="16" t="s">
        <v>70</v>
      </c>
      <c r="D11" s="17"/>
      <c r="E11" s="137"/>
      <c r="F11" s="138"/>
      <c r="G11" s="137"/>
    </row>
    <row r="12" spans="1:7" ht="15.75" x14ac:dyDescent="0.25">
      <c r="A12" s="139"/>
      <c r="B12" s="140"/>
      <c r="C12" s="16" t="s">
        <v>76</v>
      </c>
      <c r="D12" s="15"/>
      <c r="E12" s="137"/>
      <c r="F12" s="138"/>
      <c r="G12" s="137"/>
    </row>
    <row r="13" spans="1:7" ht="31.5" x14ac:dyDescent="0.25">
      <c r="A13" s="139"/>
      <c r="B13" s="140"/>
      <c r="C13" s="16" t="s">
        <v>77</v>
      </c>
      <c r="D13" s="15"/>
      <c r="E13" s="137"/>
      <c r="F13" s="138"/>
      <c r="G13" s="137"/>
    </row>
    <row r="14" spans="1:7" ht="31.5" x14ac:dyDescent="0.25">
      <c r="A14" s="139"/>
      <c r="B14" s="140"/>
      <c r="C14" s="37" t="s">
        <v>71</v>
      </c>
      <c r="D14" s="15"/>
      <c r="E14" s="137"/>
      <c r="F14" s="138"/>
      <c r="G14" s="137"/>
    </row>
    <row r="15" spans="1:7" ht="31.5" x14ac:dyDescent="0.25">
      <c r="A15" s="139"/>
      <c r="B15" s="140"/>
      <c r="C15" s="16" t="s">
        <v>72</v>
      </c>
      <c r="D15" s="15"/>
      <c r="E15" s="137"/>
      <c r="F15" s="138"/>
      <c r="G15" s="137"/>
    </row>
    <row r="16" spans="1:7" ht="31.5" x14ac:dyDescent="0.25">
      <c r="A16" s="139"/>
      <c r="B16" s="140"/>
      <c r="C16" s="16" t="s">
        <v>73</v>
      </c>
      <c r="D16" s="15"/>
      <c r="E16" s="137"/>
      <c r="F16" s="138"/>
      <c r="G16" s="137"/>
    </row>
    <row r="17" spans="1:7" ht="47.25" x14ac:dyDescent="0.25">
      <c r="A17" s="139"/>
      <c r="B17" s="140"/>
      <c r="C17" s="16" t="s">
        <v>74</v>
      </c>
      <c r="D17" s="15"/>
      <c r="E17" s="137"/>
      <c r="F17" s="138"/>
      <c r="G17" s="137"/>
    </row>
    <row r="18" spans="1:7" ht="15.75" x14ac:dyDescent="0.25">
      <c r="A18" s="139"/>
      <c r="B18" s="140"/>
      <c r="C18" s="16" t="s">
        <v>75</v>
      </c>
      <c r="D18" s="15"/>
      <c r="E18" s="137"/>
      <c r="F18" s="138"/>
      <c r="G18" s="137"/>
    </row>
    <row r="19" spans="1:7" ht="15.75" x14ac:dyDescent="0.25">
      <c r="A19" s="139"/>
      <c r="B19" s="140"/>
      <c r="C19" s="37" t="s">
        <v>108</v>
      </c>
      <c r="D19" s="15"/>
      <c r="E19" s="137"/>
      <c r="F19" s="138"/>
      <c r="G19" s="137"/>
    </row>
    <row r="20" spans="1:7" ht="48" thickBot="1" x14ac:dyDescent="0.3">
      <c r="A20" s="139"/>
      <c r="B20" s="140"/>
      <c r="C20" s="37" t="s">
        <v>105</v>
      </c>
      <c r="D20" s="15"/>
      <c r="E20" s="137"/>
      <c r="F20" s="138"/>
      <c r="G20" s="137"/>
    </row>
    <row r="21" spans="1:7" ht="19.5" customHeight="1" thickTop="1" thickBot="1" x14ac:dyDescent="0.3">
      <c r="A21" s="14" t="s">
        <v>50</v>
      </c>
      <c r="B21" s="14"/>
      <c r="C21" s="14"/>
      <c r="D21" s="14"/>
      <c r="E21" s="1"/>
      <c r="F21" s="1"/>
      <c r="G21" s="1">
        <f>SUM(G7:G20)</f>
        <v>0</v>
      </c>
    </row>
    <row r="22" spans="1:7" ht="16.5" thickTop="1" x14ac:dyDescent="0.25">
      <c r="A22" s="3"/>
      <c r="B22" s="3"/>
      <c r="C22" s="3"/>
      <c r="D22" s="3"/>
      <c r="E22" s="3"/>
      <c r="F22" s="3"/>
      <c r="G22" s="3"/>
    </row>
    <row r="23" spans="1:7" x14ac:dyDescent="0.25">
      <c r="A23" s="141" t="s">
        <v>66</v>
      </c>
      <c r="B23" s="141"/>
      <c r="C23" s="141"/>
      <c r="D23" s="141"/>
      <c r="E23" s="141"/>
      <c r="F23" s="141"/>
      <c r="G23" s="141"/>
    </row>
    <row r="24" spans="1:7" x14ac:dyDescent="0.25">
      <c r="A24" s="141" t="s">
        <v>104</v>
      </c>
      <c r="B24" s="141"/>
      <c r="C24" s="141"/>
      <c r="D24" s="141"/>
      <c r="E24" s="141"/>
      <c r="F24" s="141"/>
      <c r="G24" s="141"/>
    </row>
    <row r="25" spans="1:7" ht="31.5" customHeight="1" x14ac:dyDescent="0.25">
      <c r="A25" s="142" t="s">
        <v>67</v>
      </c>
      <c r="B25" s="142"/>
      <c r="C25" s="142"/>
      <c r="D25" s="142"/>
      <c r="E25" s="142"/>
      <c r="F25" s="142"/>
      <c r="G25" s="142"/>
    </row>
    <row r="26" spans="1:7" x14ac:dyDescent="0.25">
      <c r="A26" s="141" t="s">
        <v>68</v>
      </c>
      <c r="B26" s="141"/>
      <c r="C26" s="141"/>
      <c r="D26" s="141"/>
      <c r="E26" s="141"/>
      <c r="F26" s="141"/>
      <c r="G26" s="141"/>
    </row>
    <row r="27" spans="1:7" x14ac:dyDescent="0.25">
      <c r="A27" s="141" t="s">
        <v>106</v>
      </c>
      <c r="B27" s="141"/>
      <c r="C27" s="141"/>
      <c r="D27" s="141"/>
      <c r="E27" s="141"/>
      <c r="F27" s="141"/>
      <c r="G27" s="141"/>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6"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view="pageBreakPreview" zoomScaleNormal="90" zoomScaleSheetLayoutView="100" workbookViewId="0">
      <selection activeCell="A7" sqref="A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7" t="s">
        <v>8</v>
      </c>
      <c r="B4" s="128"/>
      <c r="C4" s="29" t="str">
        <f>SITE!B6</f>
        <v>Amenajarea Teritoriului</v>
      </c>
      <c r="D4" s="30"/>
      <c r="E4" s="30"/>
      <c r="F4" s="30"/>
      <c r="G4" s="31"/>
    </row>
    <row r="5" spans="1:7" s="22" customFormat="1" ht="47.25" x14ac:dyDescent="0.25">
      <c r="A5" s="8" t="s">
        <v>1</v>
      </c>
      <c r="B5" s="8" t="s">
        <v>2</v>
      </c>
      <c r="C5" s="8" t="s">
        <v>3</v>
      </c>
      <c r="D5" s="8" t="s">
        <v>4</v>
      </c>
      <c r="E5" s="8" t="s">
        <v>5</v>
      </c>
      <c r="F5" s="8" t="s">
        <v>87</v>
      </c>
      <c r="G5" s="8" t="s">
        <v>51</v>
      </c>
    </row>
    <row r="6" spans="1:7" s="22" customFormat="1" ht="15.75" x14ac:dyDescent="0.25">
      <c r="A6" s="9" t="s">
        <v>79</v>
      </c>
      <c r="B6" s="9" t="s">
        <v>80</v>
      </c>
      <c r="C6" s="9" t="s">
        <v>81</v>
      </c>
      <c r="D6" s="9" t="s">
        <v>82</v>
      </c>
      <c r="E6" s="9" t="s">
        <v>83</v>
      </c>
      <c r="F6" s="9" t="s">
        <v>84</v>
      </c>
      <c r="G6" s="9" t="s">
        <v>85</v>
      </c>
    </row>
    <row r="7" spans="1:7" s="45" customFormat="1" x14ac:dyDescent="0.25">
      <c r="A7" s="38"/>
      <c r="B7" s="38"/>
      <c r="C7" s="39"/>
      <c r="D7" s="38"/>
      <c r="E7" s="44"/>
      <c r="F7" s="43"/>
      <c r="G7" s="87">
        <f>Table1[5]*Table1[6]</f>
        <v>0</v>
      </c>
    </row>
    <row r="8" spans="1:7" s="45" customFormat="1" x14ac:dyDescent="0.25">
      <c r="A8" s="38"/>
      <c r="B8" s="38"/>
      <c r="C8" s="39"/>
      <c r="D8" s="38"/>
      <c r="E8" s="44"/>
      <c r="F8" s="43"/>
      <c r="G8" s="87">
        <f>Table1[5]*Table1[6]</f>
        <v>0</v>
      </c>
    </row>
    <row r="9" spans="1:7" x14ac:dyDescent="0.25">
      <c r="A9" s="40" t="s">
        <v>86</v>
      </c>
      <c r="B9" s="41"/>
      <c r="C9" s="41"/>
      <c r="D9" s="41"/>
      <c r="E9" s="42"/>
      <c r="F9" s="42"/>
      <c r="G9" s="87">
        <f>SUBTOTAL(9,Table1[7])</f>
        <v>0</v>
      </c>
    </row>
    <row r="10" spans="1:7" x14ac:dyDescent="0.25">
      <c r="A10" s="33"/>
      <c r="B10" s="34"/>
      <c r="C10" s="34"/>
      <c r="D10" s="34"/>
      <c r="E10" s="34"/>
      <c r="F10" s="34"/>
      <c r="G10" s="34"/>
    </row>
    <row r="11" spans="1:7" x14ac:dyDescent="0.25">
      <c r="A11" s="33"/>
      <c r="B11" s="34"/>
      <c r="C11" s="34"/>
      <c r="D11" s="34"/>
      <c r="E11" s="34"/>
      <c r="F11" s="34"/>
      <c r="G11" s="34"/>
    </row>
    <row r="12" spans="1:7" x14ac:dyDescent="0.25">
      <c r="A12" s="33"/>
      <c r="B12" s="34"/>
      <c r="C12" s="34"/>
      <c r="D12" s="34"/>
      <c r="E12" s="34"/>
      <c r="F12" s="34"/>
      <c r="G12" s="34"/>
    </row>
    <row r="13" spans="1:7" x14ac:dyDescent="0.25">
      <c r="A13" s="33"/>
      <c r="B13" s="34"/>
      <c r="C13" s="34"/>
      <c r="D13" s="34"/>
      <c r="E13" s="34"/>
      <c r="F13" s="34"/>
      <c r="G13" s="34"/>
    </row>
    <row r="14" spans="1:7" x14ac:dyDescent="0.25">
      <c r="A14" s="33"/>
      <c r="B14" s="34"/>
      <c r="C14" s="34"/>
      <c r="D14" s="34"/>
      <c r="E14" s="34"/>
      <c r="F14" s="34"/>
      <c r="G14" s="34"/>
    </row>
    <row r="15" spans="1:7" x14ac:dyDescent="0.25">
      <c r="A15" s="33"/>
      <c r="B15" s="34"/>
      <c r="C15" s="34"/>
      <c r="D15" s="34"/>
      <c r="E15" s="34"/>
      <c r="F15" s="34"/>
      <c r="G15" s="34"/>
    </row>
    <row r="16" spans="1:7" x14ac:dyDescent="0.25">
      <c r="A16" s="33"/>
      <c r="B16" s="34"/>
      <c r="C16" s="34"/>
      <c r="D16" s="34"/>
      <c r="E16" s="34"/>
      <c r="F16" s="34"/>
      <c r="G16" s="34"/>
    </row>
    <row r="17" spans="1:7" x14ac:dyDescent="0.25">
      <c r="A17" s="33"/>
      <c r="B17" s="34"/>
      <c r="C17" s="34"/>
      <c r="D17" s="34"/>
      <c r="E17" s="34"/>
      <c r="F17" s="34"/>
      <c r="G17" s="34"/>
    </row>
    <row r="18" spans="1:7" x14ac:dyDescent="0.25">
      <c r="A18" s="33"/>
      <c r="B18" s="34"/>
      <c r="C18" s="34"/>
      <c r="D18" s="34"/>
      <c r="E18" s="34"/>
      <c r="F18" s="34"/>
      <c r="G18" s="34"/>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4"/>
      <c r="C23" s="34"/>
      <c r="D23" s="34"/>
      <c r="E23" s="34"/>
      <c r="F23" s="34"/>
      <c r="G23" s="34"/>
    </row>
    <row r="24" spans="1:7" x14ac:dyDescent="0.25">
      <c r="A24" s="33"/>
      <c r="B24" s="34"/>
      <c r="C24" s="34"/>
      <c r="D24" s="34"/>
      <c r="E24" s="34"/>
      <c r="F24" s="34"/>
      <c r="G24" s="34"/>
    </row>
    <row r="25" spans="1:7" x14ac:dyDescent="0.25">
      <c r="A25" s="33"/>
      <c r="B25" s="34"/>
      <c r="C25" s="34"/>
      <c r="D25" s="34"/>
      <c r="E25" s="34"/>
      <c r="F25" s="34"/>
      <c r="G25" s="34"/>
    </row>
  </sheetData>
  <mergeCells count="2">
    <mergeCell ref="C2:G3"/>
    <mergeCell ref="A4:B4"/>
  </mergeCells>
  <phoneticPr fontId="16" type="noConversion"/>
  <conditionalFormatting sqref="E7:G9">
    <cfRule type="notContainsBlanks" priority="8" stopIfTrue="1">
      <formula>LEN(TRIM(E7))&gt;0</formula>
    </cfRule>
    <cfRule type="expression" dxfId="263" priority="9">
      <formula>$E7&lt;&gt;""</formula>
    </cfRule>
  </conditionalFormatting>
  <conditionalFormatting sqref="G7:G9">
    <cfRule type="expression" dxfId="262" priority="1">
      <formula>AND($C7="Subtotal",$G7="")</formula>
    </cfRule>
    <cfRule type="expression" dxfId="261" priority="2">
      <formula>AND($C7="Subtotal",_xlfn.FORMULATEXT($G7)="=[5]*[6]")</formula>
    </cfRule>
    <cfRule type="expression" dxfId="260" priority="6">
      <formula>AND($C7&lt;&gt;"Subtotal",_xlfn.FORMULATEXT($G7)&lt;&gt;"=[5]*[6]")</formula>
    </cfRule>
  </conditionalFormatting>
  <conditionalFormatting sqref="A7:G9">
    <cfRule type="expression" dxfId="259" priority="3">
      <formula>CELL("PROTECT",A7)=0</formula>
    </cfRule>
    <cfRule type="expression" dxfId="258" priority="4">
      <formula>$C7="Subtotal"</formula>
    </cfRule>
    <cfRule type="expression" priority="5" stopIfTrue="1">
      <formula>OR($C7="Subtotal",$A7="Total TVA Cota 0")</formula>
    </cfRule>
    <cfRule type="expression" dxfId="257" priority="7">
      <formula>$E7=""</formula>
    </cfRule>
  </conditionalFormatting>
  <dataValidations disablePrompts="1"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Table112[5]*Table112[6]</f>
        <v>0</v>
      </c>
    </row>
    <row r="8" spans="1:7" x14ac:dyDescent="0.25">
      <c r="A8" s="38"/>
      <c r="B8" s="38"/>
      <c r="C8" s="39"/>
      <c r="D8" s="38"/>
      <c r="E8" s="44"/>
      <c r="F8" s="43"/>
      <c r="G8" s="88">
        <f>Table112[5]*Table112[6]</f>
        <v>0</v>
      </c>
    </row>
    <row r="9" spans="1:7" x14ac:dyDescent="0.25">
      <c r="A9" s="40" t="s">
        <v>86</v>
      </c>
      <c r="B9" s="41"/>
      <c r="C9" s="41"/>
      <c r="D9" s="41"/>
      <c r="E9" s="42"/>
      <c r="F9" s="42"/>
      <c r="G9" s="87">
        <f>SUBTOTAL(9,Table112[7])</f>
        <v>0</v>
      </c>
    </row>
  </sheetData>
  <mergeCells count="2">
    <mergeCell ref="C2:G3"/>
    <mergeCell ref="A4:B4"/>
  </mergeCells>
  <phoneticPr fontId="16" type="noConversion"/>
  <conditionalFormatting sqref="G7:G9">
    <cfRule type="expression" dxfId="243" priority="1">
      <formula>AND($C7="Subtotal",$G7="")</formula>
    </cfRule>
    <cfRule type="expression" dxfId="242" priority="2">
      <formula>AND($C7="Subtotal",_xlfn.FORMULATEXT($G7)="=[5]*[6]")</formula>
    </cfRule>
    <cfRule type="expression" dxfId="241" priority="6">
      <formula>AND($C7&lt;&gt;"Subtotal",_xlfn.FORMULATEXT($G7)&lt;&gt;"=[5]*[6]")</formula>
    </cfRule>
  </conditionalFormatting>
  <conditionalFormatting sqref="E7:G9">
    <cfRule type="notContainsBlanks" priority="8" stopIfTrue="1">
      <formula>LEN(TRIM(E7))&gt;0</formula>
    </cfRule>
    <cfRule type="expression" dxfId="240" priority="9">
      <formula>$E7&lt;&gt;""</formula>
    </cfRule>
  </conditionalFormatting>
  <conditionalFormatting sqref="A7:G9">
    <cfRule type="expression" dxfId="239" priority="3">
      <formula>CELL("PROTECT",A7)=0</formula>
    </cfRule>
    <cfRule type="expression" dxfId="238" priority="4">
      <formula>$C7="Subtotal"</formula>
    </cfRule>
    <cfRule type="expression" priority="5" stopIfTrue="1">
      <formula>OR($C7="Subtotal",$A7="Total TVA Cota 0")</formula>
    </cfRule>
    <cfRule type="expression" dxfId="237" priority="7">
      <formula>$E7=""</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topLeftCell="A28" zoomScaleNormal="90" zoomScaleSheetLayoutView="100" workbookViewId="0">
      <selection activeCell="C44" sqref="C4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109</v>
      </c>
      <c r="D7" s="38"/>
      <c r="E7" s="44"/>
      <c r="F7" s="43"/>
      <c r="G7" s="87">
        <f>Table113[5]*Table113[6]</f>
        <v>0</v>
      </c>
    </row>
    <row r="8" spans="1:7" ht="30" x14ac:dyDescent="0.25">
      <c r="A8" s="38">
        <v>1</v>
      </c>
      <c r="B8" s="38" t="s">
        <v>110</v>
      </c>
      <c r="C8" s="99" t="s">
        <v>293</v>
      </c>
      <c r="D8" s="38" t="s">
        <v>111</v>
      </c>
      <c r="E8" s="44">
        <v>3</v>
      </c>
      <c r="F8" s="43"/>
      <c r="G8" s="88">
        <f>Table113[5]*Table113[6]</f>
        <v>0</v>
      </c>
    </row>
    <row r="9" spans="1:7" ht="30" x14ac:dyDescent="0.25">
      <c r="A9" s="90">
        <v>2</v>
      </c>
      <c r="B9" s="90" t="s">
        <v>112</v>
      </c>
      <c r="C9" s="91" t="s">
        <v>113</v>
      </c>
      <c r="D9" s="90" t="s">
        <v>111</v>
      </c>
      <c r="E9" s="92">
        <v>1</v>
      </c>
      <c r="F9" s="93"/>
      <c r="G9" s="94">
        <f>Table113[5]*Table113[6]</f>
        <v>0</v>
      </c>
    </row>
    <row r="10" spans="1:7" ht="45" x14ac:dyDescent="0.25">
      <c r="A10" s="90">
        <v>3</v>
      </c>
      <c r="B10" s="90" t="s">
        <v>114</v>
      </c>
      <c r="C10" s="91" t="s">
        <v>294</v>
      </c>
      <c r="D10" s="90" t="s">
        <v>111</v>
      </c>
      <c r="E10" s="92">
        <v>1</v>
      </c>
      <c r="F10" s="93"/>
      <c r="G10" s="95">
        <f>Table113[5]*Table113[6]</f>
        <v>0</v>
      </c>
    </row>
    <row r="11" spans="1:7" ht="30" x14ac:dyDescent="0.25">
      <c r="A11" s="90">
        <v>4</v>
      </c>
      <c r="B11" s="90" t="s">
        <v>115</v>
      </c>
      <c r="C11" s="91" t="s">
        <v>295</v>
      </c>
      <c r="D11" s="90" t="s">
        <v>111</v>
      </c>
      <c r="E11" s="92">
        <v>1</v>
      </c>
      <c r="F11" s="93"/>
      <c r="G11" s="95">
        <f>Table113[5]*Table113[6]</f>
        <v>0</v>
      </c>
    </row>
    <row r="12" spans="1:7" ht="30" x14ac:dyDescent="0.25">
      <c r="A12" s="90">
        <v>5</v>
      </c>
      <c r="B12" s="90" t="s">
        <v>116</v>
      </c>
      <c r="C12" s="91" t="s">
        <v>117</v>
      </c>
      <c r="D12" s="90" t="s">
        <v>111</v>
      </c>
      <c r="E12" s="92">
        <v>1</v>
      </c>
      <c r="F12" s="93"/>
      <c r="G12" s="95">
        <f>Table113[5]*Table113[6]</f>
        <v>0</v>
      </c>
    </row>
    <row r="13" spans="1:7" ht="30" x14ac:dyDescent="0.25">
      <c r="A13" s="90">
        <v>6</v>
      </c>
      <c r="B13" s="90" t="s">
        <v>118</v>
      </c>
      <c r="C13" s="91" t="s">
        <v>296</v>
      </c>
      <c r="D13" s="90" t="s">
        <v>111</v>
      </c>
      <c r="E13" s="92">
        <v>2</v>
      </c>
      <c r="F13" s="93"/>
      <c r="G13" s="95">
        <f>Table113[5]*Table113[6]</f>
        <v>0</v>
      </c>
    </row>
    <row r="14" spans="1:7" ht="45" x14ac:dyDescent="0.25">
      <c r="A14" s="90">
        <v>7</v>
      </c>
      <c r="B14" s="90" t="s">
        <v>119</v>
      </c>
      <c r="C14" s="91" t="s">
        <v>120</v>
      </c>
      <c r="D14" s="90" t="s">
        <v>111</v>
      </c>
      <c r="E14" s="92">
        <v>1</v>
      </c>
      <c r="F14" s="93"/>
      <c r="G14" s="95">
        <f>Table113[5]*Table113[6]</f>
        <v>0</v>
      </c>
    </row>
    <row r="15" spans="1:7" ht="45" x14ac:dyDescent="0.25">
      <c r="A15" s="90">
        <v>8</v>
      </c>
      <c r="B15" s="90" t="s">
        <v>114</v>
      </c>
      <c r="C15" s="91" t="s">
        <v>297</v>
      </c>
      <c r="D15" s="90" t="s">
        <v>111</v>
      </c>
      <c r="E15" s="92">
        <v>4</v>
      </c>
      <c r="F15" s="93"/>
      <c r="G15" s="95">
        <f>Table113[5]*Table113[6]</f>
        <v>0</v>
      </c>
    </row>
    <row r="16" spans="1:7" x14ac:dyDescent="0.25">
      <c r="A16" s="90"/>
      <c r="B16" s="90"/>
      <c r="C16" s="91" t="s">
        <v>121</v>
      </c>
      <c r="D16" s="90"/>
      <c r="E16" s="92"/>
      <c r="F16" s="93"/>
      <c r="G16" s="95">
        <f>Table113[5]*Table113[6]</f>
        <v>0</v>
      </c>
    </row>
    <row r="17" spans="1:7" ht="45" x14ac:dyDescent="0.25">
      <c r="A17" s="90">
        <v>9</v>
      </c>
      <c r="B17" s="90" t="s">
        <v>119</v>
      </c>
      <c r="C17" s="91" t="s">
        <v>122</v>
      </c>
      <c r="D17" s="90" t="s">
        <v>111</v>
      </c>
      <c r="E17" s="92">
        <v>7</v>
      </c>
      <c r="F17" s="93"/>
      <c r="G17" s="95">
        <f>Table113[5]*Table113[6]</f>
        <v>0</v>
      </c>
    </row>
    <row r="18" spans="1:7" ht="45" x14ac:dyDescent="0.25">
      <c r="A18" s="90">
        <v>10</v>
      </c>
      <c r="B18" s="90" t="s">
        <v>119</v>
      </c>
      <c r="C18" s="91" t="s">
        <v>123</v>
      </c>
      <c r="D18" s="90" t="s">
        <v>111</v>
      </c>
      <c r="E18" s="92">
        <v>17</v>
      </c>
      <c r="F18" s="93"/>
      <c r="G18" s="95">
        <f>Table113[5]*Table113[6]</f>
        <v>0</v>
      </c>
    </row>
    <row r="19" spans="1:7" ht="45" x14ac:dyDescent="0.25">
      <c r="A19" s="90">
        <v>11</v>
      </c>
      <c r="B19" s="90" t="s">
        <v>119</v>
      </c>
      <c r="C19" s="91" t="s">
        <v>124</v>
      </c>
      <c r="D19" s="90" t="s">
        <v>111</v>
      </c>
      <c r="E19" s="92">
        <v>2</v>
      </c>
      <c r="F19" s="93"/>
      <c r="G19" s="95">
        <f>Table113[5]*Table113[6]</f>
        <v>0</v>
      </c>
    </row>
    <row r="20" spans="1:7" ht="30" x14ac:dyDescent="0.25">
      <c r="A20" s="90">
        <v>12</v>
      </c>
      <c r="B20" s="90" t="s">
        <v>119</v>
      </c>
      <c r="C20" s="91" t="s">
        <v>125</v>
      </c>
      <c r="D20" s="90" t="s">
        <v>111</v>
      </c>
      <c r="E20" s="92">
        <v>1</v>
      </c>
      <c r="F20" s="93"/>
      <c r="G20" s="95">
        <f>Table113[5]*Table113[6]</f>
        <v>0</v>
      </c>
    </row>
    <row r="21" spans="1:7" ht="30" x14ac:dyDescent="0.25">
      <c r="A21" s="90">
        <v>13</v>
      </c>
      <c r="B21" s="90" t="s">
        <v>119</v>
      </c>
      <c r="C21" s="91" t="s">
        <v>126</v>
      </c>
      <c r="D21" s="90" t="s">
        <v>111</v>
      </c>
      <c r="E21" s="92">
        <v>1</v>
      </c>
      <c r="F21" s="93"/>
      <c r="G21" s="95">
        <f>Table113[5]*Table113[6]</f>
        <v>0</v>
      </c>
    </row>
    <row r="22" spans="1:7" ht="45" x14ac:dyDescent="0.25">
      <c r="A22" s="90">
        <v>14</v>
      </c>
      <c r="B22" s="90" t="s">
        <v>119</v>
      </c>
      <c r="C22" s="91" t="s">
        <v>127</v>
      </c>
      <c r="D22" s="90" t="s">
        <v>111</v>
      </c>
      <c r="E22" s="92">
        <v>5</v>
      </c>
      <c r="F22" s="93"/>
      <c r="G22" s="95">
        <f>Table113[5]*Table113[6]</f>
        <v>0</v>
      </c>
    </row>
    <row r="23" spans="1:7" ht="45" x14ac:dyDescent="0.25">
      <c r="A23" s="90">
        <v>15</v>
      </c>
      <c r="B23" s="90" t="s">
        <v>119</v>
      </c>
      <c r="C23" s="91" t="s">
        <v>128</v>
      </c>
      <c r="D23" s="90" t="s">
        <v>111</v>
      </c>
      <c r="E23" s="92">
        <v>2</v>
      </c>
      <c r="F23" s="93"/>
      <c r="G23" s="95">
        <f>Table113[5]*Table113[6]</f>
        <v>0</v>
      </c>
    </row>
    <row r="24" spans="1:7" ht="30" x14ac:dyDescent="0.25">
      <c r="A24" s="90">
        <v>16</v>
      </c>
      <c r="B24" s="90" t="s">
        <v>129</v>
      </c>
      <c r="C24" s="91" t="s">
        <v>130</v>
      </c>
      <c r="D24" s="90" t="s">
        <v>111</v>
      </c>
      <c r="E24" s="92">
        <v>1</v>
      </c>
      <c r="F24" s="93"/>
      <c r="G24" s="95">
        <f>Table113[5]*Table113[6]</f>
        <v>0</v>
      </c>
    </row>
    <row r="25" spans="1:7" ht="45" x14ac:dyDescent="0.25">
      <c r="A25" s="90">
        <v>17</v>
      </c>
      <c r="B25" s="90" t="s">
        <v>131</v>
      </c>
      <c r="C25" s="91" t="s">
        <v>132</v>
      </c>
      <c r="D25" s="90" t="s">
        <v>133</v>
      </c>
      <c r="E25" s="92">
        <v>22</v>
      </c>
      <c r="F25" s="93"/>
      <c r="G25" s="95">
        <f>Table113[5]*Table113[6]</f>
        <v>0</v>
      </c>
    </row>
    <row r="26" spans="1:7" ht="45" x14ac:dyDescent="0.25">
      <c r="A26" s="90">
        <v>18</v>
      </c>
      <c r="B26" s="90" t="s">
        <v>134</v>
      </c>
      <c r="C26" s="91" t="s">
        <v>135</v>
      </c>
      <c r="D26" s="90" t="s">
        <v>111</v>
      </c>
      <c r="E26" s="92">
        <v>4</v>
      </c>
      <c r="F26" s="93"/>
      <c r="G26" s="95">
        <f>Table113[5]*Table113[6]</f>
        <v>0</v>
      </c>
    </row>
    <row r="27" spans="1:7" ht="60" x14ac:dyDescent="0.25">
      <c r="A27" s="90">
        <v>19</v>
      </c>
      <c r="B27" s="90" t="s">
        <v>136</v>
      </c>
      <c r="C27" s="91" t="s">
        <v>137</v>
      </c>
      <c r="D27" s="90" t="s">
        <v>133</v>
      </c>
      <c r="E27" s="92">
        <v>21</v>
      </c>
      <c r="F27" s="93"/>
      <c r="G27" s="95">
        <f>Table113[5]*Table113[6]</f>
        <v>0</v>
      </c>
    </row>
    <row r="28" spans="1:7" ht="60" x14ac:dyDescent="0.25">
      <c r="A28" s="90">
        <v>20</v>
      </c>
      <c r="B28" s="90" t="s">
        <v>138</v>
      </c>
      <c r="C28" s="91" t="s">
        <v>139</v>
      </c>
      <c r="D28" s="90" t="s">
        <v>133</v>
      </c>
      <c r="E28" s="92">
        <v>9</v>
      </c>
      <c r="F28" s="93"/>
      <c r="G28" s="95">
        <f>Table113[5]*Table113[6]</f>
        <v>0</v>
      </c>
    </row>
    <row r="29" spans="1:7" ht="45" x14ac:dyDescent="0.25">
      <c r="A29" s="90">
        <v>21</v>
      </c>
      <c r="B29" s="90" t="s">
        <v>140</v>
      </c>
      <c r="C29" s="91" t="s">
        <v>141</v>
      </c>
      <c r="D29" s="90" t="s">
        <v>133</v>
      </c>
      <c r="E29" s="92">
        <v>22</v>
      </c>
      <c r="F29" s="93"/>
      <c r="G29" s="95">
        <f>Table113[5]*Table113[6]</f>
        <v>0</v>
      </c>
    </row>
    <row r="30" spans="1:7" ht="45" x14ac:dyDescent="0.25">
      <c r="A30" s="90">
        <v>22</v>
      </c>
      <c r="B30" s="90" t="s">
        <v>142</v>
      </c>
      <c r="C30" s="91" t="s">
        <v>143</v>
      </c>
      <c r="D30" s="90" t="s">
        <v>133</v>
      </c>
      <c r="E30" s="92">
        <v>30</v>
      </c>
      <c r="F30" s="93"/>
      <c r="G30" s="95">
        <f>Table113[5]*Table113[6]</f>
        <v>0</v>
      </c>
    </row>
    <row r="31" spans="1:7" ht="45" x14ac:dyDescent="0.25">
      <c r="A31" s="90">
        <v>23</v>
      </c>
      <c r="B31" s="90" t="s">
        <v>144</v>
      </c>
      <c r="C31" s="91" t="s">
        <v>145</v>
      </c>
      <c r="D31" s="90" t="s">
        <v>133</v>
      </c>
      <c r="E31" s="92">
        <v>4</v>
      </c>
      <c r="F31" s="93"/>
      <c r="G31" s="95">
        <f>Table113[5]*Table113[6]</f>
        <v>0</v>
      </c>
    </row>
    <row r="32" spans="1:7" ht="30" x14ac:dyDescent="0.25">
      <c r="A32" s="90">
        <v>24</v>
      </c>
      <c r="B32" s="90" t="s">
        <v>146</v>
      </c>
      <c r="C32" s="91" t="s">
        <v>147</v>
      </c>
      <c r="D32" s="90" t="s">
        <v>148</v>
      </c>
      <c r="E32" s="92">
        <v>5.92</v>
      </c>
      <c r="F32" s="93"/>
      <c r="G32" s="95">
        <f>Table113[5]*Table113[6]</f>
        <v>0</v>
      </c>
    </row>
    <row r="33" spans="1:7" ht="30" x14ac:dyDescent="0.25">
      <c r="A33" s="90">
        <v>25</v>
      </c>
      <c r="B33" s="90" t="s">
        <v>149</v>
      </c>
      <c r="C33" s="91" t="s">
        <v>150</v>
      </c>
      <c r="D33" s="90" t="s">
        <v>151</v>
      </c>
      <c r="E33" s="92">
        <v>1</v>
      </c>
      <c r="F33" s="93"/>
      <c r="G33" s="95">
        <f>Table113[5]*Table113[6]</f>
        <v>0</v>
      </c>
    </row>
    <row r="34" spans="1:7" x14ac:dyDescent="0.25">
      <c r="A34" s="90"/>
      <c r="B34" s="90"/>
      <c r="C34" s="91" t="s">
        <v>152</v>
      </c>
      <c r="D34" s="90"/>
      <c r="E34" s="92"/>
      <c r="F34" s="93"/>
      <c r="G34" s="95">
        <f>Table113[5]*Table113[6]</f>
        <v>0</v>
      </c>
    </row>
    <row r="35" spans="1:7" ht="30" x14ac:dyDescent="0.25">
      <c r="A35" s="90">
        <v>26</v>
      </c>
      <c r="B35" s="90"/>
      <c r="C35" s="91" t="s">
        <v>298</v>
      </c>
      <c r="D35" s="90" t="s">
        <v>153</v>
      </c>
      <c r="E35" s="92">
        <v>3</v>
      </c>
      <c r="F35" s="93"/>
      <c r="G35" s="95">
        <f>Table113[5]*Table113[6]</f>
        <v>0</v>
      </c>
    </row>
    <row r="36" spans="1:7" x14ac:dyDescent="0.25">
      <c r="A36" s="90">
        <v>27</v>
      </c>
      <c r="B36" s="90"/>
      <c r="C36" s="91" t="s">
        <v>154</v>
      </c>
      <c r="D36" s="90" t="s">
        <v>111</v>
      </c>
      <c r="E36" s="92">
        <v>3</v>
      </c>
      <c r="F36" s="93"/>
      <c r="G36" s="95">
        <f>Table113[5]*Table113[6]</f>
        <v>0</v>
      </c>
    </row>
    <row r="37" spans="1:7" ht="45" x14ac:dyDescent="0.25">
      <c r="A37" s="90">
        <v>28</v>
      </c>
      <c r="B37" s="90"/>
      <c r="C37" s="91" t="s">
        <v>299</v>
      </c>
      <c r="D37" s="90" t="s">
        <v>153</v>
      </c>
      <c r="E37" s="92">
        <v>1</v>
      </c>
      <c r="F37" s="93"/>
      <c r="G37" s="95">
        <f>Table113[5]*Table113[6]</f>
        <v>0</v>
      </c>
    </row>
    <row r="38" spans="1:7" ht="45" x14ac:dyDescent="0.25">
      <c r="A38" s="90">
        <v>29</v>
      </c>
      <c r="B38" s="90"/>
      <c r="C38" s="91" t="s">
        <v>300</v>
      </c>
      <c r="D38" s="90" t="s">
        <v>153</v>
      </c>
      <c r="E38" s="92">
        <v>1</v>
      </c>
      <c r="F38" s="93"/>
      <c r="G38" s="95">
        <f>Table113[5]*Table113[6]</f>
        <v>0</v>
      </c>
    </row>
    <row r="39" spans="1:7" ht="30" x14ac:dyDescent="0.25">
      <c r="A39" s="90">
        <v>30</v>
      </c>
      <c r="B39" s="90"/>
      <c r="C39" s="91" t="s">
        <v>301</v>
      </c>
      <c r="D39" s="90" t="s">
        <v>153</v>
      </c>
      <c r="E39" s="92">
        <v>1</v>
      </c>
      <c r="F39" s="93"/>
      <c r="G39" s="95">
        <f>Table113[5]*Table113[6]</f>
        <v>0</v>
      </c>
    </row>
    <row r="40" spans="1:7" ht="45" x14ac:dyDescent="0.25">
      <c r="A40" s="90">
        <v>31</v>
      </c>
      <c r="B40" s="90"/>
      <c r="C40" s="91" t="s">
        <v>302</v>
      </c>
      <c r="D40" s="90" t="s">
        <v>153</v>
      </c>
      <c r="E40" s="92">
        <v>1</v>
      </c>
      <c r="F40" s="93"/>
      <c r="G40" s="95">
        <f>Table113[5]*Table113[6]</f>
        <v>0</v>
      </c>
    </row>
    <row r="41" spans="1:7" ht="30" x14ac:dyDescent="0.25">
      <c r="A41" s="90">
        <v>32</v>
      </c>
      <c r="B41" s="90"/>
      <c r="C41" s="91" t="s">
        <v>303</v>
      </c>
      <c r="D41" s="90" t="s">
        <v>153</v>
      </c>
      <c r="E41" s="92">
        <v>2</v>
      </c>
      <c r="F41" s="93"/>
      <c r="G41" s="95">
        <f>Table113[5]*Table113[6]</f>
        <v>0</v>
      </c>
    </row>
    <row r="42" spans="1:7" x14ac:dyDescent="0.25">
      <c r="A42" s="90">
        <v>33</v>
      </c>
      <c r="B42" s="90"/>
      <c r="C42" s="91" t="s">
        <v>155</v>
      </c>
      <c r="D42" s="90" t="s">
        <v>153</v>
      </c>
      <c r="E42" s="92">
        <v>1</v>
      </c>
      <c r="F42" s="93"/>
      <c r="G42" s="95">
        <f>Table113[5]*Table113[6]</f>
        <v>0</v>
      </c>
    </row>
    <row r="43" spans="1:7" ht="30" x14ac:dyDescent="0.25">
      <c r="A43" s="90">
        <v>34</v>
      </c>
      <c r="B43" s="90"/>
      <c r="C43" s="91" t="s">
        <v>304</v>
      </c>
      <c r="D43" s="90" t="s">
        <v>111</v>
      </c>
      <c r="E43" s="92">
        <v>2</v>
      </c>
      <c r="F43" s="93"/>
      <c r="G43" s="95">
        <f>Table113[5]*Table113[6]</f>
        <v>0</v>
      </c>
    </row>
    <row r="44" spans="1:7" ht="45" x14ac:dyDescent="0.25">
      <c r="A44" s="90">
        <v>35</v>
      </c>
      <c r="B44" s="90"/>
      <c r="C44" s="91" t="s">
        <v>305</v>
      </c>
      <c r="D44" s="90" t="s">
        <v>111</v>
      </c>
      <c r="E44" s="92">
        <v>2</v>
      </c>
      <c r="F44" s="93"/>
      <c r="G44" s="95">
        <f>Table113[5]*Table113[6]</f>
        <v>0</v>
      </c>
    </row>
    <row r="45" spans="1:7" x14ac:dyDescent="0.25">
      <c r="A45" s="96" t="s">
        <v>86</v>
      </c>
      <c r="B45" s="97"/>
      <c r="C45" s="97"/>
      <c r="D45" s="97"/>
      <c r="E45" s="98"/>
      <c r="F45" s="98"/>
      <c r="G45" s="98">
        <f>SUBTOTAL(9,Table113[7])</f>
        <v>0</v>
      </c>
    </row>
  </sheetData>
  <mergeCells count="2">
    <mergeCell ref="C2:G3"/>
    <mergeCell ref="A4:B4"/>
  </mergeCells>
  <conditionalFormatting sqref="G7:G45">
    <cfRule type="expression" dxfId="217" priority="1">
      <formula>AND($C7="Subtotal",$G7="")</formula>
    </cfRule>
    <cfRule type="expression" dxfId="216" priority="2">
      <formula>AND($C7="Subtotal",_xlfn.FORMULATEXT($G7)="=[5]*[6]")</formula>
    </cfRule>
    <cfRule type="expression" dxfId="215" priority="6">
      <formula>AND($C7&lt;&gt;"Subtotal",_xlfn.FORMULATEXT($G7)&lt;&gt;"=[5]*[6]")</formula>
    </cfRule>
  </conditionalFormatting>
  <conditionalFormatting sqref="A7:G45">
    <cfRule type="expression" dxfId="214" priority="3">
      <formula>CELL("PROTECT",A7)=0</formula>
    </cfRule>
    <cfRule type="expression" dxfId="213" priority="4">
      <formula>$C7="Subtotal"</formula>
    </cfRule>
    <cfRule type="expression" priority="5" stopIfTrue="1">
      <formula>OR($C7="Subtotal",$A7="Total TVA Cota 0")</formula>
    </cfRule>
    <cfRule type="expression" dxfId="212" priority="7">
      <formula>$E7=""</formula>
    </cfRule>
  </conditionalFormatting>
  <conditionalFormatting sqref="E7:G45">
    <cfRule type="notContainsBlanks" priority="8" stopIfTrue="1">
      <formula>LEN(TRIM(E7))&gt;0</formula>
    </cfRule>
    <cfRule type="expression" dxfId="211" priority="9">
      <formula>$E7&lt;&gt;""</formula>
    </cfRule>
  </conditionalFormatting>
  <dataValidations count="1">
    <dataValidation type="decimal" operator="greaterThan" allowBlank="1" showInputMessage="1" showErrorMessage="1" sqref="F7:F4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Table114[5]*Table114[6]</f>
        <v>0</v>
      </c>
    </row>
    <row r="8" spans="1:7" x14ac:dyDescent="0.25">
      <c r="A8" s="38"/>
      <c r="B8" s="38"/>
      <c r="C8" s="39"/>
      <c r="D8" s="38"/>
      <c r="E8" s="44"/>
      <c r="F8" s="43"/>
      <c r="G8" s="88">
        <f>Table114[5]*Table114[6]</f>
        <v>0</v>
      </c>
    </row>
    <row r="9" spans="1:7" x14ac:dyDescent="0.25">
      <c r="A9" s="40" t="s">
        <v>86</v>
      </c>
      <c r="B9" s="41"/>
      <c r="C9" s="41"/>
      <c r="D9" s="41"/>
      <c r="E9" s="42"/>
      <c r="F9" s="42"/>
      <c r="G9" s="87">
        <f>SUBTOTAL(9,Table114[7])</f>
        <v>0</v>
      </c>
    </row>
  </sheetData>
  <mergeCells count="2">
    <mergeCell ref="C2:G3"/>
    <mergeCell ref="A4:B4"/>
  </mergeCells>
  <phoneticPr fontId="16" type="noConversion"/>
  <conditionalFormatting sqref="G7:G9">
    <cfRule type="expression" dxfId="191" priority="1">
      <formula>AND($C7="Subtotal",$G7="")</formula>
    </cfRule>
    <cfRule type="expression" dxfId="190" priority="2">
      <formula>AND($C7="Subtotal",_xlfn.FORMULATEXT($G7)="=[5]*[6]")</formula>
    </cfRule>
    <cfRule type="expression" dxfId="189" priority="6">
      <formula>AND($C7&lt;&gt;"Subtotal",_xlfn.FORMULATEXT($G7)&lt;&gt;"=[5]*[6]")</formula>
    </cfRule>
  </conditionalFormatting>
  <conditionalFormatting sqref="A7:G9">
    <cfRule type="expression" dxfId="188" priority="3">
      <formula>CELL("PROTECT",A7)=0</formula>
    </cfRule>
    <cfRule type="expression" dxfId="187" priority="4">
      <formula>$C7="Subtotal"</formula>
    </cfRule>
    <cfRule type="expression" priority="5" stopIfTrue="1">
      <formula>OR($C7="Subtotal",$A7="Total TVA Cota 0")</formula>
    </cfRule>
    <cfRule type="expression" dxfId="186" priority="7">
      <formula>$E7=""</formula>
    </cfRule>
  </conditionalFormatting>
  <conditionalFormatting sqref="E7:G9">
    <cfRule type="notContainsBlanks" priority="8" stopIfTrue="1">
      <formula>LEN(TRIM(E7))&gt;0</formula>
    </cfRule>
    <cfRule type="expression" dxfId="18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view="pageBreakPreview" zoomScaleNormal="90" zoomScaleSheetLayoutView="100" workbookViewId="0">
      <selection activeCell="C7" sqref="C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customHeight="1" x14ac:dyDescent="0.25">
      <c r="A4" s="129" t="s">
        <v>8</v>
      </c>
      <c r="B4" s="129"/>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99" t="s">
        <v>306</v>
      </c>
      <c r="D7" s="38"/>
      <c r="E7" s="44"/>
      <c r="F7" s="43"/>
      <c r="G7" s="87">
        <f>Table115[5]*Table115[6]</f>
        <v>0</v>
      </c>
    </row>
    <row r="8" spans="1:7" ht="30" x14ac:dyDescent="0.25">
      <c r="A8" s="38">
        <v>1</v>
      </c>
      <c r="B8" s="38" t="s">
        <v>156</v>
      </c>
      <c r="C8" s="39" t="s">
        <v>157</v>
      </c>
      <c r="D8" s="38" t="s">
        <v>151</v>
      </c>
      <c r="E8" s="44">
        <v>0.73</v>
      </c>
      <c r="F8" s="43"/>
      <c r="G8" s="89">
        <f>Table115[5]*Table115[6]</f>
        <v>0</v>
      </c>
    </row>
    <row r="9" spans="1:7" ht="45" x14ac:dyDescent="0.25">
      <c r="A9" s="90">
        <v>2</v>
      </c>
      <c r="B9" s="90" t="s">
        <v>158</v>
      </c>
      <c r="C9" s="91" t="s">
        <v>159</v>
      </c>
      <c r="D9" s="90" t="s">
        <v>160</v>
      </c>
      <c r="E9" s="92">
        <v>0.09</v>
      </c>
      <c r="F9" s="93"/>
      <c r="G9" s="94">
        <f>Table115[5]*Table115[6]</f>
        <v>0</v>
      </c>
    </row>
    <row r="10" spans="1:7" ht="30" x14ac:dyDescent="0.25">
      <c r="A10" s="90">
        <v>3</v>
      </c>
      <c r="B10" s="90" t="s">
        <v>161</v>
      </c>
      <c r="C10" s="91" t="s">
        <v>162</v>
      </c>
      <c r="D10" s="90" t="s">
        <v>148</v>
      </c>
      <c r="E10" s="92">
        <v>4.26</v>
      </c>
      <c r="F10" s="93"/>
      <c r="G10" s="95">
        <f>Table115[5]*Table115[6]</f>
        <v>0</v>
      </c>
    </row>
    <row r="11" spans="1:7" ht="45" x14ac:dyDescent="0.25">
      <c r="A11" s="90">
        <v>4</v>
      </c>
      <c r="B11" s="90" t="s">
        <v>163</v>
      </c>
      <c r="C11" s="91" t="s">
        <v>164</v>
      </c>
      <c r="D11" s="90" t="s">
        <v>151</v>
      </c>
      <c r="E11" s="92">
        <v>0.4</v>
      </c>
      <c r="F11" s="93"/>
      <c r="G11" s="95">
        <f>Table115[5]*Table115[6]</f>
        <v>0</v>
      </c>
    </row>
    <row r="12" spans="1:7" ht="30" x14ac:dyDescent="0.25">
      <c r="A12" s="90">
        <v>5</v>
      </c>
      <c r="B12" s="90" t="s">
        <v>165</v>
      </c>
      <c r="C12" s="91" t="s">
        <v>166</v>
      </c>
      <c r="D12" s="90" t="s">
        <v>111</v>
      </c>
      <c r="E12" s="92">
        <v>1</v>
      </c>
      <c r="F12" s="93"/>
      <c r="G12" s="95">
        <f>Table115[5]*Table115[6]</f>
        <v>0</v>
      </c>
    </row>
    <row r="13" spans="1:7" ht="30" x14ac:dyDescent="0.25">
      <c r="A13" s="90">
        <v>6</v>
      </c>
      <c r="B13" s="90" t="s">
        <v>167</v>
      </c>
      <c r="C13" s="91" t="s">
        <v>168</v>
      </c>
      <c r="D13" s="90" t="s">
        <v>111</v>
      </c>
      <c r="E13" s="92">
        <v>1</v>
      </c>
      <c r="F13" s="93"/>
      <c r="G13" s="95">
        <f>Table115[5]*Table115[6]</f>
        <v>0</v>
      </c>
    </row>
    <row r="14" spans="1:7" ht="30" x14ac:dyDescent="0.25">
      <c r="A14" s="90">
        <v>7</v>
      </c>
      <c r="B14" s="90" t="s">
        <v>169</v>
      </c>
      <c r="C14" s="91" t="s">
        <v>170</v>
      </c>
      <c r="D14" s="90" t="s">
        <v>111</v>
      </c>
      <c r="E14" s="92">
        <v>1</v>
      </c>
      <c r="F14" s="93"/>
      <c r="G14" s="95">
        <f>Table115[5]*Table115[6]</f>
        <v>0</v>
      </c>
    </row>
    <row r="15" spans="1:7" x14ac:dyDescent="0.25">
      <c r="A15" s="96" t="s">
        <v>86</v>
      </c>
      <c r="B15" s="97"/>
      <c r="C15" s="97"/>
      <c r="D15" s="97"/>
      <c r="E15" s="98"/>
      <c r="F15" s="98"/>
      <c r="G15" s="98">
        <f>SUBTOTAL(9,Table115[7])</f>
        <v>0</v>
      </c>
    </row>
  </sheetData>
  <mergeCells count="2">
    <mergeCell ref="C2:G3"/>
    <mergeCell ref="A4:B4"/>
  </mergeCells>
  <phoneticPr fontId="16" type="noConversion"/>
  <conditionalFormatting sqref="A7:G15">
    <cfRule type="expression" dxfId="165" priority="3">
      <formula>CELL("PROTECT",A7)=0</formula>
    </cfRule>
    <cfRule type="expression" dxfId="164" priority="4">
      <formula>$C7="Subtotal"</formula>
    </cfRule>
    <cfRule type="expression" priority="5" stopIfTrue="1">
      <formula>OR($C7="Subtotal",$A7="Total TVA Cota 0")</formula>
    </cfRule>
    <cfRule type="expression" dxfId="163" priority="7">
      <formula>$E7=""</formula>
    </cfRule>
  </conditionalFormatting>
  <conditionalFormatting sqref="G7:G15">
    <cfRule type="expression" dxfId="162" priority="1">
      <formula>AND($C7="Subtotal",$G7="")</formula>
    </cfRule>
    <cfRule type="expression" dxfId="161" priority="2">
      <formula>AND($C7="Subtotal",_xlfn.FORMULATEXT($G7)="=[5]*[6]")</formula>
    </cfRule>
    <cfRule type="expression" dxfId="160" priority="6">
      <formula>AND($C7&lt;&gt;"Subtotal",_xlfn.FORMULATEXT($G7)&lt;&gt;"=[5]*[6]")</formula>
    </cfRule>
  </conditionalFormatting>
  <conditionalFormatting sqref="E7:G15">
    <cfRule type="notContainsBlanks" priority="8" stopIfTrue="1">
      <formula>LEN(TRIM(E7))&gt;0</formula>
    </cfRule>
    <cfRule type="expression" dxfId="159" priority="9">
      <formula>$E7&lt;&gt;""</formula>
    </cfRule>
  </conditionalFormatting>
  <dataValidations count="1">
    <dataValidation type="decimal" operator="greaterThan" allowBlank="1" showInputMessage="1" showErrorMessage="1" sqref="F7:F1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BreakPreview" topLeftCell="A19" zoomScaleNormal="90" zoomScaleSheetLayoutView="100" workbookViewId="0">
      <selection activeCell="C10" sqref="C10"/>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30"/>
      <c r="D3" s="130"/>
      <c r="E3" s="130"/>
      <c r="F3" s="130"/>
      <c r="G3" s="130"/>
    </row>
    <row r="4" spans="1:7" s="22" customFormat="1" ht="18.75" x14ac:dyDescent="0.25">
      <c r="A4" s="131" t="s">
        <v>8</v>
      </c>
      <c r="B4" s="132"/>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109</v>
      </c>
      <c r="D7" s="38"/>
      <c r="E7" s="44"/>
      <c r="F7" s="43"/>
      <c r="G7" s="87">
        <f>Table116[5]*Table116[6]</f>
        <v>0</v>
      </c>
    </row>
    <row r="8" spans="1:7" x14ac:dyDescent="0.25">
      <c r="A8" s="90">
        <v>1</v>
      </c>
      <c r="B8" s="90" t="s">
        <v>171</v>
      </c>
      <c r="C8" s="91" t="s">
        <v>172</v>
      </c>
      <c r="D8" s="90" t="s">
        <v>111</v>
      </c>
      <c r="E8" s="92">
        <v>1</v>
      </c>
      <c r="F8" s="93"/>
      <c r="G8" s="94">
        <f>Table116[5]*Table116[6]</f>
        <v>0</v>
      </c>
    </row>
    <row r="9" spans="1:7" ht="30" x14ac:dyDescent="0.25">
      <c r="A9" s="90">
        <v>2</v>
      </c>
      <c r="B9" s="90" t="s">
        <v>173</v>
      </c>
      <c r="C9" s="91" t="s">
        <v>174</v>
      </c>
      <c r="D9" s="90" t="s">
        <v>111</v>
      </c>
      <c r="E9" s="92">
        <v>1</v>
      </c>
      <c r="F9" s="93"/>
      <c r="G9" s="95">
        <f>Table116[5]*Table116[6]</f>
        <v>0</v>
      </c>
    </row>
    <row r="10" spans="1:7" x14ac:dyDescent="0.25">
      <c r="A10" s="90">
        <v>3</v>
      </c>
      <c r="B10" s="90" t="s">
        <v>171</v>
      </c>
      <c r="C10" s="91" t="s">
        <v>172</v>
      </c>
      <c r="D10" s="90" t="s">
        <v>111</v>
      </c>
      <c r="E10" s="92">
        <v>2</v>
      </c>
      <c r="F10" s="93"/>
      <c r="G10" s="95">
        <f>Table116[5]*Table116[6]</f>
        <v>0</v>
      </c>
    </row>
    <row r="11" spans="1:7" x14ac:dyDescent="0.25">
      <c r="A11" s="90">
        <v>4</v>
      </c>
      <c r="B11" s="90" t="s">
        <v>175</v>
      </c>
      <c r="C11" s="91" t="s">
        <v>176</v>
      </c>
      <c r="D11" s="90" t="s">
        <v>111</v>
      </c>
      <c r="E11" s="92">
        <v>1</v>
      </c>
      <c r="F11" s="93"/>
      <c r="G11" s="95">
        <f>Table116[5]*Table116[6]</f>
        <v>0</v>
      </c>
    </row>
    <row r="12" spans="1:7" ht="30" x14ac:dyDescent="0.25">
      <c r="A12" s="90">
        <v>5</v>
      </c>
      <c r="B12" s="90" t="s">
        <v>173</v>
      </c>
      <c r="C12" s="91" t="s">
        <v>177</v>
      </c>
      <c r="D12" s="90" t="s">
        <v>111</v>
      </c>
      <c r="E12" s="92">
        <v>1</v>
      </c>
      <c r="F12" s="93"/>
      <c r="G12" s="95">
        <f>Table116[5]*Table116[6]</f>
        <v>0</v>
      </c>
    </row>
    <row r="13" spans="1:7" x14ac:dyDescent="0.25">
      <c r="A13" s="90">
        <v>6</v>
      </c>
      <c r="B13" s="90" t="s">
        <v>171</v>
      </c>
      <c r="C13" s="91" t="s">
        <v>172</v>
      </c>
      <c r="D13" s="90" t="s">
        <v>111</v>
      </c>
      <c r="E13" s="92">
        <v>10</v>
      </c>
      <c r="F13" s="93"/>
      <c r="G13" s="95">
        <f>Table116[5]*Table116[6]</f>
        <v>0</v>
      </c>
    </row>
    <row r="14" spans="1:7" x14ac:dyDescent="0.25">
      <c r="A14" s="90">
        <v>7</v>
      </c>
      <c r="B14" s="90"/>
      <c r="C14" s="91" t="s">
        <v>178</v>
      </c>
      <c r="D14" s="90" t="s">
        <v>111</v>
      </c>
      <c r="E14" s="92">
        <v>2</v>
      </c>
      <c r="F14" s="93"/>
      <c r="G14" s="95">
        <f>Table116[5]*Table116[6]</f>
        <v>0</v>
      </c>
    </row>
    <row r="15" spans="1:7" x14ac:dyDescent="0.25">
      <c r="A15" s="90">
        <v>8</v>
      </c>
      <c r="B15" s="90"/>
      <c r="C15" s="91" t="s">
        <v>179</v>
      </c>
      <c r="D15" s="90" t="s">
        <v>111</v>
      </c>
      <c r="E15" s="92">
        <v>4</v>
      </c>
      <c r="F15" s="93"/>
      <c r="G15" s="95">
        <f>Table116[5]*Table116[6]</f>
        <v>0</v>
      </c>
    </row>
    <row r="16" spans="1:7" ht="30" x14ac:dyDescent="0.25">
      <c r="A16" s="90">
        <v>9</v>
      </c>
      <c r="B16" s="90" t="s">
        <v>180</v>
      </c>
      <c r="C16" s="91" t="s">
        <v>181</v>
      </c>
      <c r="D16" s="90" t="s">
        <v>111</v>
      </c>
      <c r="E16" s="92">
        <v>5</v>
      </c>
      <c r="F16" s="93"/>
      <c r="G16" s="95">
        <f>Table116[5]*Table116[6]</f>
        <v>0</v>
      </c>
    </row>
    <row r="17" spans="1:7" x14ac:dyDescent="0.25">
      <c r="A17" s="90">
        <v>10</v>
      </c>
      <c r="B17" s="90" t="s">
        <v>182</v>
      </c>
      <c r="C17" s="91" t="s">
        <v>183</v>
      </c>
      <c r="D17" s="90" t="s">
        <v>111</v>
      </c>
      <c r="E17" s="92">
        <v>1</v>
      </c>
      <c r="F17" s="93"/>
      <c r="G17" s="95">
        <f>Table116[5]*Table116[6]</f>
        <v>0</v>
      </c>
    </row>
    <row r="18" spans="1:7" x14ac:dyDescent="0.25">
      <c r="A18" s="90">
        <v>11</v>
      </c>
      <c r="B18" s="90"/>
      <c r="C18" s="91" t="s">
        <v>184</v>
      </c>
      <c r="D18" s="90" t="s">
        <v>111</v>
      </c>
      <c r="E18" s="92">
        <v>1</v>
      </c>
      <c r="F18" s="93"/>
      <c r="G18" s="95">
        <f>Table116[5]*Table116[6]</f>
        <v>0</v>
      </c>
    </row>
    <row r="19" spans="1:7" ht="30" x14ac:dyDescent="0.25">
      <c r="A19" s="90">
        <v>12</v>
      </c>
      <c r="B19" s="90" t="s">
        <v>185</v>
      </c>
      <c r="C19" s="91" t="s">
        <v>186</v>
      </c>
      <c r="D19" s="90" t="s">
        <v>187</v>
      </c>
      <c r="E19" s="92">
        <v>0.01</v>
      </c>
      <c r="F19" s="93"/>
      <c r="G19" s="95">
        <f>Table116[5]*Table116[6]</f>
        <v>0</v>
      </c>
    </row>
    <row r="20" spans="1:7" ht="30" x14ac:dyDescent="0.25">
      <c r="A20" s="90">
        <v>13</v>
      </c>
      <c r="B20" s="90" t="s">
        <v>188</v>
      </c>
      <c r="C20" s="91" t="s">
        <v>189</v>
      </c>
      <c r="D20" s="90" t="s">
        <v>190</v>
      </c>
      <c r="E20" s="92">
        <v>0.2</v>
      </c>
      <c r="F20" s="93"/>
      <c r="G20" s="95">
        <f>Table116[5]*Table116[6]</f>
        <v>0</v>
      </c>
    </row>
    <row r="21" spans="1:7" ht="30" x14ac:dyDescent="0.25">
      <c r="A21" s="90">
        <v>14</v>
      </c>
      <c r="B21" s="90" t="s">
        <v>191</v>
      </c>
      <c r="C21" s="91" t="s">
        <v>192</v>
      </c>
      <c r="D21" s="90" t="s">
        <v>190</v>
      </c>
      <c r="E21" s="92">
        <v>0.5</v>
      </c>
      <c r="F21" s="93"/>
      <c r="G21" s="95">
        <f>Table116[5]*Table116[6]</f>
        <v>0</v>
      </c>
    </row>
    <row r="22" spans="1:7" ht="30" x14ac:dyDescent="0.25">
      <c r="A22" s="90">
        <v>15</v>
      </c>
      <c r="B22" s="90" t="s">
        <v>191</v>
      </c>
      <c r="C22" s="91" t="s">
        <v>193</v>
      </c>
      <c r="D22" s="90" t="s">
        <v>190</v>
      </c>
      <c r="E22" s="92">
        <v>0.2</v>
      </c>
      <c r="F22" s="93"/>
      <c r="G22" s="95">
        <f>Table116[5]*Table116[6]</f>
        <v>0</v>
      </c>
    </row>
    <row r="23" spans="1:7" ht="30" x14ac:dyDescent="0.25">
      <c r="A23" s="90">
        <v>16</v>
      </c>
      <c r="B23" s="90" t="s">
        <v>194</v>
      </c>
      <c r="C23" s="91" t="s">
        <v>195</v>
      </c>
      <c r="D23" s="90" t="s">
        <v>196</v>
      </c>
      <c r="E23" s="92">
        <v>0.06</v>
      </c>
      <c r="F23" s="93"/>
      <c r="G23" s="95">
        <f>Table116[5]*Table116[6]</f>
        <v>0</v>
      </c>
    </row>
    <row r="24" spans="1:7" x14ac:dyDescent="0.25">
      <c r="A24" s="90">
        <v>17</v>
      </c>
      <c r="B24" s="90"/>
      <c r="C24" s="91" t="s">
        <v>197</v>
      </c>
      <c r="D24" s="90" t="s">
        <v>111</v>
      </c>
      <c r="E24" s="92">
        <v>3</v>
      </c>
      <c r="F24" s="93"/>
      <c r="G24" s="95">
        <f>Table116[5]*Table116[6]</f>
        <v>0</v>
      </c>
    </row>
    <row r="25" spans="1:7" ht="30" x14ac:dyDescent="0.25">
      <c r="A25" s="90">
        <v>18</v>
      </c>
      <c r="B25" s="90" t="s">
        <v>198</v>
      </c>
      <c r="C25" s="91" t="s">
        <v>199</v>
      </c>
      <c r="D25" s="90" t="s">
        <v>190</v>
      </c>
      <c r="E25" s="92">
        <v>0.72</v>
      </c>
      <c r="F25" s="93"/>
      <c r="G25" s="95">
        <f>Table116[5]*Table116[6]</f>
        <v>0</v>
      </c>
    </row>
    <row r="26" spans="1:7" ht="30" x14ac:dyDescent="0.25">
      <c r="A26" s="90">
        <v>19</v>
      </c>
      <c r="B26" s="90" t="s">
        <v>198</v>
      </c>
      <c r="C26" s="91" t="s">
        <v>200</v>
      </c>
      <c r="D26" s="90" t="s">
        <v>190</v>
      </c>
      <c r="E26" s="92">
        <v>0.12</v>
      </c>
      <c r="F26" s="93"/>
      <c r="G26" s="95">
        <f>Table116[5]*Table116[6]</f>
        <v>0</v>
      </c>
    </row>
    <row r="27" spans="1:7" ht="30" x14ac:dyDescent="0.25">
      <c r="A27" s="90">
        <v>20</v>
      </c>
      <c r="B27" s="90" t="s">
        <v>201</v>
      </c>
      <c r="C27" s="91" t="s">
        <v>202</v>
      </c>
      <c r="D27" s="90" t="s">
        <v>190</v>
      </c>
      <c r="E27" s="92">
        <v>0.04</v>
      </c>
      <c r="F27" s="93"/>
      <c r="G27" s="95">
        <f>Table116[5]*Table116[6]</f>
        <v>0</v>
      </c>
    </row>
    <row r="28" spans="1:7" ht="30" x14ac:dyDescent="0.25">
      <c r="A28" s="90">
        <v>21</v>
      </c>
      <c r="B28" s="90" t="s">
        <v>198</v>
      </c>
      <c r="C28" s="91" t="s">
        <v>203</v>
      </c>
      <c r="D28" s="90" t="s">
        <v>190</v>
      </c>
      <c r="E28" s="92">
        <v>0.11</v>
      </c>
      <c r="F28" s="93"/>
      <c r="G28" s="95">
        <f>Table116[5]*Table116[6]</f>
        <v>0</v>
      </c>
    </row>
    <row r="29" spans="1:7" ht="30" x14ac:dyDescent="0.25">
      <c r="A29" s="90">
        <v>22</v>
      </c>
      <c r="B29" s="90" t="s">
        <v>198</v>
      </c>
      <c r="C29" s="91" t="s">
        <v>204</v>
      </c>
      <c r="D29" s="90" t="s">
        <v>190</v>
      </c>
      <c r="E29" s="92">
        <v>0.04</v>
      </c>
      <c r="F29" s="93"/>
      <c r="G29" s="95">
        <f>Table116[5]*Table116[6]</f>
        <v>0</v>
      </c>
    </row>
    <row r="30" spans="1:7" ht="30" x14ac:dyDescent="0.25">
      <c r="A30" s="90">
        <v>23</v>
      </c>
      <c r="B30" s="90"/>
      <c r="C30" s="91" t="s">
        <v>199</v>
      </c>
      <c r="D30" s="90" t="s">
        <v>133</v>
      </c>
      <c r="E30" s="92">
        <v>72</v>
      </c>
      <c r="F30" s="93"/>
      <c r="G30" s="95">
        <f>Table116[5]*Table116[6]</f>
        <v>0</v>
      </c>
    </row>
    <row r="31" spans="1:7" ht="30" x14ac:dyDescent="0.25">
      <c r="A31" s="90">
        <v>24</v>
      </c>
      <c r="B31" s="90"/>
      <c r="C31" s="91" t="s">
        <v>200</v>
      </c>
      <c r="D31" s="90" t="s">
        <v>133</v>
      </c>
      <c r="E31" s="92">
        <v>12</v>
      </c>
      <c r="F31" s="93"/>
      <c r="G31" s="95">
        <f>Table116[5]*Table116[6]</f>
        <v>0</v>
      </c>
    </row>
    <row r="32" spans="1:7" ht="30" x14ac:dyDescent="0.25">
      <c r="A32" s="90">
        <v>25</v>
      </c>
      <c r="B32" s="90"/>
      <c r="C32" s="91" t="s">
        <v>202</v>
      </c>
      <c r="D32" s="90" t="s">
        <v>133</v>
      </c>
      <c r="E32" s="92">
        <v>13</v>
      </c>
      <c r="F32" s="93"/>
      <c r="G32" s="95">
        <f>Table116[5]*Table116[6]</f>
        <v>0</v>
      </c>
    </row>
    <row r="33" spans="1:7" ht="30" x14ac:dyDescent="0.25">
      <c r="A33" s="90">
        <v>26</v>
      </c>
      <c r="B33" s="90"/>
      <c r="C33" s="91" t="s">
        <v>204</v>
      </c>
      <c r="D33" s="90" t="s">
        <v>133</v>
      </c>
      <c r="E33" s="92">
        <v>4</v>
      </c>
      <c r="F33" s="93"/>
      <c r="G33" s="95">
        <f>Table116[5]*Table116[6]</f>
        <v>0</v>
      </c>
    </row>
    <row r="34" spans="1:7" ht="30" x14ac:dyDescent="0.25">
      <c r="A34" s="90">
        <v>27</v>
      </c>
      <c r="B34" s="90" t="s">
        <v>205</v>
      </c>
      <c r="C34" s="91" t="s">
        <v>206</v>
      </c>
      <c r="D34" s="90" t="s">
        <v>133</v>
      </c>
      <c r="E34" s="92">
        <v>4</v>
      </c>
      <c r="F34" s="93"/>
      <c r="G34" s="95">
        <f>Table116[5]*Table116[6]</f>
        <v>0</v>
      </c>
    </row>
    <row r="35" spans="1:7" x14ac:dyDescent="0.25">
      <c r="A35" s="90"/>
      <c r="B35" s="90"/>
      <c r="C35" s="91" t="s">
        <v>207</v>
      </c>
      <c r="D35" s="90"/>
      <c r="E35" s="92"/>
      <c r="F35" s="93"/>
      <c r="G35" s="95">
        <f>Table116[5]*Table116[6]</f>
        <v>0</v>
      </c>
    </row>
    <row r="36" spans="1:7" x14ac:dyDescent="0.25">
      <c r="A36" s="90">
        <v>28</v>
      </c>
      <c r="B36" s="90"/>
      <c r="C36" s="91" t="s">
        <v>208</v>
      </c>
      <c r="D36" s="90" t="s">
        <v>111</v>
      </c>
      <c r="E36" s="92">
        <v>1</v>
      </c>
      <c r="F36" s="93"/>
      <c r="G36" s="95">
        <f>Table116[5]*Table116[6]</f>
        <v>0</v>
      </c>
    </row>
    <row r="37" spans="1:7" x14ac:dyDescent="0.25">
      <c r="A37" s="90">
        <v>29</v>
      </c>
      <c r="B37" s="90"/>
      <c r="C37" s="91" t="s">
        <v>209</v>
      </c>
      <c r="D37" s="90" t="s">
        <v>111</v>
      </c>
      <c r="E37" s="92">
        <v>1</v>
      </c>
      <c r="F37" s="93"/>
      <c r="G37" s="95">
        <f>Table116[5]*Table116[6]</f>
        <v>0</v>
      </c>
    </row>
    <row r="38" spans="1:7" x14ac:dyDescent="0.25">
      <c r="A38" s="90">
        <v>30</v>
      </c>
      <c r="B38" s="90"/>
      <c r="C38" s="91" t="s">
        <v>210</v>
      </c>
      <c r="D38" s="90" t="s">
        <v>111</v>
      </c>
      <c r="E38" s="92">
        <v>1</v>
      </c>
      <c r="F38" s="93"/>
      <c r="G38" s="95">
        <f>Table116[5]*Table116[6]</f>
        <v>0</v>
      </c>
    </row>
    <row r="39" spans="1:7" x14ac:dyDescent="0.25">
      <c r="A39" s="90">
        <v>31</v>
      </c>
      <c r="B39" s="90"/>
      <c r="C39" s="91" t="s">
        <v>211</v>
      </c>
      <c r="D39" s="90" t="s">
        <v>111</v>
      </c>
      <c r="E39" s="92">
        <v>1</v>
      </c>
      <c r="F39" s="93"/>
      <c r="G39" s="95">
        <f>Table116[5]*Table116[6]</f>
        <v>0</v>
      </c>
    </row>
    <row r="40" spans="1:7" x14ac:dyDescent="0.25">
      <c r="A40" s="90">
        <v>32</v>
      </c>
      <c r="B40" s="90"/>
      <c r="C40" s="91" t="s">
        <v>212</v>
      </c>
      <c r="D40" s="90" t="s">
        <v>111</v>
      </c>
      <c r="E40" s="92">
        <v>1</v>
      </c>
      <c r="F40" s="93"/>
      <c r="G40" s="95">
        <f>Table116[5]*Table116[6]</f>
        <v>0</v>
      </c>
    </row>
    <row r="41" spans="1:7" x14ac:dyDescent="0.25">
      <c r="A41" s="90">
        <v>33</v>
      </c>
      <c r="B41" s="90"/>
      <c r="C41" s="91" t="s">
        <v>213</v>
      </c>
      <c r="D41" s="90" t="s">
        <v>111</v>
      </c>
      <c r="E41" s="92">
        <v>1</v>
      </c>
      <c r="F41" s="93"/>
      <c r="G41" s="95">
        <f>Table116[5]*Table116[6]</f>
        <v>0</v>
      </c>
    </row>
    <row r="42" spans="1:7" x14ac:dyDescent="0.25">
      <c r="A42" s="90">
        <v>34</v>
      </c>
      <c r="B42" s="90"/>
      <c r="C42" s="91" t="s">
        <v>214</v>
      </c>
      <c r="D42" s="90" t="s">
        <v>111</v>
      </c>
      <c r="E42" s="92">
        <v>1</v>
      </c>
      <c r="F42" s="93"/>
      <c r="G42" s="95">
        <f>Table116[5]*Table116[6]</f>
        <v>0</v>
      </c>
    </row>
    <row r="43" spans="1:7" x14ac:dyDescent="0.25">
      <c r="A43" s="90">
        <v>35</v>
      </c>
      <c r="B43" s="90"/>
      <c r="C43" s="91" t="s">
        <v>215</v>
      </c>
      <c r="D43" s="90" t="s">
        <v>111</v>
      </c>
      <c r="E43" s="92">
        <v>1</v>
      </c>
      <c r="F43" s="93"/>
      <c r="G43" s="95">
        <f>Table116[5]*Table116[6]</f>
        <v>0</v>
      </c>
    </row>
    <row r="44" spans="1:7" x14ac:dyDescent="0.25">
      <c r="A44" s="90">
        <v>36</v>
      </c>
      <c r="B44" s="90"/>
      <c r="C44" s="91" t="s">
        <v>216</v>
      </c>
      <c r="D44" s="90" t="s">
        <v>111</v>
      </c>
      <c r="E44" s="92">
        <v>1</v>
      </c>
      <c r="F44" s="93"/>
      <c r="G44" s="95">
        <f>Table116[5]*Table116[6]</f>
        <v>0</v>
      </c>
    </row>
    <row r="45" spans="1:7" x14ac:dyDescent="0.25">
      <c r="A45" s="90">
        <v>37</v>
      </c>
      <c r="B45" s="90"/>
      <c r="C45" s="91" t="s">
        <v>217</v>
      </c>
      <c r="D45" s="90" t="s">
        <v>111</v>
      </c>
      <c r="E45" s="92">
        <v>1</v>
      </c>
      <c r="F45" s="93"/>
      <c r="G45" s="95">
        <f>Table116[5]*Table116[6]</f>
        <v>0</v>
      </c>
    </row>
    <row r="46" spans="1:7" x14ac:dyDescent="0.25">
      <c r="A46" s="90">
        <v>38</v>
      </c>
      <c r="B46" s="90"/>
      <c r="C46" s="91" t="s">
        <v>218</v>
      </c>
      <c r="D46" s="90" t="s">
        <v>111</v>
      </c>
      <c r="E46" s="92">
        <v>6</v>
      </c>
      <c r="F46" s="93"/>
      <c r="G46" s="95">
        <f>Table116[5]*Table116[6]</f>
        <v>0</v>
      </c>
    </row>
    <row r="47" spans="1:7" x14ac:dyDescent="0.25">
      <c r="A47" s="90">
        <v>39</v>
      </c>
      <c r="B47" s="90"/>
      <c r="C47" s="91" t="s">
        <v>219</v>
      </c>
      <c r="D47" s="90" t="s">
        <v>111</v>
      </c>
      <c r="E47" s="92">
        <v>5</v>
      </c>
      <c r="F47" s="93"/>
      <c r="G47" s="95">
        <f>Table116[5]*Table116[6]</f>
        <v>0</v>
      </c>
    </row>
    <row r="48" spans="1:7" x14ac:dyDescent="0.25">
      <c r="A48" s="96" t="s">
        <v>86</v>
      </c>
      <c r="B48" s="97"/>
      <c r="C48" s="97"/>
      <c r="D48" s="97"/>
      <c r="E48" s="98"/>
      <c r="F48" s="98"/>
      <c r="G48" s="98">
        <f>SUBTOTAL(9,Table116[7])</f>
        <v>0</v>
      </c>
    </row>
  </sheetData>
  <mergeCells count="2">
    <mergeCell ref="C2:G3"/>
    <mergeCell ref="A4:B4"/>
  </mergeCells>
  <phoneticPr fontId="16" type="noConversion"/>
  <conditionalFormatting sqref="E7:G48">
    <cfRule type="notContainsBlanks" priority="8" stopIfTrue="1">
      <formula>LEN(TRIM(E7))&gt;0</formula>
    </cfRule>
    <cfRule type="expression" dxfId="139" priority="9">
      <formula>$E7&lt;&gt;""</formula>
    </cfRule>
  </conditionalFormatting>
  <conditionalFormatting sqref="A7:G48">
    <cfRule type="expression" dxfId="138" priority="3">
      <formula>CELL("PROTECT",A7)=0</formula>
    </cfRule>
    <cfRule type="expression" dxfId="137" priority="4">
      <formula>$C7="Subtotal"</formula>
    </cfRule>
    <cfRule type="expression" priority="5" stopIfTrue="1">
      <formula>OR($C7="Subtotal",$A7="Total TVA Cota 0")</formula>
    </cfRule>
    <cfRule type="expression" dxfId="136" priority="7">
      <formula>$E7=""</formula>
    </cfRule>
  </conditionalFormatting>
  <conditionalFormatting sqref="G7:G48">
    <cfRule type="expression" dxfId="135" priority="1">
      <formula>AND($C7="Subtotal",$G7="")</formula>
    </cfRule>
    <cfRule type="expression" dxfId="134" priority="2">
      <formula>AND($C7="Subtotal",_xlfn.FORMULATEXT($G7)="=[5]*[6]")</formula>
    </cfRule>
    <cfRule type="expression" dxfId="133" priority="6">
      <formula>AND($C7&lt;&gt;"Subtotal",_xlfn.FORMULATEXT($G7)&lt;&gt;"=[5]*[6]")</formula>
    </cfRule>
  </conditionalFormatting>
  <dataValidations count="1">
    <dataValidation type="decimal" operator="greaterThan" allowBlank="1" showInputMessage="1" showErrorMessage="1" sqref="F7:F4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topLeftCell="A10"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109</v>
      </c>
      <c r="D7" s="38"/>
      <c r="E7" s="44"/>
      <c r="F7" s="43"/>
      <c r="G7" s="87">
        <f>Table117[5]*Table117[6]</f>
        <v>0</v>
      </c>
    </row>
    <row r="8" spans="1:7" ht="30" x14ac:dyDescent="0.25">
      <c r="A8" s="38">
        <v>1</v>
      </c>
      <c r="B8" s="38" t="s">
        <v>220</v>
      </c>
      <c r="C8" s="39" t="s">
        <v>221</v>
      </c>
      <c r="D8" s="38" t="s">
        <v>111</v>
      </c>
      <c r="E8" s="44">
        <v>7</v>
      </c>
      <c r="F8" s="43"/>
      <c r="G8" s="89">
        <f>Table117[5]*Table117[6]</f>
        <v>0</v>
      </c>
    </row>
    <row r="9" spans="1:7" ht="30" x14ac:dyDescent="0.25">
      <c r="A9" s="90">
        <v>2</v>
      </c>
      <c r="B9" s="90" t="s">
        <v>222</v>
      </c>
      <c r="C9" s="91" t="s">
        <v>223</v>
      </c>
      <c r="D9" s="90" t="s">
        <v>111</v>
      </c>
      <c r="E9" s="92">
        <v>11</v>
      </c>
      <c r="F9" s="93"/>
      <c r="G9" s="94">
        <f>Table117[5]*Table117[6]</f>
        <v>0</v>
      </c>
    </row>
    <row r="10" spans="1:7" x14ac:dyDescent="0.25">
      <c r="A10" s="90">
        <v>3</v>
      </c>
      <c r="B10" s="90" t="s">
        <v>222</v>
      </c>
      <c r="C10" s="91" t="s">
        <v>224</v>
      </c>
      <c r="D10" s="90" t="s">
        <v>111</v>
      </c>
      <c r="E10" s="92">
        <v>1</v>
      </c>
      <c r="F10" s="93"/>
      <c r="G10" s="95">
        <f>Table117[5]*Table117[6]</f>
        <v>0</v>
      </c>
    </row>
    <row r="11" spans="1:7" ht="30" x14ac:dyDescent="0.25">
      <c r="A11" s="90">
        <v>4</v>
      </c>
      <c r="B11" s="90" t="s">
        <v>225</v>
      </c>
      <c r="C11" s="91" t="s">
        <v>226</v>
      </c>
      <c r="D11" s="90" t="s">
        <v>111</v>
      </c>
      <c r="E11" s="92">
        <v>1</v>
      </c>
      <c r="F11" s="93"/>
      <c r="G11" s="95">
        <f>Table117[5]*Table117[6]</f>
        <v>0</v>
      </c>
    </row>
    <row r="12" spans="1:7" ht="30" x14ac:dyDescent="0.25">
      <c r="A12" s="90">
        <v>5</v>
      </c>
      <c r="B12" s="90" t="s">
        <v>227</v>
      </c>
      <c r="C12" s="91" t="s">
        <v>228</v>
      </c>
      <c r="D12" s="90" t="s">
        <v>111</v>
      </c>
      <c r="E12" s="92">
        <v>19</v>
      </c>
      <c r="F12" s="93"/>
      <c r="G12" s="95">
        <f>Table117[5]*Table117[6]</f>
        <v>0</v>
      </c>
    </row>
    <row r="13" spans="1:7" x14ac:dyDescent="0.25">
      <c r="A13" s="90">
        <v>6</v>
      </c>
      <c r="B13" s="90" t="s">
        <v>201</v>
      </c>
      <c r="C13" s="91" t="s">
        <v>229</v>
      </c>
      <c r="D13" s="90" t="s">
        <v>190</v>
      </c>
      <c r="E13" s="92">
        <v>1.53</v>
      </c>
      <c r="F13" s="93"/>
      <c r="G13" s="95">
        <f>Table117[5]*Table117[6]</f>
        <v>0</v>
      </c>
    </row>
    <row r="14" spans="1:7" ht="45" x14ac:dyDescent="0.25">
      <c r="A14" s="90">
        <v>7</v>
      </c>
      <c r="B14" s="90" t="s">
        <v>230</v>
      </c>
      <c r="C14" s="91" t="s">
        <v>231</v>
      </c>
      <c r="D14" s="90" t="s">
        <v>190</v>
      </c>
      <c r="E14" s="92">
        <v>0.06</v>
      </c>
      <c r="F14" s="93"/>
      <c r="G14" s="95">
        <f>Table117[5]*Table117[6]</f>
        <v>0</v>
      </c>
    </row>
    <row r="15" spans="1:7" x14ac:dyDescent="0.25">
      <c r="A15" s="90">
        <v>8</v>
      </c>
      <c r="B15" s="90" t="s">
        <v>232</v>
      </c>
      <c r="C15" s="91" t="s">
        <v>233</v>
      </c>
      <c r="D15" s="90" t="s">
        <v>190</v>
      </c>
      <c r="E15" s="92">
        <v>0.2</v>
      </c>
      <c r="F15" s="93"/>
      <c r="G15" s="95">
        <f>Table117[5]*Table117[6]</f>
        <v>0</v>
      </c>
    </row>
    <row r="16" spans="1:7" ht="30" x14ac:dyDescent="0.25">
      <c r="A16" s="90">
        <v>9</v>
      </c>
      <c r="B16" s="90" t="s">
        <v>205</v>
      </c>
      <c r="C16" s="91" t="s">
        <v>234</v>
      </c>
      <c r="D16" s="90" t="s">
        <v>133</v>
      </c>
      <c r="E16" s="92">
        <v>10</v>
      </c>
      <c r="F16" s="93"/>
      <c r="G16" s="95">
        <f>Table117[5]*Table117[6]</f>
        <v>0</v>
      </c>
    </row>
    <row r="17" spans="1:7" ht="30" x14ac:dyDescent="0.25">
      <c r="A17" s="90">
        <v>10</v>
      </c>
      <c r="B17" s="90"/>
      <c r="C17" s="91" t="s">
        <v>235</v>
      </c>
      <c r="D17" s="90"/>
      <c r="E17" s="92"/>
      <c r="F17" s="93"/>
      <c r="G17" s="95">
        <f>Table117[5]*Table117[6]</f>
        <v>0</v>
      </c>
    </row>
    <row r="18" spans="1:7" x14ac:dyDescent="0.25">
      <c r="A18" s="90">
        <v>11</v>
      </c>
      <c r="B18" s="90" t="s">
        <v>171</v>
      </c>
      <c r="C18" s="91" t="s">
        <v>236</v>
      </c>
      <c r="D18" s="90" t="s">
        <v>111</v>
      </c>
      <c r="E18" s="92">
        <v>34</v>
      </c>
      <c r="F18" s="93"/>
      <c r="G18" s="95">
        <f>Table117[5]*Table117[6]</f>
        <v>0</v>
      </c>
    </row>
    <row r="19" spans="1:7" x14ac:dyDescent="0.25">
      <c r="A19" s="90">
        <v>12</v>
      </c>
      <c r="B19" s="90" t="s">
        <v>237</v>
      </c>
      <c r="C19" s="91" t="s">
        <v>238</v>
      </c>
      <c r="D19" s="90" t="s">
        <v>239</v>
      </c>
      <c r="E19" s="92">
        <v>0.68</v>
      </c>
      <c r="F19" s="93"/>
      <c r="G19" s="95">
        <f>Table117[5]*Table117[6]</f>
        <v>0</v>
      </c>
    </row>
    <row r="20" spans="1:7" x14ac:dyDescent="0.25">
      <c r="A20" s="90">
        <v>13</v>
      </c>
      <c r="B20" s="90"/>
      <c r="C20" s="91" t="s">
        <v>240</v>
      </c>
      <c r="D20" s="90"/>
      <c r="E20" s="92"/>
      <c r="F20" s="93"/>
      <c r="G20" s="95">
        <f>Table117[5]*Table117[6]</f>
        <v>0</v>
      </c>
    </row>
    <row r="21" spans="1:7" x14ac:dyDescent="0.25">
      <c r="A21" s="90">
        <v>14</v>
      </c>
      <c r="B21" s="90"/>
      <c r="C21" s="91" t="s">
        <v>241</v>
      </c>
      <c r="D21" s="90" t="s">
        <v>111</v>
      </c>
      <c r="E21" s="92">
        <v>8</v>
      </c>
      <c r="F21" s="93"/>
      <c r="G21" s="95">
        <f>Table117[5]*Table117[6]</f>
        <v>0</v>
      </c>
    </row>
    <row r="22" spans="1:7" x14ac:dyDescent="0.25">
      <c r="A22" s="90">
        <v>15</v>
      </c>
      <c r="B22" s="90"/>
      <c r="C22" s="91" t="s">
        <v>242</v>
      </c>
      <c r="D22" s="90" t="s">
        <v>111</v>
      </c>
      <c r="E22" s="92">
        <v>11</v>
      </c>
      <c r="F22" s="93"/>
      <c r="G22" s="95">
        <f>Table117[5]*Table117[6]</f>
        <v>0</v>
      </c>
    </row>
    <row r="23" spans="1:7" x14ac:dyDescent="0.25">
      <c r="A23" s="90">
        <v>16</v>
      </c>
      <c r="B23" s="90"/>
      <c r="C23" s="91" t="s">
        <v>243</v>
      </c>
      <c r="D23" s="90" t="s">
        <v>133</v>
      </c>
      <c r="E23" s="92">
        <v>20</v>
      </c>
      <c r="F23" s="93"/>
      <c r="G23" s="95">
        <f>Table117[5]*Table117[6]</f>
        <v>0</v>
      </c>
    </row>
    <row r="24" spans="1:7" x14ac:dyDescent="0.25">
      <c r="A24" s="90">
        <v>17</v>
      </c>
      <c r="B24" s="90"/>
      <c r="C24" s="91" t="s">
        <v>244</v>
      </c>
      <c r="D24" s="90" t="s">
        <v>133</v>
      </c>
      <c r="E24" s="92">
        <v>10</v>
      </c>
      <c r="F24" s="93"/>
      <c r="G24" s="95">
        <f>Table117[5]*Table117[6]</f>
        <v>0</v>
      </c>
    </row>
    <row r="25" spans="1:7" x14ac:dyDescent="0.25">
      <c r="A25" s="90">
        <v>18</v>
      </c>
      <c r="B25" s="90"/>
      <c r="C25" s="91" t="s">
        <v>245</v>
      </c>
      <c r="D25" s="90" t="s">
        <v>133</v>
      </c>
      <c r="E25" s="92">
        <v>90</v>
      </c>
      <c r="F25" s="93"/>
      <c r="G25" s="95">
        <f>Table117[5]*Table117[6]</f>
        <v>0</v>
      </c>
    </row>
    <row r="26" spans="1:7" x14ac:dyDescent="0.25">
      <c r="A26" s="90">
        <v>19</v>
      </c>
      <c r="B26" s="90"/>
      <c r="C26" s="91" t="s">
        <v>246</v>
      </c>
      <c r="D26" s="90" t="s">
        <v>133</v>
      </c>
      <c r="E26" s="92">
        <v>53</v>
      </c>
      <c r="F26" s="93"/>
      <c r="G26" s="95">
        <f>Table117[5]*Table117[6]</f>
        <v>0</v>
      </c>
    </row>
    <row r="27" spans="1:7" x14ac:dyDescent="0.25">
      <c r="A27" s="90">
        <v>20</v>
      </c>
      <c r="B27" s="90"/>
      <c r="C27" s="91" t="s">
        <v>247</v>
      </c>
      <c r="D27" s="90" t="s">
        <v>133</v>
      </c>
      <c r="E27" s="92">
        <v>10</v>
      </c>
      <c r="F27" s="93"/>
      <c r="G27" s="95">
        <f>Table117[5]*Table117[6]</f>
        <v>0</v>
      </c>
    </row>
    <row r="28" spans="1:7" x14ac:dyDescent="0.25">
      <c r="A28" s="90">
        <v>21</v>
      </c>
      <c r="B28" s="90"/>
      <c r="C28" s="91" t="s">
        <v>248</v>
      </c>
      <c r="D28" s="90" t="s">
        <v>133</v>
      </c>
      <c r="E28" s="92">
        <v>6</v>
      </c>
      <c r="F28" s="93"/>
      <c r="G28" s="95">
        <f>Table117[5]*Table117[6]</f>
        <v>0</v>
      </c>
    </row>
    <row r="29" spans="1:7" x14ac:dyDescent="0.25">
      <c r="A29" s="90"/>
      <c r="B29" s="90"/>
      <c r="C29" s="91" t="s">
        <v>207</v>
      </c>
      <c r="D29" s="90"/>
      <c r="E29" s="92"/>
      <c r="F29" s="93"/>
      <c r="G29" s="95">
        <f>Table117[5]*Table117[6]</f>
        <v>0</v>
      </c>
    </row>
    <row r="30" spans="1:7" x14ac:dyDescent="0.25">
      <c r="A30" s="90">
        <v>22</v>
      </c>
      <c r="B30" s="90"/>
      <c r="C30" s="91" t="s">
        <v>249</v>
      </c>
      <c r="D30" s="90" t="s">
        <v>111</v>
      </c>
      <c r="E30" s="92">
        <v>6</v>
      </c>
      <c r="F30" s="93"/>
      <c r="G30" s="95">
        <f>Table117[5]*Table117[6]</f>
        <v>0</v>
      </c>
    </row>
    <row r="31" spans="1:7" x14ac:dyDescent="0.25">
      <c r="A31" s="90">
        <v>23</v>
      </c>
      <c r="B31" s="90"/>
      <c r="C31" s="91" t="s">
        <v>250</v>
      </c>
      <c r="D31" s="90" t="s">
        <v>111</v>
      </c>
      <c r="E31" s="92">
        <v>1</v>
      </c>
      <c r="F31" s="93"/>
      <c r="G31" s="95">
        <f>Table117[5]*Table117[6]</f>
        <v>0</v>
      </c>
    </row>
    <row r="32" spans="1:7" x14ac:dyDescent="0.25">
      <c r="A32" s="90">
        <v>24</v>
      </c>
      <c r="B32" s="90"/>
      <c r="C32" s="91" t="s">
        <v>251</v>
      </c>
      <c r="D32" s="90" t="s">
        <v>111</v>
      </c>
      <c r="E32" s="92">
        <v>9</v>
      </c>
      <c r="F32" s="93"/>
      <c r="G32" s="95">
        <f>Table117[5]*Table117[6]</f>
        <v>0</v>
      </c>
    </row>
    <row r="33" spans="1:7" x14ac:dyDescent="0.25">
      <c r="A33" s="90">
        <v>25</v>
      </c>
      <c r="B33" s="90"/>
      <c r="C33" s="91" t="s">
        <v>252</v>
      </c>
      <c r="D33" s="90" t="s">
        <v>111</v>
      </c>
      <c r="E33" s="92">
        <v>2</v>
      </c>
      <c r="F33" s="93"/>
      <c r="G33" s="95">
        <f>Table117[5]*Table117[6]</f>
        <v>0</v>
      </c>
    </row>
    <row r="34" spans="1:7" x14ac:dyDescent="0.25">
      <c r="A34" s="90">
        <v>26</v>
      </c>
      <c r="B34" s="90"/>
      <c r="C34" s="91" t="s">
        <v>253</v>
      </c>
      <c r="D34" s="90" t="s">
        <v>111</v>
      </c>
      <c r="E34" s="92">
        <v>1</v>
      </c>
      <c r="F34" s="93"/>
      <c r="G34" s="95">
        <f>Table117[5]*Table117[6]</f>
        <v>0</v>
      </c>
    </row>
    <row r="35" spans="1:7" x14ac:dyDescent="0.25">
      <c r="A35" s="90">
        <v>27</v>
      </c>
      <c r="B35" s="90"/>
      <c r="C35" s="91" t="s">
        <v>254</v>
      </c>
      <c r="D35" s="90" t="s">
        <v>111</v>
      </c>
      <c r="E35" s="92">
        <v>1</v>
      </c>
      <c r="F35" s="93"/>
      <c r="G35" s="95">
        <f>Table117[5]*Table117[6]</f>
        <v>0</v>
      </c>
    </row>
    <row r="36" spans="1:7" x14ac:dyDescent="0.25">
      <c r="A36" s="90">
        <v>28</v>
      </c>
      <c r="B36" s="90"/>
      <c r="C36" s="91" t="s">
        <v>255</v>
      </c>
      <c r="D36" s="90" t="s">
        <v>111</v>
      </c>
      <c r="E36" s="92">
        <v>1</v>
      </c>
      <c r="F36" s="93"/>
      <c r="G36" s="95">
        <f>Table117[5]*Table117[6]</f>
        <v>0</v>
      </c>
    </row>
    <row r="37" spans="1:7" x14ac:dyDescent="0.25">
      <c r="A37" s="90">
        <v>29</v>
      </c>
      <c r="B37" s="90"/>
      <c r="C37" s="91" t="s">
        <v>256</v>
      </c>
      <c r="D37" s="90" t="s">
        <v>111</v>
      </c>
      <c r="E37" s="92">
        <v>9</v>
      </c>
      <c r="F37" s="93"/>
      <c r="G37" s="95">
        <f>Table117[5]*Table117[6]</f>
        <v>0</v>
      </c>
    </row>
    <row r="38" spans="1:7" x14ac:dyDescent="0.25">
      <c r="A38" s="90">
        <v>30</v>
      </c>
      <c r="B38" s="90"/>
      <c r="C38" s="91" t="s">
        <v>257</v>
      </c>
      <c r="D38" s="90" t="s">
        <v>111</v>
      </c>
      <c r="E38" s="92">
        <v>2</v>
      </c>
      <c r="F38" s="93"/>
      <c r="G38" s="95">
        <f>Table117[5]*Table117[6]</f>
        <v>0</v>
      </c>
    </row>
    <row r="39" spans="1:7" x14ac:dyDescent="0.25">
      <c r="A39" s="90">
        <v>31</v>
      </c>
      <c r="B39" s="90"/>
      <c r="C39" s="91" t="s">
        <v>258</v>
      </c>
      <c r="D39" s="90" t="s">
        <v>111</v>
      </c>
      <c r="E39" s="92">
        <v>5</v>
      </c>
      <c r="F39" s="93"/>
      <c r="G39" s="95">
        <f>Table117[5]*Table117[6]</f>
        <v>0</v>
      </c>
    </row>
    <row r="40" spans="1:7" x14ac:dyDescent="0.25">
      <c r="A40" s="90">
        <v>32</v>
      </c>
      <c r="B40" s="90"/>
      <c r="C40" s="91" t="s">
        <v>259</v>
      </c>
      <c r="D40" s="90" t="s">
        <v>111</v>
      </c>
      <c r="E40" s="92">
        <v>2</v>
      </c>
      <c r="F40" s="93"/>
      <c r="G40" s="95">
        <f>Table117[5]*Table117[6]</f>
        <v>0</v>
      </c>
    </row>
    <row r="41" spans="1:7" x14ac:dyDescent="0.25">
      <c r="A41" s="90">
        <v>33</v>
      </c>
      <c r="B41" s="90"/>
      <c r="C41" s="91" t="s">
        <v>260</v>
      </c>
      <c r="D41" s="90" t="s">
        <v>111</v>
      </c>
      <c r="E41" s="92">
        <v>4</v>
      </c>
      <c r="F41" s="93"/>
      <c r="G41" s="95">
        <f>Table117[5]*Table117[6]</f>
        <v>0</v>
      </c>
    </row>
    <row r="42" spans="1:7" x14ac:dyDescent="0.25">
      <c r="A42" s="90">
        <v>34</v>
      </c>
      <c r="B42" s="90"/>
      <c r="C42" s="91" t="s">
        <v>261</v>
      </c>
      <c r="D42" s="90" t="s">
        <v>111</v>
      </c>
      <c r="E42" s="92">
        <v>5</v>
      </c>
      <c r="F42" s="93"/>
      <c r="G42" s="95">
        <f>Table117[5]*Table117[6]</f>
        <v>0</v>
      </c>
    </row>
    <row r="43" spans="1:7" x14ac:dyDescent="0.25">
      <c r="A43" s="90">
        <v>35</v>
      </c>
      <c r="B43" s="90"/>
      <c r="C43" s="91" t="s">
        <v>262</v>
      </c>
      <c r="D43" s="90" t="s">
        <v>111</v>
      </c>
      <c r="E43" s="92">
        <v>2</v>
      </c>
      <c r="F43" s="93"/>
      <c r="G43" s="95">
        <f>Table117[5]*Table117[6]</f>
        <v>0</v>
      </c>
    </row>
    <row r="44" spans="1:7" x14ac:dyDescent="0.25">
      <c r="A44" s="90">
        <v>36</v>
      </c>
      <c r="B44" s="90"/>
      <c r="C44" s="91" t="s">
        <v>263</v>
      </c>
      <c r="D44" s="90" t="s">
        <v>111</v>
      </c>
      <c r="E44" s="92">
        <v>2</v>
      </c>
      <c r="F44" s="93"/>
      <c r="G44" s="95">
        <f>Table117[5]*Table117[6]</f>
        <v>0</v>
      </c>
    </row>
    <row r="45" spans="1:7" x14ac:dyDescent="0.25">
      <c r="A45" s="90">
        <v>37</v>
      </c>
      <c r="B45" s="90"/>
      <c r="C45" s="91" t="s">
        <v>264</v>
      </c>
      <c r="D45" s="90" t="s">
        <v>111</v>
      </c>
      <c r="E45" s="92">
        <v>2</v>
      </c>
      <c r="F45" s="93"/>
      <c r="G45" s="95">
        <f>Table117[5]*Table117[6]</f>
        <v>0</v>
      </c>
    </row>
    <row r="46" spans="1:7" x14ac:dyDescent="0.25">
      <c r="A46" s="90">
        <v>38</v>
      </c>
      <c r="B46" s="90"/>
      <c r="C46" s="91" t="s">
        <v>265</v>
      </c>
      <c r="D46" s="90" t="s">
        <v>111</v>
      </c>
      <c r="E46" s="92">
        <v>1</v>
      </c>
      <c r="F46" s="93"/>
      <c r="G46" s="95">
        <f>Table117[5]*Table117[6]</f>
        <v>0</v>
      </c>
    </row>
    <row r="47" spans="1:7" x14ac:dyDescent="0.25">
      <c r="A47" s="96" t="s">
        <v>86</v>
      </c>
      <c r="B47" s="97"/>
      <c r="C47" s="97"/>
      <c r="D47" s="97"/>
      <c r="E47" s="98"/>
      <c r="F47" s="98"/>
      <c r="G47" s="98">
        <f>SUBTOTAL(9,Table117[7])</f>
        <v>0</v>
      </c>
    </row>
  </sheetData>
  <mergeCells count="2">
    <mergeCell ref="C2:G3"/>
    <mergeCell ref="A4:B4"/>
  </mergeCells>
  <phoneticPr fontId="16" type="noConversion"/>
  <conditionalFormatting sqref="E7:G47">
    <cfRule type="notContainsBlanks" priority="8" stopIfTrue="1">
      <formula>LEN(TRIM(E7))&gt;0</formula>
    </cfRule>
    <cfRule type="expression" dxfId="113" priority="9">
      <formula>$E7&lt;&gt;""</formula>
    </cfRule>
  </conditionalFormatting>
  <conditionalFormatting sqref="A7:G47">
    <cfRule type="expression" dxfId="112" priority="3">
      <formula>CELL("PROTECT",A7)=0</formula>
    </cfRule>
    <cfRule type="expression" dxfId="111" priority="4">
      <formula>$C7="Subtotal"</formula>
    </cfRule>
    <cfRule type="expression" priority="5" stopIfTrue="1">
      <formula>OR($C7="Subtotal",$A7="Total TVA Cota 0")</formula>
    </cfRule>
    <cfRule type="expression" dxfId="110" priority="7">
      <formula>$E7=""</formula>
    </cfRule>
  </conditionalFormatting>
  <conditionalFormatting sqref="G7:G47">
    <cfRule type="expression" dxfId="109" priority="1">
      <formula>AND($C7="Subtotal",$G7="")</formula>
    </cfRule>
    <cfRule type="expression" dxfId="108" priority="2">
      <formula>AND($C7="Subtotal",_xlfn.FORMULATEXT($G7)="=[5]*[6]")</formula>
    </cfRule>
    <cfRule type="expression" dxfId="107" priority="6">
      <formula>AND($C7&lt;&gt;"Subtotal",_xlfn.FORMULATEXT($G7)&lt;&gt;"=[5]*[6]")</formula>
    </cfRule>
  </conditionalFormatting>
  <dataValidations count="1">
    <dataValidation type="decimal" operator="greaterThan" allowBlank="1" showInputMessage="1" showErrorMessage="1" sqref="F7:F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90" zoomScaleSheetLayoutView="100" workbookViewId="0">
      <selection activeCell="C12" sqref="C1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Instalație de colectoare solare pentru pregătirea apei calde menajere la Grădinița de copii "Lăpusnița" din s.Cărpineni, r-l Hâncești</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266</v>
      </c>
      <c r="D7" s="38"/>
      <c r="E7" s="44"/>
      <c r="F7" s="43"/>
      <c r="G7" s="87">
        <f>Table118[5]*Table118[6]</f>
        <v>0</v>
      </c>
    </row>
    <row r="8" spans="1:7" ht="30" x14ac:dyDescent="0.25">
      <c r="A8" s="38">
        <v>1</v>
      </c>
      <c r="B8" s="38" t="s">
        <v>267</v>
      </c>
      <c r="C8" s="39" t="s">
        <v>268</v>
      </c>
      <c r="D8" s="38" t="s">
        <v>111</v>
      </c>
      <c r="E8" s="44">
        <v>1</v>
      </c>
      <c r="F8" s="43"/>
      <c r="G8" s="89">
        <f>Table118[5]*Table118[6]</f>
        <v>0</v>
      </c>
    </row>
    <row r="9" spans="1:7" ht="30" x14ac:dyDescent="0.25">
      <c r="A9" s="90">
        <v>2</v>
      </c>
      <c r="B9" s="90" t="s">
        <v>269</v>
      </c>
      <c r="C9" s="91" t="s">
        <v>270</v>
      </c>
      <c r="D9" s="90" t="s">
        <v>133</v>
      </c>
      <c r="E9" s="92">
        <v>6.4</v>
      </c>
      <c r="F9" s="93"/>
      <c r="G9" s="94">
        <f>Table118[5]*Table118[6]</f>
        <v>0</v>
      </c>
    </row>
    <row r="10" spans="1:7" ht="45" x14ac:dyDescent="0.25">
      <c r="A10" s="90">
        <v>3</v>
      </c>
      <c r="B10" s="90" t="s">
        <v>271</v>
      </c>
      <c r="C10" s="91" t="s">
        <v>272</v>
      </c>
      <c r="D10" s="90" t="s">
        <v>133</v>
      </c>
      <c r="E10" s="92">
        <v>6.4</v>
      </c>
      <c r="F10" s="93"/>
      <c r="G10" s="95">
        <f>Table118[5]*Table118[6]</f>
        <v>0</v>
      </c>
    </row>
    <row r="11" spans="1:7" ht="30" x14ac:dyDescent="0.25">
      <c r="A11" s="90">
        <v>4</v>
      </c>
      <c r="B11" s="90" t="s">
        <v>273</v>
      </c>
      <c r="C11" s="91" t="s">
        <v>274</v>
      </c>
      <c r="D11" s="90" t="s">
        <v>133</v>
      </c>
      <c r="E11" s="92">
        <v>6.4</v>
      </c>
      <c r="F11" s="93"/>
      <c r="G11" s="95">
        <f>Table118[5]*Table118[6]</f>
        <v>0</v>
      </c>
    </row>
    <row r="12" spans="1:7" ht="30" x14ac:dyDescent="0.25">
      <c r="A12" s="90">
        <v>5</v>
      </c>
      <c r="B12" s="90" t="s">
        <v>275</v>
      </c>
      <c r="C12" s="91" t="s">
        <v>276</v>
      </c>
      <c r="D12" s="90" t="s">
        <v>277</v>
      </c>
      <c r="E12" s="92">
        <v>1</v>
      </c>
      <c r="F12" s="93"/>
      <c r="G12" s="95">
        <f>Table118[5]*Table118[6]</f>
        <v>0</v>
      </c>
    </row>
    <row r="13" spans="1:7" x14ac:dyDescent="0.25">
      <c r="A13" s="90"/>
      <c r="B13" s="90"/>
      <c r="C13" s="91" t="s">
        <v>207</v>
      </c>
      <c r="D13" s="90"/>
      <c r="E13" s="92"/>
      <c r="F13" s="93"/>
      <c r="G13" s="95">
        <f>Table118[5]*Table118[6]</f>
        <v>0</v>
      </c>
    </row>
    <row r="14" spans="1:7" x14ac:dyDescent="0.25">
      <c r="A14" s="90">
        <v>6</v>
      </c>
      <c r="B14" s="90"/>
      <c r="C14" s="91" t="s">
        <v>278</v>
      </c>
      <c r="D14" s="90" t="s">
        <v>111</v>
      </c>
      <c r="E14" s="92">
        <v>2</v>
      </c>
      <c r="F14" s="93"/>
      <c r="G14" s="95">
        <f>Table118[5]*Table118[6]</f>
        <v>0</v>
      </c>
    </row>
    <row r="15" spans="1:7" x14ac:dyDescent="0.25">
      <c r="A15" s="90"/>
      <c r="B15" s="90"/>
      <c r="C15" s="91" t="s">
        <v>279</v>
      </c>
      <c r="D15" s="90"/>
      <c r="E15" s="92"/>
      <c r="F15" s="93"/>
      <c r="G15" s="95">
        <f>Table118[5]*Table118[6]</f>
        <v>0</v>
      </c>
    </row>
    <row r="16" spans="1:7" ht="45" x14ac:dyDescent="0.25">
      <c r="A16" s="90">
        <v>7</v>
      </c>
      <c r="B16" s="90" t="s">
        <v>280</v>
      </c>
      <c r="C16" s="91" t="s">
        <v>281</v>
      </c>
      <c r="D16" s="90" t="s">
        <v>133</v>
      </c>
      <c r="E16" s="92">
        <v>8</v>
      </c>
      <c r="F16" s="93"/>
      <c r="G16" s="95">
        <f>Table118[5]*Table118[6]</f>
        <v>0</v>
      </c>
    </row>
    <row r="17" spans="1:7" ht="60" x14ac:dyDescent="0.25">
      <c r="A17" s="90">
        <v>8</v>
      </c>
      <c r="B17" s="90" t="s">
        <v>282</v>
      </c>
      <c r="C17" s="91" t="s">
        <v>283</v>
      </c>
      <c r="D17" s="90" t="s">
        <v>284</v>
      </c>
      <c r="E17" s="92">
        <v>0.8</v>
      </c>
      <c r="F17" s="93"/>
      <c r="G17" s="95">
        <f>Table118[5]*Table118[6]</f>
        <v>0</v>
      </c>
    </row>
    <row r="18" spans="1:7" ht="45" x14ac:dyDescent="0.25">
      <c r="A18" s="90">
        <v>9</v>
      </c>
      <c r="B18" s="90" t="s">
        <v>280</v>
      </c>
      <c r="C18" s="91" t="s">
        <v>285</v>
      </c>
      <c r="D18" s="90" t="s">
        <v>133</v>
      </c>
      <c r="E18" s="92">
        <v>0.8</v>
      </c>
      <c r="F18" s="93"/>
      <c r="G18" s="95">
        <f>Table118[5]*Table118[6]</f>
        <v>0</v>
      </c>
    </row>
    <row r="19" spans="1:7" ht="30" x14ac:dyDescent="0.25">
      <c r="A19" s="90">
        <v>10</v>
      </c>
      <c r="B19" s="90" t="s">
        <v>286</v>
      </c>
      <c r="C19" s="91" t="s">
        <v>287</v>
      </c>
      <c r="D19" s="90" t="s">
        <v>111</v>
      </c>
      <c r="E19" s="92">
        <v>2</v>
      </c>
      <c r="F19" s="93"/>
      <c r="G19" s="95">
        <f>Table118[5]*Table118[6]</f>
        <v>0</v>
      </c>
    </row>
    <row r="20" spans="1:7" ht="30" x14ac:dyDescent="0.25">
      <c r="A20" s="90">
        <v>11</v>
      </c>
      <c r="B20" s="90" t="s">
        <v>288</v>
      </c>
      <c r="C20" s="91" t="s">
        <v>289</v>
      </c>
      <c r="D20" s="90" t="s">
        <v>111</v>
      </c>
      <c r="E20" s="92">
        <v>2</v>
      </c>
      <c r="F20" s="93"/>
      <c r="G20" s="95">
        <f>Table118[5]*Table118[6]</f>
        <v>0</v>
      </c>
    </row>
    <row r="21" spans="1:7" ht="45" x14ac:dyDescent="0.25">
      <c r="A21" s="90">
        <v>12</v>
      </c>
      <c r="B21" s="90" t="s">
        <v>288</v>
      </c>
      <c r="C21" s="91" t="s">
        <v>290</v>
      </c>
      <c r="D21" s="90" t="s">
        <v>111</v>
      </c>
      <c r="E21" s="92">
        <v>1</v>
      </c>
      <c r="F21" s="93"/>
      <c r="G21" s="95">
        <f>Table118[5]*Table118[6]</f>
        <v>0</v>
      </c>
    </row>
    <row r="22" spans="1:7" ht="30" x14ac:dyDescent="0.25">
      <c r="A22" s="90">
        <v>13</v>
      </c>
      <c r="B22" s="90" t="s">
        <v>275</v>
      </c>
      <c r="C22" s="91" t="s">
        <v>291</v>
      </c>
      <c r="D22" s="90" t="s">
        <v>277</v>
      </c>
      <c r="E22" s="92">
        <v>1</v>
      </c>
      <c r="F22" s="93"/>
      <c r="G22" s="95">
        <f>Table118[5]*Table118[6]</f>
        <v>0</v>
      </c>
    </row>
    <row r="23" spans="1:7" x14ac:dyDescent="0.25">
      <c r="A23" s="96" t="s">
        <v>86</v>
      </c>
      <c r="B23" s="97"/>
      <c r="C23" s="97"/>
      <c r="D23" s="97"/>
      <c r="E23" s="98"/>
      <c r="F23" s="98"/>
      <c r="G23" s="98">
        <f>SUBTOTAL(9,Table118[7])</f>
        <v>0</v>
      </c>
    </row>
  </sheetData>
  <mergeCells count="2">
    <mergeCell ref="C2:G3"/>
    <mergeCell ref="A4:B4"/>
  </mergeCells>
  <phoneticPr fontId="16" type="noConversion"/>
  <conditionalFormatting sqref="A7:G23">
    <cfRule type="expression" dxfId="87" priority="3">
      <formula>CELL("PROTECT",A7)=0</formula>
    </cfRule>
    <cfRule type="expression" dxfId="86" priority="4">
      <formula>$C7="Subtotal"</formula>
    </cfRule>
    <cfRule type="expression" priority="5" stopIfTrue="1">
      <formula>OR($C7="Subtotal",$A7="Total TVA Cota 0")</formula>
    </cfRule>
    <cfRule type="expression" dxfId="85" priority="7">
      <formula>$E7=""</formula>
    </cfRule>
  </conditionalFormatting>
  <conditionalFormatting sqref="G7:G23">
    <cfRule type="expression" dxfId="84" priority="1">
      <formula>AND($C7="Subtotal",$G7="")</formula>
    </cfRule>
    <cfRule type="expression" dxfId="83" priority="2">
      <formula>AND($C7="Subtotal",_xlfn.FORMULATEXT($G7)="=[5]*[6]")</formula>
    </cfRule>
    <cfRule type="expression" dxfId="82" priority="6">
      <formula>AND($C7&lt;&gt;"Subtotal",_xlfn.FORMULATEXT($G7)&lt;&gt;"=[5]*[6]")</formula>
    </cfRule>
  </conditionalFormatting>
  <conditionalFormatting sqref="E7:G23">
    <cfRule type="notContainsBlanks" priority="8" stopIfTrue="1">
      <formula>LEN(TRIM(E7))&gt;0</formula>
    </cfRule>
    <cfRule type="expression" dxfId="81" priority="9">
      <formula>$E7&lt;&gt;""</formula>
    </cfRule>
  </conditionalFormatting>
  <dataValidations count="1">
    <dataValidation type="decimal" operator="greaterThan" allowBlank="1" showInputMessage="1" showErrorMessage="1" sqref="F7:F2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2018-04-12T12:57:19Z</dcterms:modified>
</cp:coreProperties>
</file>