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defaultThemeVersion="124226"/>
  <bookViews>
    <workbookView xWindow="75" yWindow="0" windowWidth="28440" windowHeight="16380" tabRatio="721" activeTab="5"/>
  </bookViews>
  <sheets>
    <sheet name="SITE" sheetId="14" r:id="rId1"/>
    <sheet name="TA" sheetId="11" r:id="rId2"/>
    <sheet name="TM" sheetId="4" r:id="rId3"/>
    <sheet name="TMS" sheetId="21" r:id="rId4"/>
    <sheet name="HV" sheetId="6" r:id="rId5"/>
    <sheet name="GCW" sheetId="1" r:id="rId6"/>
    <sheet name="EEF" sheetId="7" r:id="rId7"/>
    <sheet name="ATM" sheetId="8" r:id="rId8"/>
    <sheet name="BK" sheetId="5" r:id="rId9"/>
    <sheet name="SIP" sheetId="9" r:id="rId10"/>
    <sheet name="FSS" sheetId="22" r:id="rId11"/>
    <sheet name="Commiss" sheetId="18" r:id="rId12"/>
    <sheet name="Maintenance" sheetId="19" r:id="rId13"/>
    <sheet name="Boiler" sheetId="20" r:id="rId14"/>
  </sheets>
  <externalReferences>
    <externalReference r:id="rId15"/>
  </externalReferences>
  <definedNames>
    <definedName name="_xlnm.Print_Area" localSheetId="13">Boiler!$A$1:$G$27</definedName>
    <definedName name="_xlnm.Print_Area" localSheetId="0">SITE!$A$1:$E$38</definedName>
    <definedName name="_xlnm.Print_Titles" localSheetId="7">ATM!$1:$1</definedName>
    <definedName name="_xlnm.Print_Titles" localSheetId="8">BK!$1:$1</definedName>
    <definedName name="_xlnm.Print_Titles" localSheetId="13">Boiler!$1:$1</definedName>
    <definedName name="_xlnm.Print_Titles" localSheetId="11">Commiss!$1:$1</definedName>
    <definedName name="_xlnm.Print_Titles" localSheetId="6">EEF!$1:$1</definedName>
    <definedName name="_xlnm.Print_Titles" localSheetId="10">FSS!$1:$1</definedName>
    <definedName name="_xlnm.Print_Titles" localSheetId="5">GCW!$1:$1</definedName>
    <definedName name="_xlnm.Print_Titles" localSheetId="4">HV!$1:$1</definedName>
    <definedName name="_xlnm.Print_Titles" localSheetId="12">Maintenance!$1:$1</definedName>
    <definedName name="_xlnm.Print_Titles" localSheetId="9">SIP!$1:$1</definedName>
    <definedName name="_xlnm.Print_Titles" localSheetId="1">TA!$1:$1</definedName>
    <definedName name="_xlnm.Print_Titles" localSheetId="2">TM!$1:$1</definedName>
    <definedName name="_xlnm.Print_Titles" localSheetId="3">TMS!$1:$1</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G5" i="19" l="1"/>
  <c r="F5" i="19"/>
  <c r="G5" i="18"/>
  <c r="F5" i="18"/>
  <c r="E5" i="18"/>
  <c r="D5" i="18"/>
  <c r="G47" i="9"/>
  <c r="G146" i="1"/>
  <c r="G147" i="1"/>
  <c r="G148" i="1"/>
  <c r="G149" i="1"/>
  <c r="G150" i="1"/>
  <c r="G151" i="1"/>
  <c r="G152" i="1"/>
  <c r="G153" i="1"/>
  <c r="G154" i="1"/>
  <c r="G155" i="1"/>
  <c r="G156" i="1"/>
  <c r="G157" i="1"/>
  <c r="G158" i="1"/>
  <c r="G159" i="1"/>
  <c r="G160" i="1"/>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48" i="9"/>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70" i="5"/>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28" i="6"/>
  <c r="G9" i="6"/>
  <c r="G10" i="6"/>
  <c r="G11" i="6"/>
  <c r="G12" i="6"/>
  <c r="G13" i="6"/>
  <c r="G14" i="6"/>
  <c r="G15" i="6"/>
  <c r="G16" i="6"/>
  <c r="G17" i="6"/>
  <c r="G18" i="6"/>
  <c r="G19" i="6"/>
  <c r="G20" i="6"/>
  <c r="G21" i="6"/>
  <c r="G22" i="6"/>
  <c r="G23" i="6"/>
  <c r="G24" i="6"/>
  <c r="G25" i="6"/>
  <c r="G26" i="6"/>
  <c r="G27" i="6"/>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9" i="9"/>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9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8" i="19"/>
  <c r="G9" i="19"/>
  <c r="G10" i="19"/>
  <c r="G7" i="19"/>
  <c r="C4" i="22"/>
  <c r="G8" i="22"/>
  <c r="G7" i="22"/>
  <c r="G9" i="22"/>
  <c r="G5" i="22"/>
  <c r="F5" i="22"/>
  <c r="E5" i="22"/>
  <c r="D5" i="22"/>
  <c r="C5" i="22"/>
  <c r="B5" i="22"/>
  <c r="A5" i="22"/>
  <c r="B3" i="22"/>
  <c r="A3" i="22"/>
  <c r="C2" i="22"/>
  <c r="B2" i="22"/>
  <c r="A2" i="22"/>
  <c r="A1" i="22"/>
  <c r="E15" i="14"/>
  <c r="G8" i="9"/>
  <c r="G7" i="9"/>
  <c r="G50" i="9"/>
  <c r="G7" i="5"/>
  <c r="G8" i="8"/>
  <c r="G7" i="8"/>
  <c r="G8" i="7"/>
  <c r="G7" i="7"/>
  <c r="G8" i="1"/>
  <c r="G7" i="1"/>
  <c r="G8" i="6"/>
  <c r="G7" i="6"/>
  <c r="G8" i="21"/>
  <c r="G7" i="21"/>
  <c r="G8" i="4"/>
  <c r="G7" i="4"/>
  <c r="G80" i="4"/>
  <c r="G9" i="21"/>
  <c r="G161" i="1"/>
  <c r="G79" i="8"/>
  <c r="G102" i="6"/>
  <c r="G65" i="7"/>
  <c r="G99" i="5"/>
  <c r="G38" i="11"/>
  <c r="E8" i="14"/>
  <c r="G5" i="21"/>
  <c r="F5" i="21"/>
  <c r="E5" i="21"/>
  <c r="D5" i="21"/>
  <c r="C5" i="21"/>
  <c r="B5" i="21"/>
  <c r="A5" i="21"/>
  <c r="B3" i="21"/>
  <c r="A3" i="21"/>
  <c r="C2" i="21"/>
  <c r="B2" i="21"/>
  <c r="A2" i="21"/>
  <c r="A1" i="21"/>
  <c r="B3" i="20"/>
  <c r="A3" i="20"/>
  <c r="B2" i="20"/>
  <c r="A2" i="20"/>
  <c r="A1" i="20"/>
  <c r="B3" i="19"/>
  <c r="A3" i="19"/>
  <c r="B2" i="19"/>
  <c r="A2" i="19"/>
  <c r="A1" i="19"/>
  <c r="B3" i="18"/>
  <c r="A3" i="18"/>
  <c r="B2" i="18"/>
  <c r="A2" i="18"/>
  <c r="A1" i="18"/>
  <c r="B3" i="9"/>
  <c r="A3" i="9"/>
  <c r="B2" i="9"/>
  <c r="A2" i="9"/>
  <c r="A1" i="9"/>
  <c r="B3" i="5"/>
  <c r="A3" i="5"/>
  <c r="B2" i="5"/>
  <c r="A2" i="5"/>
  <c r="A1" i="5"/>
  <c r="B3" i="8"/>
  <c r="A3" i="8"/>
  <c r="B2" i="8"/>
  <c r="A2" i="8"/>
  <c r="A1" i="8"/>
  <c r="B3" i="7"/>
  <c r="A3" i="7"/>
  <c r="B2" i="7"/>
  <c r="A2" i="7"/>
  <c r="A1" i="7"/>
  <c r="B3" i="1"/>
  <c r="A3" i="1"/>
  <c r="B2" i="1"/>
  <c r="A2" i="1"/>
  <c r="A1" i="1"/>
  <c r="B3" i="6"/>
  <c r="A3" i="6"/>
  <c r="B2" i="6"/>
  <c r="A2" i="6"/>
  <c r="A1" i="6"/>
  <c r="B3" i="4"/>
  <c r="A3" i="4"/>
  <c r="B2" i="4"/>
  <c r="A2" i="4"/>
  <c r="A1" i="4"/>
  <c r="B3" i="11"/>
  <c r="B2" i="11"/>
  <c r="A1" i="11"/>
  <c r="G5" i="9"/>
  <c r="F5" i="9"/>
  <c r="E5" i="9"/>
  <c r="G5" i="5"/>
  <c r="F5" i="5"/>
  <c r="E5" i="5"/>
  <c r="G5" i="8"/>
  <c r="F5" i="8"/>
  <c r="E5" i="8"/>
  <c r="E6" i="14"/>
  <c r="A4" i="19"/>
  <c r="A4" i="18"/>
  <c r="C4" i="9"/>
  <c r="C4" i="5"/>
  <c r="C4" i="8"/>
  <c r="C4" i="7"/>
  <c r="C4" i="1"/>
  <c r="C4" i="6"/>
  <c r="C4" i="4"/>
  <c r="C4" i="11"/>
  <c r="E14" i="14"/>
  <c r="D5" i="9"/>
  <c r="C5" i="9"/>
  <c r="B5" i="9"/>
  <c r="A5" i="9"/>
  <c r="E13" i="14"/>
  <c r="D5" i="5"/>
  <c r="C5" i="5"/>
  <c r="B5" i="5"/>
  <c r="A5" i="5"/>
  <c r="E12" i="14"/>
  <c r="D5" i="8"/>
  <c r="C5" i="8"/>
  <c r="B5" i="8"/>
  <c r="A5" i="8"/>
  <c r="G5" i="7"/>
  <c r="E11" i="14"/>
  <c r="F5" i="7"/>
  <c r="E5" i="7"/>
  <c r="D5" i="7"/>
  <c r="C5" i="7"/>
  <c r="B5" i="7"/>
  <c r="A5" i="7"/>
  <c r="G5" i="1"/>
  <c r="E10" i="14"/>
  <c r="F5" i="1"/>
  <c r="E5" i="1"/>
  <c r="D5" i="1"/>
  <c r="C5" i="1"/>
  <c r="B5" i="1"/>
  <c r="A5" i="1"/>
  <c r="G5" i="6"/>
  <c r="E9" i="14"/>
  <c r="F5" i="6"/>
  <c r="E5" i="6"/>
  <c r="D5" i="6"/>
  <c r="C5" i="6"/>
  <c r="B5" i="6"/>
  <c r="A5" i="6"/>
  <c r="B5" i="4"/>
  <c r="C5" i="4"/>
  <c r="D5" i="4"/>
  <c r="E5" i="4"/>
  <c r="F5" i="4"/>
  <c r="G5" i="4"/>
  <c r="E7" i="14"/>
  <c r="A5" i="4"/>
  <c r="E23" i="14"/>
  <c r="E24" i="14"/>
  <c r="E26" i="14"/>
  <c r="E27" i="14"/>
  <c r="E29" i="14"/>
  <c r="E32" i="14"/>
  <c r="C2" i="19"/>
  <c r="C2" i="18"/>
  <c r="C2" i="9"/>
  <c r="C2" i="5"/>
  <c r="C2" i="8"/>
  <c r="C2" i="7"/>
  <c r="C2" i="1"/>
  <c r="C2" i="6"/>
  <c r="C2" i="4"/>
  <c r="A3" i="11"/>
  <c r="A2" i="11"/>
  <c r="G11" i="19"/>
  <c r="E17" i="14"/>
  <c r="G7" i="20"/>
  <c r="G10" i="18"/>
  <c r="G9" i="18"/>
  <c r="G8" i="18"/>
  <c r="G7" i="18"/>
  <c r="C2" i="20"/>
  <c r="C2" i="11"/>
  <c r="G21" i="20"/>
  <c r="G11" i="18"/>
  <c r="E16" i="14"/>
  <c r="E18" i="14"/>
  <c r="E33" i="14"/>
</calcChain>
</file>

<file path=xl/sharedStrings.xml><?xml version="1.0" encoding="utf-8"?>
<sst xmlns="http://schemas.openxmlformats.org/spreadsheetml/2006/main" count="1948" uniqueCount="952">
  <si>
    <t>№</t>
  </si>
  <si>
    <t>Lot:</t>
  </si>
  <si>
    <t>Site:</t>
  </si>
  <si>
    <t>Compartiment:</t>
  </si>
  <si>
    <t>No</t>
  </si>
  <si>
    <t>Parameter</t>
  </si>
  <si>
    <t>Unit</t>
  </si>
  <si>
    <t>Value</t>
  </si>
  <si>
    <t>MWh</t>
  </si>
  <si>
    <t>USD</t>
  </si>
  <si>
    <t>Cazan</t>
  </si>
  <si>
    <t>Item</t>
  </si>
  <si>
    <t>* Any equipment or component that requires replacement within the 3 years period and was not included in the list of wear parts shall be treated as a warranty case and must be provided by the contractor at no additional cost</t>
  </si>
  <si>
    <t>REF:</t>
  </si>
  <si>
    <t>ITB</t>
  </si>
  <si>
    <t>x</t>
  </si>
  <si>
    <t>y</t>
  </si>
  <si>
    <t>1</t>
  </si>
  <si>
    <t>2</t>
  </si>
  <si>
    <t>3</t>
  </si>
  <si>
    <t>4</t>
  </si>
  <si>
    <t>5</t>
  </si>
  <si>
    <t>6</t>
  </si>
  <si>
    <t>7</t>
  </si>
  <si>
    <t>Total TVA Cota 0</t>
  </si>
  <si>
    <t>Total, USD 
(col.5 x col.6)</t>
  </si>
  <si>
    <t>test</t>
  </si>
  <si>
    <t>permanent</t>
  </si>
  <si>
    <t>CD55A</t>
  </si>
  <si>
    <t>m3</t>
  </si>
  <si>
    <t xml:space="preserve"> </t>
  </si>
  <si>
    <t>IzF03A2</t>
  </si>
  <si>
    <t>m2</t>
  </si>
  <si>
    <t>IzF11B</t>
  </si>
  <si>
    <t>IzF18C k=1,33</t>
  </si>
  <si>
    <t>IzF01A</t>
  </si>
  <si>
    <t>CE13A2</t>
  </si>
  <si>
    <t>CE20A</t>
  </si>
  <si>
    <t>m</t>
  </si>
  <si>
    <t>CE22A</t>
  </si>
  <si>
    <t>CE05A</t>
  </si>
  <si>
    <t>CD50C</t>
  </si>
  <si>
    <t>CD51C</t>
  </si>
  <si>
    <t>100m2</t>
  </si>
  <si>
    <t>CL18A</t>
  </si>
  <si>
    <t>kg</t>
  </si>
  <si>
    <t>CK19A</t>
  </si>
  <si>
    <t>CK21A</t>
  </si>
  <si>
    <t>TsC53B</t>
  </si>
  <si>
    <t>CA02C</t>
  </si>
  <si>
    <t>IzF04B k=2</t>
  </si>
  <si>
    <t>CG01A</t>
  </si>
  <si>
    <t>CG01A1</t>
  </si>
  <si>
    <t>CG17D</t>
  </si>
  <si>
    <t>CI14A</t>
  </si>
  <si>
    <t>CF52B</t>
  </si>
  <si>
    <t>CN53A</t>
  </si>
  <si>
    <t>CN06A</t>
  </si>
  <si>
    <t>CF02B</t>
  </si>
  <si>
    <t>CI06C</t>
  </si>
  <si>
    <t>CF50B</t>
  </si>
  <si>
    <t>CF15A k=1.25 mater</t>
  </si>
  <si>
    <t>IzF55C</t>
  </si>
  <si>
    <t>CN54B</t>
  </si>
  <si>
    <t>CF30A</t>
  </si>
  <si>
    <t>CA03F</t>
  </si>
  <si>
    <t>CB02B</t>
  </si>
  <si>
    <t>IzD10A</t>
  </si>
  <si>
    <t>t</t>
  </si>
  <si>
    <t>TsC54C</t>
  </si>
  <si>
    <t>DB16H</t>
  </si>
  <si>
    <t>DE11A</t>
  </si>
  <si>
    <t>CI21A</t>
  </si>
  <si>
    <t>IzF04F k=2</t>
  </si>
  <si>
    <t>CR03A</t>
  </si>
  <si>
    <t>CN50A</t>
  </si>
  <si>
    <t>CL57A</t>
  </si>
  <si>
    <t>CC03C</t>
  </si>
  <si>
    <t>RpCJ35A</t>
  </si>
  <si>
    <t>RpCO56A</t>
  </si>
  <si>
    <t>RpCP44B</t>
  </si>
  <si>
    <t>RpCG29C</t>
  </si>
  <si>
    <t>CG56B</t>
  </si>
  <si>
    <t>CG56B1 k=5</t>
  </si>
  <si>
    <t>IzF31B</t>
  </si>
  <si>
    <t>CF57A</t>
  </si>
  <si>
    <t>CF51B k=2</t>
  </si>
  <si>
    <t>TsC58B</t>
  </si>
  <si>
    <t>100 m3</t>
  </si>
  <si>
    <t>TsD01B</t>
  </si>
  <si>
    <t>TsD05A</t>
  </si>
  <si>
    <t>TsC03F1</t>
  </si>
  <si>
    <t>TsI50A5</t>
  </si>
  <si>
    <t>TsC51B</t>
  </si>
  <si>
    <t>CA03G</t>
  </si>
  <si>
    <t>CC01F</t>
  </si>
  <si>
    <t>CB02A</t>
  </si>
  <si>
    <t>CA09B</t>
  </si>
  <si>
    <t>CA04F</t>
  </si>
  <si>
    <t>CC02K</t>
  </si>
  <si>
    <t>CC02L</t>
  </si>
  <si>
    <t>CB02C</t>
  </si>
  <si>
    <t>CB02D</t>
  </si>
  <si>
    <t>IzF50A</t>
  </si>
  <si>
    <t>CC02M</t>
  </si>
  <si>
    <t>CC02N</t>
  </si>
  <si>
    <t>CB11A</t>
  </si>
  <si>
    <t>buc</t>
  </si>
  <si>
    <t>TsA02B</t>
  </si>
  <si>
    <t>08-03-573-4</t>
  </si>
  <si>
    <t>08-03-525-2</t>
  </si>
  <si>
    <t>08-03-526-1</t>
  </si>
  <si>
    <t>10-02-016-06</t>
  </si>
  <si>
    <t>08-01-062-2</t>
  </si>
  <si>
    <t>08-03-603-1</t>
  </si>
  <si>
    <t>08-03-530-5</t>
  </si>
  <si>
    <t>08-03-594-2</t>
  </si>
  <si>
    <t>507-0106</t>
  </si>
  <si>
    <t>507-0201</t>
  </si>
  <si>
    <t>Starter 36-C-220</t>
  </si>
  <si>
    <t>507-0107</t>
  </si>
  <si>
    <t>507-0202</t>
  </si>
  <si>
    <t>Starter 18-C-220</t>
  </si>
  <si>
    <t>08-03-593-4</t>
  </si>
  <si>
    <t>08-03-594-1</t>
  </si>
  <si>
    <t>08-03-524-10</t>
  </si>
  <si>
    <t>08-03-591-10</t>
  </si>
  <si>
    <t>08-03-591-2</t>
  </si>
  <si>
    <t>08-03-591-5</t>
  </si>
  <si>
    <t>08-02-142-1</t>
  </si>
  <si>
    <t>100 m</t>
  </si>
  <si>
    <t>08-02-141-4</t>
  </si>
  <si>
    <t>08-02-143-1</t>
  </si>
  <si>
    <t>404-23</t>
  </si>
  <si>
    <t>08-02-148-1</t>
  </si>
  <si>
    <t>590-4002</t>
  </si>
  <si>
    <t>590-4003</t>
  </si>
  <si>
    <t>590-40010</t>
  </si>
  <si>
    <t>590-40011</t>
  </si>
  <si>
    <t>08-02-396-5</t>
  </si>
  <si>
    <t>08-02-409-1</t>
  </si>
  <si>
    <t>08-02-163-2</t>
  </si>
  <si>
    <t>08-03-545-17</t>
  </si>
  <si>
    <t>08-02-471-4</t>
  </si>
  <si>
    <t>08-02-472-8</t>
  </si>
  <si>
    <t>08-02-472-9</t>
  </si>
  <si>
    <t>IA14C</t>
  </si>
  <si>
    <t>IA38A</t>
  </si>
  <si>
    <t>AcC03A</t>
  </si>
  <si>
    <t>IA28A</t>
  </si>
  <si>
    <t>IA39A</t>
  </si>
  <si>
    <t>IA26A</t>
  </si>
  <si>
    <t>ID04A</t>
  </si>
  <si>
    <t>ID03C</t>
  </si>
  <si>
    <t>CL16B</t>
  </si>
  <si>
    <t>ID05C</t>
  </si>
  <si>
    <t>ID05B</t>
  </si>
  <si>
    <t>ID05A</t>
  </si>
  <si>
    <t>SE56A</t>
  </si>
  <si>
    <t>ID06A</t>
  </si>
  <si>
    <t>IC18D</t>
  </si>
  <si>
    <t>IC18C</t>
  </si>
  <si>
    <t>IC11D</t>
  </si>
  <si>
    <t>IC18A</t>
  </si>
  <si>
    <t>IC11C</t>
  </si>
  <si>
    <t>IC11B</t>
  </si>
  <si>
    <t>IC42A</t>
  </si>
  <si>
    <t>IE03A</t>
  </si>
  <si>
    <t>IE03B</t>
  </si>
  <si>
    <t>IE03C</t>
  </si>
  <si>
    <t>IA18J</t>
  </si>
  <si>
    <t>IC46B</t>
  </si>
  <si>
    <t>IA18A</t>
  </si>
  <si>
    <t>IA18B</t>
  </si>
  <si>
    <t>IzA06D</t>
  </si>
  <si>
    <t>IzH08A</t>
  </si>
  <si>
    <t>IzI05B</t>
  </si>
  <si>
    <t>IzA01B</t>
  </si>
  <si>
    <t>IzA12B</t>
  </si>
  <si>
    <t>IzH40B</t>
  </si>
  <si>
    <t>IzH07A</t>
  </si>
  <si>
    <t>IzI07D1</t>
  </si>
  <si>
    <t>IzI07D2</t>
  </si>
  <si>
    <t>10-08-001-02</t>
  </si>
  <si>
    <t>10-01-039-06</t>
  </si>
  <si>
    <t>10-08-002-02</t>
  </si>
  <si>
    <t>10-06-032-01</t>
  </si>
  <si>
    <t>10-08-001-04</t>
  </si>
  <si>
    <t>10-06-034-06</t>
  </si>
  <si>
    <t>10-08-002-05</t>
  </si>
  <si>
    <t>10-08-002-04</t>
  </si>
  <si>
    <t>10-04-001-02</t>
  </si>
  <si>
    <t>10-04-066-05</t>
  </si>
  <si>
    <t>10-01-055-03</t>
  </si>
  <si>
    <t>10-01-038-08</t>
  </si>
  <si>
    <t>08-01-087-3</t>
  </si>
  <si>
    <t>590-4000</t>
  </si>
  <si>
    <t>Box 650х500x220</t>
  </si>
  <si>
    <t>IB01A</t>
  </si>
  <si>
    <t>IB20A</t>
  </si>
  <si>
    <t>ID01B</t>
  </si>
  <si>
    <t>ID01A</t>
  </si>
  <si>
    <t>CL20A</t>
  </si>
  <si>
    <t>VB13B</t>
  </si>
  <si>
    <t>VA02B</t>
  </si>
  <si>
    <t>VA02A</t>
  </si>
  <si>
    <t>VA02F</t>
  </si>
  <si>
    <t>IzH22A</t>
  </si>
  <si>
    <t>TsD04B</t>
  </si>
  <si>
    <t>TfA01B2</t>
  </si>
  <si>
    <t>TfA01A2</t>
  </si>
  <si>
    <t>TfB01E2</t>
  </si>
  <si>
    <t>TfB01B2</t>
  </si>
  <si>
    <t>AcA25A</t>
  </si>
  <si>
    <t>AcA31A</t>
  </si>
  <si>
    <t>TfA10B2</t>
  </si>
  <si>
    <t>10 kg</t>
  </si>
  <si>
    <t>TfA09A2</t>
  </si>
  <si>
    <t>AcA50A</t>
  </si>
  <si>
    <t>RCsB50A</t>
  </si>
  <si>
    <t>AcE13B</t>
  </si>
  <si>
    <t>AcD22A</t>
  </si>
  <si>
    <t>CP16A</t>
  </si>
  <si>
    <t>CP16B</t>
  </si>
  <si>
    <t>CP05A</t>
  </si>
  <si>
    <t>CC02K1</t>
  </si>
  <si>
    <t>IzF04A</t>
  </si>
  <si>
    <t>CD50A</t>
  </si>
  <si>
    <t>AcF02A</t>
  </si>
  <si>
    <t>SF07A</t>
  </si>
  <si>
    <t>CL19D</t>
  </si>
  <si>
    <t>CF15A</t>
  </si>
  <si>
    <t>CP10B</t>
  </si>
  <si>
    <t>IzH08B</t>
  </si>
  <si>
    <t>IzI09A1</t>
  </si>
  <si>
    <t>IzI23A</t>
  </si>
  <si>
    <t>RpAcA49A</t>
  </si>
  <si>
    <t>SE57A</t>
  </si>
  <si>
    <t>SE58A</t>
  </si>
  <si>
    <t>SA16A</t>
  </si>
  <si>
    <t>SA16B</t>
  </si>
  <si>
    <t>SF01C</t>
  </si>
  <si>
    <t>SA38A</t>
  </si>
  <si>
    <t>SA38B</t>
  </si>
  <si>
    <t>RpIF09D</t>
  </si>
  <si>
    <t>SD07A</t>
  </si>
  <si>
    <t>SD07B</t>
  </si>
  <si>
    <t>SD02A</t>
  </si>
  <si>
    <t>SF51A</t>
  </si>
  <si>
    <t>SD18A</t>
  </si>
  <si>
    <t>SC11B</t>
  </si>
  <si>
    <t>SB08C</t>
  </si>
  <si>
    <t>SF04A</t>
  </si>
  <si>
    <t>10 m</t>
  </si>
  <si>
    <t>SA38F</t>
  </si>
  <si>
    <t>SB13A</t>
  </si>
  <si>
    <t>TsA20B</t>
  </si>
  <si>
    <t>AcF03A</t>
  </si>
  <si>
    <t>SB08E</t>
  </si>
  <si>
    <t>SB13B</t>
  </si>
  <si>
    <t>SC04C</t>
  </si>
  <si>
    <t>SD04A</t>
  </si>
  <si>
    <t>SB28B</t>
  </si>
  <si>
    <t>SB28A</t>
  </si>
  <si>
    <t>11-02-032-01</t>
  </si>
  <si>
    <t>11-02-002-01</t>
  </si>
  <si>
    <t>IA42E</t>
  </si>
  <si>
    <t>ID03A</t>
  </si>
  <si>
    <t>08-02-407-1</t>
  </si>
  <si>
    <t>08-02-411-1</t>
  </si>
  <si>
    <t>08-02-401-1</t>
  </si>
  <si>
    <t>10-06-037-08</t>
  </si>
  <si>
    <t>11-06-001-02</t>
  </si>
  <si>
    <t>08-03-575-1</t>
  </si>
  <si>
    <t>11-08-001-04</t>
  </si>
  <si>
    <t>08-02-403-1</t>
  </si>
  <si>
    <t>Аutomat  BA47-29M/1/С1A</t>
  </si>
  <si>
    <t>TsC03B1</t>
  </si>
  <si>
    <t>TsI50B</t>
  </si>
  <si>
    <t>TsD02A1</t>
  </si>
  <si>
    <t>TsD05B</t>
  </si>
  <si>
    <t>AcA52A</t>
  </si>
  <si>
    <t>AcF11C</t>
  </si>
  <si>
    <t>AcF12A</t>
  </si>
  <si>
    <t>AcB01A</t>
  </si>
  <si>
    <t>AcE51A</t>
  </si>
  <si>
    <t>AcE14A</t>
  </si>
  <si>
    <t>DA06A1</t>
  </si>
  <si>
    <t>DE12C</t>
  </si>
  <si>
    <t>39A</t>
  </si>
  <si>
    <t>Boiler  V=80 l</t>
  </si>
  <si>
    <t>DA06B2</t>
  </si>
  <si>
    <t>2,5</t>
  </si>
  <si>
    <t>DA06B1</t>
  </si>
  <si>
    <t>CG22A</t>
  </si>
  <si>
    <t>CK14A</t>
  </si>
  <si>
    <t>TsA02A</t>
  </si>
  <si>
    <t>TsC54B</t>
  </si>
  <si>
    <t>IzD05A</t>
  </si>
  <si>
    <t>IzD04A</t>
  </si>
  <si>
    <t>un</t>
  </si>
  <si>
    <t>CC01C</t>
  </si>
  <si>
    <t>CC01D</t>
  </si>
  <si>
    <t>CG01A1 k=4</t>
  </si>
  <si>
    <t>IzD04A k=1.5</t>
  </si>
  <si>
    <t>tn</t>
  </si>
  <si>
    <t>38A</t>
  </si>
  <si>
    <t>Q= 175 kW**</t>
  </si>
  <si>
    <t>Building solid biomass heating system at the Theoretic Lyceum of Sudarca commune, Donduseni district</t>
  </si>
  <si>
    <t xml:space="preserve">Consolidated price list </t>
  </si>
  <si>
    <t xml:space="preserve">Estimated amount in USD, 0 rate VAT </t>
  </si>
  <si>
    <t>Territory development</t>
  </si>
  <si>
    <t xml:space="preserve">Heating and ventilation </t>
  </si>
  <si>
    <t>General construction works</t>
  </si>
  <si>
    <t xml:space="preserve">Electricity and lighting </t>
  </si>
  <si>
    <t xml:space="preserve">Commissioning </t>
  </si>
  <si>
    <t>Service and Maintenance works for 3-years of operation</t>
  </si>
  <si>
    <t>Thermomecanics</t>
  </si>
  <si>
    <t>Water and sewage</t>
  </si>
  <si>
    <t xml:space="preserve">Anti fire system </t>
  </si>
  <si>
    <t>Total price of works</t>
  </si>
  <si>
    <t>Annual heat consumption</t>
  </si>
  <si>
    <t>Boiler efficiency at nominal output</t>
  </si>
  <si>
    <t>Annual fuel demand</t>
  </si>
  <si>
    <t>Net calorific value of the test fuel</t>
  </si>
  <si>
    <t>Annual fuel consumption</t>
  </si>
  <si>
    <t>Estimated fuel price</t>
  </si>
  <si>
    <t>Annual cost of fuel</t>
  </si>
  <si>
    <t>percentage</t>
  </si>
  <si>
    <t>MJ/ton</t>
  </si>
  <si>
    <t>MWh/ton</t>
  </si>
  <si>
    <t>ton</t>
  </si>
  <si>
    <t>years</t>
  </si>
  <si>
    <t>Discount rate</t>
  </si>
  <si>
    <t>Expected lifetime of the boiler</t>
  </si>
  <si>
    <t>Current value (VC) of fuel costs</t>
  </si>
  <si>
    <t>Total cost of life-cycle (Price of works + VC fuel)</t>
  </si>
  <si>
    <t>Signature</t>
  </si>
  <si>
    <t>Bidder:</t>
  </si>
  <si>
    <t>No changes to the initial structure of this document are allowed. Any modifications made in the document, may result in Bidder's disqualification.</t>
  </si>
  <si>
    <t>Section:</t>
  </si>
  <si>
    <t>No.</t>
  </si>
  <si>
    <t>Ref. code</t>
  </si>
  <si>
    <t xml:space="preserve">Description of works </t>
  </si>
  <si>
    <t>Unit of Measure</t>
  </si>
  <si>
    <t>Quantity</t>
  </si>
  <si>
    <t>Unit Price
USD (wage inclusive)</t>
  </si>
  <si>
    <t>Total 
USD (col.5 x col.6)</t>
  </si>
  <si>
    <t>Chapter 1. Construction works</t>
  </si>
  <si>
    <t>Chapter 1.1. Concrete platform</t>
  </si>
  <si>
    <t xml:space="preserve">Layer of cylindrical natural aggregates having the function of filtering, insulation, ventilation, anti-freezing and anti-cracking proof, mechanically laid, with sand </t>
  </si>
  <si>
    <t xml:space="preserve">Layer of cylindrical natural aggregates having the function of filtering, insulation, ventilation, anti-freezing and anti-cracking proof, mechanically laid, with ballast </t>
  </si>
  <si>
    <t>Plain concrete flooring, Class C 10/8 (Bc 10/B 150), 10 cm-thick, plastered, levelled, poured on-site, b=10 cm</t>
  </si>
  <si>
    <t xml:space="preserve">Precast small kerbs with section 10x15 cm to delimitate sidewalks placed on concrete base B-15, БР 100.20.8 </t>
  </si>
  <si>
    <t>Chapter 1.2. Metallic mesh fence</t>
  </si>
  <si>
    <t>CO06B correct</t>
  </si>
  <si>
    <t>Unreinforced concrete poured with classical methods, in foundations, basements, support walls, walls under zero level, prepared with on-site concrete-mixing or mortar according to art. CA01, poured by classical means, unreinforced concrete class В15</t>
  </si>
  <si>
    <t xml:space="preserve">Chapter 1.3. STANDART gate  B=1,0m, Н=1,8m </t>
  </si>
  <si>
    <t>Metallic gates with round steel profiles frames ready made, including necessary accessories, embedded on concrete poles, STANDART gate code 6204</t>
  </si>
  <si>
    <t>Chapter 1.4. Steel sheet pen  L=11,10 m</t>
  </si>
  <si>
    <t>Manual digging of soil in limited spaces under 1,00 m or over 1,00 m width executed without support, with vertical banks, on foundations, channels, basements, drains, enforcing steps, in non-cohesive or slightly cohesive soil  depth &lt; 0,75 m light ground</t>
  </si>
  <si>
    <t xml:space="preserve">Scattering with the spade the loose soil, in uniform layers of 10-30 cm thick for a scattering of up to 3 m prom piles, including by breaking the balled roots from the middle soil </t>
  </si>
  <si>
    <t>CO07C correct</t>
  </si>
  <si>
    <t>Metallic pens of metallic and sheet frames of 1 mm thickness</t>
  </si>
  <si>
    <t xml:space="preserve">Gravel layer foundation </t>
  </si>
  <si>
    <t>Chapter 1.5. Sheet gate - 1 unit</t>
  </si>
  <si>
    <t>Chapter 1.6. Ash containers Dn=0,6х1,0(h) with lid - 6 units</t>
  </si>
  <si>
    <t>Various metallic structures made of laminated profiles, sheet, striated sheet, concrete, supporting or covering pipes, all or partially embedded in concrete</t>
  </si>
  <si>
    <t>Chapter 2. Equipment</t>
  </si>
  <si>
    <t>Wheelbarrow with steel bucket Vbacket= 0,1m3</t>
  </si>
  <si>
    <t>Access road</t>
  </si>
  <si>
    <t xml:space="preserve">Layer of cylindrical primary/natural aggregates having the function of filtering, insulation,  airing, anti-freezing and anti-cracking proof, mechanically laid, with sand </t>
  </si>
  <si>
    <t>Layer of cylindrical primary/natural aggregates having the function of filtering, insulation,  airing, anti-freezing and anti-cracking proof, mechanically laid, with ballast</t>
  </si>
  <si>
    <t>Total VAT 0 rate</t>
  </si>
  <si>
    <t>USD/ton</t>
  </si>
  <si>
    <t>Pens from wire fence with round steel frame panels fixed on precast concrete poles installed 2 m apart from interrex coated with crushed stones,  with column height 1,80 m  ("GARDLAIN")</t>
  </si>
  <si>
    <t>Manual punning of horizontal or 1/4 inclined digging, including watering each soil layer in part with 10 cm thick non cohesive soil (packing )</t>
  </si>
  <si>
    <t xml:space="preserve">Manual sanding with one layer of lead paint on technological equipment </t>
  </si>
  <si>
    <t>Painting of metallic articles and constructions with oil paint in two layers, made on profiles, with thickness between 8 mm and 12 mm inclusive, with hand brush</t>
  </si>
  <si>
    <t>unit</t>
  </si>
  <si>
    <t>Circulating pump TOP S 40/15</t>
  </si>
  <si>
    <t>Circulating pump Star RS 25/6</t>
  </si>
  <si>
    <t>Adding water pump  Jet 61m</t>
  </si>
  <si>
    <t>Expanding vessel V=500 L, ''Maxivarem LR 500'' or similar</t>
  </si>
  <si>
    <t>Deaerator  VGA-20 or similar</t>
  </si>
  <si>
    <t>Additional water reservoir V=500 L</t>
  </si>
  <si>
    <t xml:space="preserve">Straight-way or restraint valve with sockets for central heating facilities, d=20mm with temperature sensor for boilers  </t>
  </si>
  <si>
    <t>Chapter 2. Assembling works</t>
  </si>
  <si>
    <t>Monoblock, steel heating boiler (hot water 90/70 degrees), with caloric power 175  kw</t>
  </si>
  <si>
    <t>Circulator (re-circulator) pump mounted on the existing pipe by flanges, with the diameter of more than 2" (50 mm).</t>
  </si>
  <si>
    <t>Expanding vessel, mounted on a base V=500л</t>
  </si>
  <si>
    <t>Mounting existing electrical motors that operate the pumps or other devices with 0,25-2,8 kw on the base</t>
  </si>
  <si>
    <t>Three way plug valve, with flanshes and stuffing, VF3,  d=80mm</t>
  </si>
  <si>
    <t>Three way plug valve, with flanshes and stuffing, VF3 d80mm</t>
  </si>
  <si>
    <t>Straight-way or restraint valve with sockets for central heating systems, d20mm</t>
  </si>
  <si>
    <t>Chapter 3. Sanitary works</t>
  </si>
  <si>
    <t xml:space="preserve">Chapter 3.1. Pipelines and accessories </t>
  </si>
  <si>
    <t>Thick metal sheet linings (silo funnels, smoke channels, tanks and guttering for discarding) for smoke channels</t>
  </si>
  <si>
    <t>Straight-way or restraint valve with sockets for central heating systems D25mm</t>
  </si>
  <si>
    <t>Straight-way or restraint valve with sockets for central heating systems D20mm</t>
  </si>
  <si>
    <t>Drinking water filter with threaded sockets to be mounted on pipe, sludge filter</t>
  </si>
  <si>
    <t>Air relief cock with mobile key for central heating facilities, DN 1/2''</t>
  </si>
  <si>
    <t>Black longitudinally welded steel pipe for installations, unthreaded, mounted by welding in columns, in central heating installations for residential and social-cultural buildings, D32mm</t>
  </si>
  <si>
    <t>Black longitudinally welded steel pipe for installations, unthreaded, mounted by welding in columns, in central heating installations for residential and social-cultural buildings, pipe with diameter 1"</t>
  </si>
  <si>
    <t>Black longitudinally welded steel pipe for installations, unthreaded, mounted by welding in columns, in central heating installations for residential and social-cultural buildings, pipe with diameter 3/4"</t>
  </si>
  <si>
    <t>Leak-proof (tightness) test of feeding pipelines for heating devices (aerothermal, thermal convectors, plinth convectors, etc.) at pressure, the pipe having the diameter of 3/8" ... 1"</t>
  </si>
  <si>
    <t>Leak-proof (tightness) test of feeding pipelines for heating devices (aerothermal, thermal convectors, plinth convectors, etc.) at pressure, the pipe having the diameter of 1 1/4" ... 2"</t>
  </si>
  <si>
    <t>Leak-proof (tightness) test of feeding pipelines for heating devices (aerothermal, thermal convectors, plinth convectors, etc.) at pressure, the pipe having the diameter of 54 x 3,5 ... 83 x 3,5 mm</t>
  </si>
  <si>
    <t>Fine fittings for central heating boilers: control nozzles for fittings</t>
  </si>
  <si>
    <t>Chapter 3.2. Distribution hub</t>
  </si>
  <si>
    <t>Distributor - collector for points and heating systems, mounted on a ready-made platform 125 - 150 mm. Pipe distribution D159х4,5mm L=2,08m</t>
  </si>
  <si>
    <t>Drinking water filter with threaded sockets to be mounted on pipe, sludge filter d25mm</t>
  </si>
  <si>
    <t>Drinking water filter with threaded sockets to be mounted on pipe, sludge filter d20mm</t>
  </si>
  <si>
    <t>Drinking water filter with threaded sockets to be mounted on pipe, sludge filter d80mm</t>
  </si>
  <si>
    <t>Air relief cock with mobile key for central heating facilities, draining valve D15mm</t>
  </si>
  <si>
    <t xml:space="preserve">Fine fittings for central heating boilers: hydrometer or manometer with safety valve  </t>
  </si>
  <si>
    <t>Chapter 3.3. Insulation works</t>
  </si>
  <si>
    <t>Dedusting and degreasing the areas to apply anti-corrosive protection to industrial chimneys H&lt;100 m, on first 50-100 m</t>
  </si>
  <si>
    <t>Supplier price</t>
  </si>
  <si>
    <t>Chapter 1. Value of equipment</t>
  </si>
  <si>
    <t>Water softener installation, fully equipped, with water debit 900 -2250 l/h, 'Ecosoft FU 835 CT' or similar</t>
  </si>
  <si>
    <t>Water softener installation, fully equipped, with water debit 900 -2250 l/h  Ecosoft 835</t>
  </si>
  <si>
    <t>Expanding vessel mounted on platform</t>
  </si>
  <si>
    <t>Additional water reservoir mounted on fastenings with the capacity 500 l</t>
  </si>
  <si>
    <t>Ball or straight way valve, with flange, for central heating systems, D80mm</t>
  </si>
  <si>
    <t>Ball or straight way valve, with flange, for central heating systems, D65mm</t>
  </si>
  <si>
    <t>Ball or straight-way and check valve, with flange, for central heating systems, D80mm</t>
  </si>
  <si>
    <t>Ball or straight-way and check valve, with flange, for central heating systems D25mm</t>
  </si>
  <si>
    <t>Ball or straight-way and check valve, with flange, for central heating systems, D20mm</t>
  </si>
  <si>
    <t>Ball or straight-way and check valve, with flange, for central heating systems D40mm</t>
  </si>
  <si>
    <t xml:space="preserve">Fasteners and support for pipelines, boilers, devices and recipients, with the weight up to 2 kg / unit </t>
  </si>
  <si>
    <t>Ball or straight-way and check valve, with flange, for central heating systems, gate-driver 15кч16п1D80mm</t>
  </si>
  <si>
    <t>Ball or straight-way and check valve, with flange, for central heating systems, gate-driver 15кч19п2 D50mm</t>
  </si>
  <si>
    <t>Ball or straight-way and check valve, with flange, for central heating systems, gate-driver 15кч16п1 D65mm</t>
  </si>
  <si>
    <t>Anticorrosive paint on metallic carpentry, technological equipment and metallic devices with alkyd enamel (one layer of lead paint and three layers of enamel paint)</t>
  </si>
  <si>
    <t>Glass wool insulation of pipes, mineral wool type I or P sewn with zinc steel wire in zinc wire net, on both sides, made on site, mineral cotton mat M-75 thickness 40mm</t>
  </si>
  <si>
    <t>Cleaning by means of blasting to apply anti-corrosive protection on wide metal surfaces - tubes, reservoirs, recipients, columns, bunkers, pipelines and similar - with granular quartz sand of 2-3 mm</t>
  </si>
  <si>
    <t>Anticorrosive paint on metallic carpentry, technological equipment and metallic devices with alkyd enamel (one layer of lead paint and three layers of enamel paint) (inside area)</t>
  </si>
  <si>
    <t>Anticorrosive paint on metallic carpentry, technological equipment and metallic devices with alkyd enamel (one layer of lead paint and three layers of enamel paint) (outside area)</t>
  </si>
  <si>
    <t>Glass wool insulation of pipes, mineral wool type I or P sewn with zinc steel wire in zinc wire net, on both sides, made on site, mineral cotton mat M-125 thickness 40mm</t>
  </si>
  <si>
    <t>Insulation of pipes with mineral wool mats type SPS 1 or glass wool type SPS 1, sewn with zinc steel wire on wire mesh, ready-made, on one side, mineral cotton plates M-125 thickness 60mm</t>
  </si>
  <si>
    <t>Chapter  1. Sanitary works</t>
  </si>
  <si>
    <t>Chapter  1.1. Heating</t>
  </si>
  <si>
    <t xml:space="preserve">Cast-iron radiators with free columns and circular cross-section or with connected columns and elliptical cross-section  </t>
  </si>
  <si>
    <t>Fastening for heating body, mounted on brick wall.</t>
  </si>
  <si>
    <t>Black steel pipe welded longitudinally for structures, non-threaded,  mounted through welding in columns, in central heating systems for residential and social-cultural buildings, the pipe having the diameter of 1"  (K=1,4 for fittings)</t>
  </si>
  <si>
    <t>Leak-proof (tightness) test of feeding pipelines for heating devices (aerothermal, thermal convectors, plinth convectors, etc.) at pressure, the pipe having the diameter of  3/8" ... 1"</t>
  </si>
  <si>
    <t>Dual air vent (two ways) for central heating systems, lock valve DN3/4"</t>
  </si>
  <si>
    <t>Dual air vent (two ways) for central heating systems, lock valve DN1/2"</t>
  </si>
  <si>
    <t xml:space="preserve">Chapter  1.2. Ventilation </t>
  </si>
  <si>
    <t>Black sheet ready-to-use louvered grilles, with manually adjustable blinds, painted and embedded in walls (chimney cap d200mm)</t>
  </si>
  <si>
    <t>Black sheet ready-to-use louvered grilles, with manually adjustable blinds, painted and embedded in walls (chimney cap d315mm</t>
  </si>
  <si>
    <t>Black sheet ready-to-use louvered grilles, with manually adjustable blinds, painted and embedded in walls grid-iron  RAG 400x400</t>
  </si>
  <si>
    <t>Black sheet ready-to-use louvered grilles, with manually adjustable blinds, painted and embedded in walls grid-iron RAG 200x150</t>
  </si>
  <si>
    <t>Black sheet ready-to-use louvered grilles, with manually adjustable blinds, painted and embedded in walls grid-iron RAG 150x100</t>
  </si>
  <si>
    <t>Frame with simultaneously adjustable blinds, ready-to-use, with the perimeter of 800 - 1600 mm, mounted on the channel(louver 490х150)</t>
  </si>
  <si>
    <t>Manufacturing and mounting straight ventilation channels made of zinc or aluminium sheet of 0,5 mm thickness with the perimeter of rectangular section 700 - 1600 mm</t>
  </si>
  <si>
    <t>Manufacturing and mounting straight ventilation channels made of zinc or aluminium sheet of 0,5 mm thickness with the perimeter of rectangular section 250 - 700 mm</t>
  </si>
  <si>
    <t>Manufacturing and mounting straight ventilation channels made of zinc or aluminium sheet of 0,6 mm thickness with the perimeter of rectangular section 700 - 1600 mm</t>
  </si>
  <si>
    <t>Pipe insulation using ready-made mineral cotton of 30mm thickness Heralan-Lam</t>
  </si>
  <si>
    <t>Chapter  1. Thermal networks. Construction works</t>
  </si>
  <si>
    <t>Chapter  1.1. Soil works</t>
  </si>
  <si>
    <t>Steel pipeline, mounted in the channel, at a depth of 1- 3 m, or on the ground at the height of 3-15 m, including the cold pressure test, the tightness test and the complex flow fluid test having the diameter of 89x3.0mm</t>
  </si>
  <si>
    <t>Steel pipeline, mounted in the channel, at a depth of 1- 3 m, or on the ground at the height of 3-15 m, including the cold pressure test, the tightness test and the complex flow fluid test having the diameter of 45х2.5mm</t>
  </si>
  <si>
    <t>Mounting steel or iron ball, straight-way and check vent up to Pn 25, in channel at the depth of 1-3 m or at the height 3-15 m. draining vent 15кч19п2 d40mm</t>
  </si>
  <si>
    <t>Mounting by electric welding of connecting steel parts, in position, steel connector bend D89mm</t>
  </si>
  <si>
    <t>Mounting by electric welding of steel flanges or connecting parts at the end of pipes, D80 mm</t>
  </si>
  <si>
    <t>Chapter  1.3. Pipelines and accessories (laying of pipes at the premises of Lyceum)</t>
  </si>
  <si>
    <t>Mounting steel or iron ball, straight-way and check vent up to Pn 25, in channel at the depth of 1-3 m or at the height 3-15 m. draining vent 15с58нж d80mm</t>
  </si>
  <si>
    <t>Mounting steel or iron ball, straight-way and check vent up to Pn 25, in channel at the depth of 1-3 m or at the height 3-15 m. draining vent 15с58нж D80mm</t>
  </si>
  <si>
    <t>Manual digging in limited spaces smaller than 1,00 m or more than 1,00 m width, made without support, with vertical banks, on foundations, channels, basements, drainage channels, twinning steps, in non-cohesive or slightly cohesive soil at the depth of  &lt; 0,75 m middle soil</t>
  </si>
  <si>
    <t xml:space="preserve">Manual punning of piles made in horizontal or inclined digging at 1/4, including watering each soil layer in part with 10 cm thickness of cohesive soil </t>
  </si>
  <si>
    <t>Chapter  1.2. Pipelines and accessories (Underground laying of pipelines)</t>
  </si>
  <si>
    <t>Mounting by electric welding of steel flanges or connecting parts at the end of pipes, d80 mm</t>
  </si>
  <si>
    <t>Mounting by electric welding of connecting steel parts, in position, steel connector bend  d89mm</t>
  </si>
  <si>
    <t>Fasteners and support for pipelines, boilers, devices and recipients, with the weight up to 2 kg / unit</t>
  </si>
  <si>
    <t>Mounting ready-made support placed in channel at the depth of 1-3 m or height of 3-15 m, having up to 5 kg per unit Sliding prop ОПП-2, D89mm -16units</t>
  </si>
  <si>
    <t>Tube of asbestos-cement, without pressure, combined with asbestos-cement socket with Dn=150 mm</t>
  </si>
  <si>
    <t>Different metallic articles from laminate, sheet, striated sheet, poles for support and cover, (Automatic clack valve D150mm)</t>
  </si>
  <si>
    <t>Fixed point to illuminate the dilatations in channel at the depth of 1-3 m of height or 3-15 m with panel, fixed prop D89мм -6 units</t>
  </si>
  <si>
    <t xml:space="preserve">Crashing the gaps in reinforced concrete class B15-B22 </t>
  </si>
  <si>
    <t>Chapter  1.4. Drainage chimney D= 1,0m</t>
  </si>
  <si>
    <t>Price from payment</t>
  </si>
  <si>
    <t>Cast iron frame with lid L-type</t>
  </si>
  <si>
    <t>Metal consumption to consolidate the established chambers (connecting elements)</t>
  </si>
  <si>
    <t>Concrete preparation and pouring in channel foundation, inside with H 1,2-1,8 m and coverage 1-5 m Concrete В7,5</t>
  </si>
  <si>
    <t>Chapter  1.5. Construction works</t>
  </si>
  <si>
    <t xml:space="preserve">Execution of inspection chambers from pre-cast reinforced concrete elements for sewage, circulation (rings) with diameter 1,0 m, on ground with underground waters </t>
  </si>
  <si>
    <t>pre-cast reinforced concrete elements of storing chambers, circular (rings) with diameter 1,5 m, for water supply in grounds without underground waters. pre-cast sheets for chambers КЦД-10 (0,18 m3)</t>
  </si>
  <si>
    <t>pre-cast reinforced concrete elements of storing chambers, circular (rings) with diameter 1,5 m, for water supply in grounds without underground waters. pre-cast ring for chambers КЦ-10-9 (0,24 m3)</t>
  </si>
  <si>
    <t>pre-cast reinforced concrete elements of storing chambers, circular (rings) with diameter 1,5 m, for water supply in grounds without underground waters. Support ring КЦ7-3(0,06 m3)</t>
  </si>
  <si>
    <t>pre-cast reinforced concrete elements of storing chambers, circular (rings) with diameter 1,5 m, for water supply in grounds without underground waters. Support ring КЦО-1(0,02 m3)</t>
  </si>
  <si>
    <t>pre-cast reinforced concrete elements of storing chambers, circular (rings) with diameter 1,5 m, for water supply in grounds without underground waters. pre-cast sheets for chambers КЦП1-10-1(0,1 m3)</t>
  </si>
  <si>
    <t>Mounting pre-cast L or U shape elements from reinforced concrete for channels Hod Л4-8 Л=3m</t>
  </si>
  <si>
    <t>Mounting pre-cast L or U shape elements from reinforced concrete for channels Hod Лд4-8</t>
  </si>
  <si>
    <t>Mounting pre-cast reinforced concrete elements for channels, straight or curved sheets Slab П5-8 Л=3m</t>
  </si>
  <si>
    <t>Mounting pre-cast reinforced concrete elements for channels, straight or curved sheets Slab Пд5-8</t>
  </si>
  <si>
    <t>Mounting panels, beams, pre-cast from reinforced concrete, supporting cushion ОП-2</t>
  </si>
  <si>
    <t>Chapter  1.6. Support ЩО-3 units (1,2х0,3х0,8)</t>
  </si>
  <si>
    <t>Ordinary concrete poured in foundations, footings, retaining walls, walls under zero rate, manufactured by concrete mixture poured with classical means concrete category CA01, concrete support В7,5</t>
  </si>
  <si>
    <t>Ordinary concrete poured in equalizers, slopes, at heights up to 35 m inclusive, prepared with the concrete mixture device according to art. CA01 or ready made concrete, preparation of concrete В3,5</t>
  </si>
  <si>
    <t>Boards from unused panels with short and sub-short resinous wood boards to pour the concrete in shape, glass-shaped forms and foundations for equipment including support. Decking</t>
  </si>
  <si>
    <t>One layer of bricks format 250 x 120 x 65 on external walls with the height up to 4 m</t>
  </si>
  <si>
    <t>Various metallic structures made of laminated profiles, sheet, striated sheet, concrete, pipes to support or covers, covering outside drainage pit</t>
  </si>
  <si>
    <t>Various metallic structures made of laminated profiles, sheet, striated sheet, concrete, pipes to support or covers, Details of reinforcing the drainage pit</t>
  </si>
  <si>
    <t>Iron lid or mesh for chimneys or manhole, offroad hatch type Т</t>
  </si>
  <si>
    <t>Ordinary concrete poured in foundations, footings, retaining walls, walls under zero rate, manufactured by concrete mixture poured with classical means concrete category CA01. outside drainage pit</t>
  </si>
  <si>
    <t xml:space="preserve">Metal grilles, ready-made of profiled steel or iron for stairs or balconies, excluding mining </t>
  </si>
  <si>
    <t xml:space="preserve">Internal and external plastering manually executed with cement concrete M 100-T de 2 cm average sickness on brick or concrete walls with plane surfaces, inside plastering </t>
  </si>
  <si>
    <t>Mounting panels, beams, pre-cast from reinforced concrete, Link beam-3БУ 13М</t>
  </si>
  <si>
    <t>Chapter  1.8. Thermal insulation works</t>
  </si>
  <si>
    <t>Insulation of pipes with mineral cotton ready made, with 40mm thickness</t>
  </si>
  <si>
    <t>Fitting from  OB 37 steel concrete made in the workshop on the site and mounted in structural elements with bar diameter up to 8 mm inclusive, in beams and poles, at heights less or equal to 35 m, excluding constructions executed from corrugated boards. Fitting</t>
  </si>
  <si>
    <t xml:space="preserve">Two hydro-insulated layers executed inside on terraces, roofs or foundations and radiations, on grounds without underground waters, including waterproofing in horizontal or inclined surfaces up to 40% plane or curb, with bitumen applied with brush or rubber plastering, Paint the support with bitumen in 2 layers </t>
  </si>
  <si>
    <t>Ordinary concrete poured in foundations, footings, retaining walls, walls under zero rate, manufactured by concrete mixture poured with classical means concrete category CA01, monolith plates, ordinary concrete class В15</t>
  </si>
  <si>
    <t>Boards from reusable panels with short and subshort resinous wood to pour the concrete in forms, glass-shaped forms and support. Decking</t>
  </si>
  <si>
    <t>Stair with wide steel stringers 50x10 mm and iron cast steps Dn=20 mm, to access the chimneys of concrete tubes. Stairs - 2 units</t>
  </si>
  <si>
    <t xml:space="preserve">Support layer for flooring executed from cement concrete M 100-T of 2 cm thickness with finely plastered side </t>
  </si>
  <si>
    <t>Mounting pre-cast concrete elements into residential and social-cultural buildings with concrete structure made of monolith, mix or masonry at the height of up to 20 m inclusive with volume from 0,2-2,5 mc.  Blocks ФС-4-8m</t>
  </si>
  <si>
    <t>Mounting pre-cast concrete elements into residential and social-cultural buildings with concrete structure made of monolith, mix or masonry at the height of up to 20 m inclusive with volume from 0,2-2,5 mc.  Block ФС-4m</t>
  </si>
  <si>
    <t xml:space="preserve">Chapter  1.9. Dissembling works </t>
  </si>
  <si>
    <t>Dissembling steel pipelines assembled by means of welding, with diameter 89 mm</t>
  </si>
  <si>
    <t>Dissembling L and U shaped elements made of reinforced concrete for channels (thermal, to heat, for cabling, etc.) Dissemble floor slabs (К=0,8)</t>
  </si>
  <si>
    <t>Dissembling L and U shaped elements made of reinforced concrete for channels  Hod Л4-8 Л=3м</t>
  </si>
  <si>
    <t>Dissembling pre-cast elements made of reinforced concrete for channels (thermal, to heat, for cabling, etc.), straight or curved slabs. Slabs P5-8</t>
  </si>
  <si>
    <t>Chapter 1. Walls</t>
  </si>
  <si>
    <t xml:space="preserve">Masonry from calcar blocks of walls with height up to 4 m, ordinary masonry </t>
  </si>
  <si>
    <t>Chapter 2. Roof</t>
  </si>
  <si>
    <t>Thermal insulation layer on terraces, roofs and floors executed with cement plaster -350 mm, on horizontal or inclined surfaces</t>
  </si>
  <si>
    <t>Equalizer or protection support layer for insulation including related mouldings executed with ready-made cement plaster  M150, plastered on horizontal or inclined surfaces up to 40 % inclusive applied in average thickness of 3 cm (40 mm)</t>
  </si>
  <si>
    <t xml:space="preserve">Priming the surfaces by applying the diffusion layer, anti-vapour barrier, thermal insulation or hydro insulation on horizontal surfaces, inclined or vertical, with bitumen solution (cut bitumen) in 2 layers   </t>
  </si>
  <si>
    <t xml:space="preserve">Fine fittings for central heating boilers: Thermal meter (straight or L-shape) with protective blinds or round scale Thermal meter </t>
  </si>
  <si>
    <t>Protection of Thermal insulation executed with woven bitumen glass fiber type  I A, tied with soft zinc steel wire with dimeter 1,25 mm. РСТ-ПА-ВВ</t>
  </si>
  <si>
    <t>Thermal insulation protection of pipelines with black or zinc sheet plate of 0,5 mm thickness, fastened with semi-round incrusted screws, auto threaded for sheets, with pipe circumference over the Thermal insulation more than 1,6 m, manufactured</t>
  </si>
  <si>
    <t>Thermal insulation protection of pipelines with black or zinc sheet plate of 0,5 mm thickness, fastened with semi-round incrusted screws, auto threaded for sheets, with pipe circumference over the Thermal insulation more than 1,6 m, assembled</t>
  </si>
  <si>
    <t>Pipe insulation with glass wool mats, mineral wool type I or P sewn with zinc steel wire in zinc wire net, on both sides, made on site, with thickness 6 mm in pipes with circumference over Thermal insulation over 80 cm  М125</t>
  </si>
  <si>
    <t>Thermal insulation protection of pipelines with black or zinc sheet plate of 0,7 mm thickness, fastened with semi-round incrusted screws, auto threaded for sheets, with pipe circumference over the Thermal insulation between 0,90 and 1,6 m, manufactured</t>
  </si>
  <si>
    <t>Thermal  insulation protection with plastic sheet with glass fibre, 0,35 mm thickness and fixed with aluminium bandage (adeband) of pipes with diameter 200 mm РСТ-ПА-ВВ</t>
  </si>
  <si>
    <t>Masonry from average bricks format 250 x 120 x 65 on outer walls with the height up to 4 m</t>
  </si>
  <si>
    <t xml:space="preserve">Chapter 3. Partitions </t>
  </si>
  <si>
    <t>Chapter 4. Windows</t>
  </si>
  <si>
    <t>Chapter 5. Doors</t>
  </si>
  <si>
    <t>Chapter 6. Flooring</t>
  </si>
  <si>
    <t>Soil compacting with broken stones</t>
  </si>
  <si>
    <t xml:space="preserve">Thermal insulating layer on flooring executed with cement plaster on horizontal or inclined surfaces </t>
  </si>
  <si>
    <t>Chapter 11. Dome</t>
  </si>
  <si>
    <t>Support layer for flooring made from cement plaster M 150 of 3 cm thickness with plastered side (35 mm)</t>
  </si>
  <si>
    <t>Support layer for flooring made from cement plaster M 150 of 3 cm thickness with plastered side. Add or remove extra difference for each 0,5 cm of support layer of plaster M 150</t>
  </si>
  <si>
    <t>Flooring made of ceramic tiles including the support layer made of adhesive plaster executed on surfaces wider than 16 m2</t>
  </si>
  <si>
    <t xml:space="preserve">Ceramic plinth applied with adhesive </t>
  </si>
  <si>
    <t>Chapter 7. Internal finishing works</t>
  </si>
  <si>
    <t xml:space="preserve">Plastering of internal surfaces of ceilings with primer </t>
  </si>
  <si>
    <t xml:space="preserve">Two hydro-insulated layers executed inside on terraces, roofs or foundations and radiations, on grounds without underground waters, including waterproofing in horizontal or inclined surfaces up to 40% flat or curb, with bitumen applied with brush or rubber plastering, </t>
  </si>
  <si>
    <t>Two hydro-insulated layers executed inside on terraces, roofs or foundations and radiations, on grounds without underground waters, including waterproofing in horizontal or inclined surfaces up to 40% flat or curb, with bitumen applied with brush or rubber plastering, (wall plates)</t>
  </si>
  <si>
    <t xml:space="preserve">Sand plastering of internal surfaces of walls </t>
  </si>
  <si>
    <t>Chapter 8. External finishing works</t>
  </si>
  <si>
    <t>Interior and exterior primer plastering manually executed with cement plaster M 100-T of 2 cm average thickness on concrete or brick walls on flat surfaces (25 mm)</t>
  </si>
  <si>
    <t>Manual application of quartz plaster "Gleta" in one layer on walls</t>
  </si>
  <si>
    <t>External plastering of 2-3 mm. thickness, manually executed with mixture "TINC" on walls</t>
  </si>
  <si>
    <t>Chapter 9. Various works</t>
  </si>
  <si>
    <t>Chapter 10. Dry wall</t>
  </si>
  <si>
    <t>Gravel layer foundation</t>
  </si>
  <si>
    <t>Coat of asphalt concrete with small details executed at temperature, thickness de 4,0 cm, with mechanical laying</t>
  </si>
  <si>
    <t>Small curbs, ready-made from concrete with section 10x15 cm, to isolate green spaces, sidewalks, alleys, etc.  Placed on concrete platform, (БР100.20.8)</t>
  </si>
  <si>
    <t>Plastering the walls with artificial stones.</t>
  </si>
  <si>
    <t>Anticorrosive paint on metallic articles and constructions with lead paint and two layers of enamel paint made by brush, profiles between 8 mm and 12 mm inclusive thickness</t>
  </si>
  <si>
    <t>Wood panel made of the crushing of roundwood-shaving and wood-shaving rulers for rural constructions, executed in walls</t>
  </si>
  <si>
    <t>Ordinary concrete M200 poured with classical means in foundations, footings, retaining walls, walls under zero rate, manufactured by concrete mixture ore ready-made according to art. CA01</t>
  </si>
  <si>
    <t>Chapter 12. Threshold</t>
  </si>
  <si>
    <t>Mounting parts welded at heights less or equal to 35 m, on slabs</t>
  </si>
  <si>
    <t xml:space="preserve">Chapter 13. Dissembling </t>
  </si>
  <si>
    <t>Removing internal or external plastering from walls or ceilings</t>
  </si>
  <si>
    <t xml:space="preserve">Dissembling metallic constructions without recovery of materials </t>
  </si>
  <si>
    <t>Aluminium windows with one or more shutters in constructions up to 35 m inclusive with the frame surface up to 3,00 mp inclusive</t>
  </si>
  <si>
    <t>Doors manufactured of aluminium profiles, including the fittings and accessories necessary for doors embedded in any kind of masonry in constructions up to 35 m inclusive, in a shutter with frame surface up to 7 mp inclusive</t>
  </si>
  <si>
    <t>Correction to CG56B norm: decrease at 1mm thickness:</t>
  </si>
  <si>
    <t>Hydro insulation of concrete surfaces (vertical, horizontal, and ceilings) with Ceresit CL50 (1,4 kg/m2)</t>
  </si>
  <si>
    <t>Floors covered with ceramic tiles including the adhesive cement layer on surfaces wider than 16 m2</t>
  </si>
  <si>
    <t>Internal plastering of 5 mm thickness applied manually on ceiling, manual preparation of mortar</t>
  </si>
  <si>
    <t>Manual application of plaster Eurofin, thickness 1,0 mm on ceilings</t>
  </si>
  <si>
    <t>Sand plastering of internal surfaces of ceilings with primer</t>
  </si>
  <si>
    <t>Internal plastering of 5 mm thickness by manually applying dry plaster mixture on walls and partition walls, manual preparation of mortar. Plus/minus difference for each 1,0 mm (add and deduct from art. CF50)</t>
  </si>
  <si>
    <t>Sanding internal surfaces of the walls with primer</t>
  </si>
  <si>
    <t>Mechanical digging of soil with excavator inverted cup, the volume of cup 0,15 m3: category 2 soil</t>
  </si>
  <si>
    <t>Scattering with the spade the loose soil, in uniform layers of 10-30 cm thick for a scattering of up to 3 m prom piles, including by breaking the balled roots from the middle soil</t>
  </si>
  <si>
    <t xml:space="preserve">Manual punning with 150-200 kg punner of piles in successive layers of 20-30 cm thickness, excluding the watering of each soil layer in part, the filling is made on non-cohesive soil  </t>
  </si>
  <si>
    <t xml:space="preserve">Unloading the soil in deposit, II category soil </t>
  </si>
  <si>
    <t xml:space="preserve">Chapter 2. Foundations </t>
  </si>
  <si>
    <t xml:space="preserve">Encasements made out of reusable panels with boarding made out of short and sub-short soft timber to pour concrete in bearings, glass-shaped foundations and equipment foundations, including supports </t>
  </si>
  <si>
    <t xml:space="preserve">Ciclopian concrete, class C5/4 in foundations, basement, supporting walls prepared manually on site  </t>
  </si>
  <si>
    <t xml:space="preserve">Concrete M200 poured in poles, prepared by concrete mixing or commercial concrete and poured with classical means </t>
  </si>
  <si>
    <t xml:space="preserve">Hydro insulation made with cement mortar with liquid glass in foundations and walls applied on horizontal surfaces </t>
  </si>
  <si>
    <t>Chapter 3. Walls</t>
  </si>
  <si>
    <t xml:space="preserve">Concrete M200 poured in poles, prepared by cement mixing or commercial concrete, and poured with classical means  </t>
  </si>
  <si>
    <t xml:space="preserve">Concrete M200 poured in railings, prepared by cement mixing or commercial concrete, and poured with classical means </t>
  </si>
  <si>
    <t>Chapter 4. Floors</t>
  </si>
  <si>
    <t xml:space="preserve">Concrete M200 poured in slabs, prepared by cement mixing or commercial concrete according to Art.CA01, and poured with classical means </t>
  </si>
  <si>
    <t>Chapter 5. Various works</t>
  </si>
  <si>
    <t>Concrete M200 poured with classical means in foundations under equipment, prepared by cement mixing or commercial concrete according to Art.CA01</t>
  </si>
  <si>
    <t>Chapter 10.7. Chimney flu</t>
  </si>
  <si>
    <t xml:space="preserve">Manual digging in limited spaces smaller than 1,00 m or more than 1,00 m width, made without support, with vertical banks, on foundations, channels, basements, drainage channels, twinning steps, in non-cohesive or slightly cohesive soil at the depth of  &lt; 0,75 m middle soil </t>
  </si>
  <si>
    <t>Support layer for flooring executed from cement mortar M 150-T of 3 cm thickness with finely plastered surface (gr.5 cm)</t>
  </si>
  <si>
    <t>Support layer for flooring executed from cement mortar M 150-T of 3 cm thickness with finely plastered surface. For each 0.5 mm add or deduct the difference of support layer of mortar M 150-T</t>
  </si>
  <si>
    <t xml:space="preserve">Manual application of lead paint on technological equipment </t>
  </si>
  <si>
    <t>Anti vapour barrier executed on horizontal surfaces with glass fibre mesh made of bitumen type IA or TSA 2000, glued on the entire surface with bitumen paste (film)</t>
  </si>
  <si>
    <t>Roof covers with modified bitumen membranes glued with flame in bilayer system on horizontal surface mounted on continuous support (Linocrom ХПП, ХКП)</t>
  </si>
  <si>
    <t>Brass gutter from sheet treated with anticorrosive substance</t>
  </si>
  <si>
    <t xml:space="preserve">Brass drainpipe system of anticorrosive sheet </t>
  </si>
  <si>
    <t>Zinc treated flat tin or anticorrosive flat tin covers fixed with clips executed with double fastening in both ways, on surfaces wider than 40 mp with tin sheet of 0,4 mm thickness inclusive execution of apron, connection to the chimneys, etc. (parapet)</t>
  </si>
  <si>
    <t>Zinc treated flat tin or anticorrosive flat tin covers fixed with clips executed with double fastening in both ways, on surfaces wider than 40 mp with tin sheet of 0,4 mm thickness inclusive execution of sorts, connection to the chimneys, etc. (apron)</t>
  </si>
  <si>
    <t xml:space="preserve">anticorrosive painting of metallic articles and constructions with oil paint in one layers and two layers of rubber enamel made of profiles between 8 mm and 12 mm thickness inclusive, with hand brush </t>
  </si>
  <si>
    <t>Brick masonry, format 250 x 120 x 65 for partition walls with thickness 1/2 brick, height up to 4 m</t>
  </si>
  <si>
    <t>Aluminium windows with one or more shutters in constructions up to 35 m inclusive with frame  surface up to 3,00 mp inclusive</t>
  </si>
  <si>
    <t>Doors made of Aluminium profile, inclusive fittings and accessories necessary to doors mounted in masonry of any type, in construction up to 35 m inclusive, in one shutter with frame surface up to 7 m</t>
  </si>
  <si>
    <t>Ordinary concrete M200 poured in equalisers, slopes, at height up to 35 m inclusive, prepared by the cement mixing device according to art. CA01 or commercial concrete, poured with classical means</t>
  </si>
  <si>
    <t>Internal plastering of 5 mm thickness executed manually with dry plaster mixture, on ceiling, manual preparation of plaster</t>
  </si>
  <si>
    <t xml:space="preserve">Internal painting based on vinyl copolymers in aqueous emulsion, applied in 2 layers on existing putty, executed manually on ceilings  </t>
  </si>
  <si>
    <t xml:space="preserve">Internal plastering of 2 cm thickness, plastered manually on walls or poles on flat surfaces with lime-cement plaster M 100-T for premier and visible layer, on brick masonry or small concrete blocks </t>
  </si>
  <si>
    <t>Enamel, mat or gloss tiles of the same colour and dimensions 15 x 15 cm up to 30 x 30 cm, made on flat surfaces on walls and pillars inclusive the windowsills and edges with alternated parts in rooms with surfaces more than 10 mp, fixed on adhesive for mounting the tiles</t>
  </si>
  <si>
    <t>Internal plastering of 5 mm thickness, manually executed with dry plaster mixture on walls and partition walls, manual preparation of mortar</t>
  </si>
  <si>
    <t>Internal painting based on vinyl copolymers in aqueous emulsion, applied in 2 layers on existing putty, executed manually on walls</t>
  </si>
  <si>
    <t>External thermal insulation of walls of buildings with fine plastering on thermal insulant (rigid bonding of thermal insulation) flat surface of the walls: with mineral cotton -50 mm</t>
  </si>
  <si>
    <t>Ordinary concrete poured in equalizers, slopes, at heights up to 35 m inclusive, prepared with the concrete mixture device according to art. CA01 or ready-made concrete, poured with classical means</t>
  </si>
  <si>
    <t>Ordinary concrete M200 poured with classical means in foundations, basements, supporting walls, under zero rate, prepared with cement mixing device or ready- made according to art. CA01</t>
  </si>
  <si>
    <t xml:space="preserve">Boards from unused panels with short and sub-short resinous wood boards to pour the concrete in elevations, straight walls, and diaphragms including support  at height up to 20 m inclusive </t>
  </si>
  <si>
    <t>Fire proofing of wood</t>
  </si>
  <si>
    <t xml:space="preserve">Concrete M200 poured in monolith channel prepared by concrete mixing or commercial concrete and pouring with classical means </t>
  </si>
  <si>
    <t>Mounting and fixing the parts embedded in monolith reinforced concrete: less than 4 kg</t>
  </si>
  <si>
    <t xml:space="preserve">Ordinary concrete M100 poured in levelling, slopes at heights up to 35 m inclusive, manufactured by concrete plants or ready-made concrete as per Item CA01, poured with classical means </t>
  </si>
  <si>
    <t>Flooring made of porcelain sheets including the support layer of adhesive cement on surfaces wider than 16 m2</t>
  </si>
  <si>
    <t xml:space="preserve">Dissembling wood carpentry (doors, windows, gutters, boxes, rols, masks, etc.) </t>
  </si>
  <si>
    <t xml:space="preserve">Dissembling full brick masonry walls, BCA, ceramic and light concrete slabs, GVP bricks, excluding scaffolding and cleaning of bricks </t>
  </si>
  <si>
    <t xml:space="preserve">Internal painting with vinyl copolymer based paint in aqueous emulsion, applied in two layers on existing base coat, manually on ceilings   </t>
  </si>
  <si>
    <t xml:space="preserve">Internal plastering of 2 cm thickness manually applied on walls or poles, flat surfaces with lime-plaster cement mixture M 100-T for primer and visible layer on brick masonry or small concrete blocks </t>
  </si>
  <si>
    <t>Internal plastering of 5 mm thickness, manually executed with plaster mixture on walls and partition walls, manual preparation of mortar c (3 mm)</t>
  </si>
  <si>
    <t xml:space="preserve">Internal painting with vinyl copolymer based paint in aqueous emulsion, applied in two layers on existing base coat, manually on walls </t>
  </si>
  <si>
    <t>Chapter 1. Ground works</t>
  </si>
  <si>
    <t>Mechanical digging with excavator of 0,40-0,70 mc, with internal combustion and hydraulic command in soil with natural humidity, unloading into the track, II category soil (loading)</t>
  </si>
  <si>
    <t>Transportation of soil in trucks of 5 t to 5 km distance</t>
  </si>
  <si>
    <t>Reinforced concrete M200 poured with classical means in foundations, basement, supporting walls, walls under zero rate, prepared by cement mixing or commercial concrete according to art. CA01</t>
  </si>
  <si>
    <t>Fittings made of reinforced concrete OB 37 prepared in workshop and mounted on site, with bar diameter over  8 mm in continuous and radiation foundations</t>
  </si>
  <si>
    <t xml:space="preserve">Fittings from reinforced concrete OB 37 prepared in site workshop with bar diameter up to 8 mm inclusive, and mounted in beams and poles at height less or equal to 35 m, excluding constructions executed with sliding shutters </t>
  </si>
  <si>
    <t xml:space="preserve">Fittings from reinforced concrete OB 37 prepared in site workshops and mounted with bar diameter up to 8 mm inclusive in isolated foundations  </t>
  </si>
  <si>
    <t xml:space="preserve">Fittings from reinforced concrete OB 37 prepared in site workshops and mounted with bar diameter more than 8 mm in isolated foundations  </t>
  </si>
  <si>
    <t>Fittings from reinforced concrete OB 37 prepared in site workshop with bar diameter up to 8 mm inclusive, and mounted in beams and poles at height less or equal to 35 m, excluding constructions executed with sliding shutters</t>
  </si>
  <si>
    <t>Rams made from reusable panels with the frame made of short resinous boards to pour the concrete in beams, excluding the support at heights up to 20 m inclusive</t>
  </si>
  <si>
    <t xml:space="preserve">Rams made from reusable panels with the frame made of short resinous boards to pour the concrete in poles and frames, excluding the support at heights up to 20 m inclusive </t>
  </si>
  <si>
    <t xml:space="preserve">Rams made from reusable panels with the frame made of short resinous boards to pour the concrete in beams, excluding the support at heights up to 20 m inclusive </t>
  </si>
  <si>
    <t>Rams made from reusable panels with the frame made of short resinous boards to pour the concrete in slabs and beams, excluding the support at heights up to 20 m inclusive</t>
  </si>
  <si>
    <t>Rams made from reusable panels with the frame made of short resinous boards to pour the concrete in forms, glass-shaped forms and platforms for equipment, including support</t>
  </si>
  <si>
    <t>Fittings from reinforced concrete OB 37 prepared  in site workshop with bar diameter up to 8 mm inclusive, and mounted in beams and poles at height less or equal to 35 m, excluding constructions executed with sliding shutters</t>
  </si>
  <si>
    <t>Fittings from reinforced concrete OB 37 prepared  in site workshop with bar diameter more than 8 mm, and mounted in beams and poles at height less or equal to 35 m, excluding constructions executed with sliding shutters</t>
  </si>
  <si>
    <t xml:space="preserve">Fittings from reinforced concrete OB 37 prepared  in site workshop with bar diameter up to 8 mm inclusive, and mounted in slabs at height less or equal to 35 m, excluding constructions executed with sliding shutters </t>
  </si>
  <si>
    <t>Fittings from reinforced concrete OB 37 prepared  in site workshop with bar diameter more than 8 mm, and mounted in slabs at height less or equal to 35 m, excluding constructions executed with sliding shutters</t>
  </si>
  <si>
    <t xml:space="preserve">Hydro insulating layer made at temperature on terraces, roofs or foundations and radiation on soil without underground waters, including scaffoldings from current hydro  insulation on horizontal or up to 40% inclined surfaces, flat or curved, with bitumen cardboard glued on the entire surface with bitumen paste </t>
  </si>
  <si>
    <t xml:space="preserve">Concrete M200 poured in monolith channel, prepared with concrete mixing or commercial concrete and poured with classical means </t>
  </si>
  <si>
    <t>Concrete M200 poured in beams prepared with cement mixing or commercial concrete according to art. CA01 and poured with classical means</t>
  </si>
  <si>
    <t>Support with inventory extendable poles used to mount pre-cast slabs, for pouring the partial or full monolith floors with beams or monolith beams with pre-cast slabs type PE 3100 R</t>
  </si>
  <si>
    <t>Ordinary concrete poured in equalizers, slopes at height up to 35 m inclusive prepared by concrete mixing according to art. CA01 or commercial concrete, poured with classical means B3,5</t>
  </si>
  <si>
    <t>Reinforced concrete poured with classical means in foundations, basements, supporting walls, walls under zero rate, prepared by concrete mixing or commercial concrete according to art. CA01, poured with classical means, reinforced concrete class...   В12,5</t>
  </si>
  <si>
    <t>Company price</t>
  </si>
  <si>
    <t>set</t>
  </si>
  <si>
    <t xml:space="preserve">Corrosion resistant steel sheet chimney IC 304 with thickness 1,5mm, isolated with mineral glass frame with density 125kg/m3 and thickness 25mm, protected by stainless steel sheet with thickness 0,5mm. Inner diameter of chimney D= 500mm, Height H= 17m </t>
  </si>
  <si>
    <t>Suspended cabinet (panel), height, ЩРн-28</t>
  </si>
  <si>
    <t>Switch or commutator in metallic cover mounted on construction on wall or column, ВН32-3P/25</t>
  </si>
  <si>
    <t>Automated mono-, bi-, three polar, mounted on constructions on wall or column, BA47-29/1/B6А</t>
  </si>
  <si>
    <t>Automated mono-, bi-, three polar, mounted on constructions on wall or column, BA47-29/1/С6A</t>
  </si>
  <si>
    <t>Automated mono-, bi-, three polar, mounted on constructions on wall or column, BA47-29/1/С1A</t>
  </si>
  <si>
    <t>Automated mono-, bi-, three polar, mounted on constructions on wall or column, BA47-29/1/С4A</t>
  </si>
  <si>
    <t>Automated mono-, bi-, three polar, mounted on constructions on wall or column,  AВДT-32С/16А/30мА</t>
  </si>
  <si>
    <t>Automated mono-, bi-, three polar, mounted on constructions on wall or column,  AВДT-32С/10А/30мА</t>
  </si>
  <si>
    <t>Power block ИБП-300-VOLTER</t>
  </si>
  <si>
    <t>Motorised power generator DIESSEL, Q= 8kW</t>
  </si>
  <si>
    <t>Converter switch box OCOB-0,25/220/24</t>
  </si>
  <si>
    <t>Magnetic starter for general purposes, separated, mounted on construction on wall ПМЛ</t>
  </si>
  <si>
    <t>Illuminating unit with incandescent light bulbs ВЗГ-200</t>
  </si>
  <si>
    <t>Illuminating unit with economic light bulbs 220B IP44, 25</t>
  </si>
  <si>
    <t>Lamp LB-18</t>
  </si>
  <si>
    <t>Box ЯВШ-25-3</t>
  </si>
  <si>
    <t>Plug РСБ10-3-ЛБ</t>
  </si>
  <si>
    <t>Cable box</t>
  </si>
  <si>
    <t xml:space="preserve">Box for plug and switch </t>
  </si>
  <si>
    <t>Cable up to 35 kV in trenches executed without cover</t>
  </si>
  <si>
    <t xml:space="preserve">Cover the cable embedded in trenches: with brick for one cable </t>
  </si>
  <si>
    <t>Cable АПвзБбШп-5х25mm2</t>
  </si>
  <si>
    <t>Cable ВВГнг-LS-3*1.5</t>
  </si>
  <si>
    <t>Cable ВВГнг-LS-3*2.5</t>
  </si>
  <si>
    <t>Cable ВВГнг-FRLS-3*1.5</t>
  </si>
  <si>
    <t>Cable ВВГнг-FRLS-3*2.5</t>
  </si>
  <si>
    <t>10 unit</t>
  </si>
  <si>
    <t>100 units</t>
  </si>
  <si>
    <t>101 units</t>
  </si>
  <si>
    <t>102 units</t>
  </si>
  <si>
    <t>Brick</t>
  </si>
  <si>
    <t>Cable up to 35 kV in pipes, blocks and boxes inserted</t>
  </si>
  <si>
    <t>Vinyl plast pipe on installed constructions, walls and columns, fixed with staples, diameter 20 mm</t>
  </si>
  <si>
    <t>Vinyl plast pipe on installed constructions, walls and columns, fixed with staples, diameter 25 mm</t>
  </si>
  <si>
    <t>End A-150</t>
  </si>
  <si>
    <t>Earth plug, vertical, of round steel diameter 16 mm</t>
  </si>
  <si>
    <t>Chapter 3. Equipment</t>
  </si>
  <si>
    <t>Power block 2.0кВт ИБП300-VOLTER</t>
  </si>
  <si>
    <t>Motorised power generator DIESSEL, Q= 5kWA,   220V/50Hz</t>
  </si>
  <si>
    <t>Starter ПМЛ-122002</t>
  </si>
  <si>
    <t>Illuminating unit with luminescent light bulbs mounted separately on pivots, STR-2х36 with ПРА</t>
  </si>
  <si>
    <t>Illuminating unit with luminescent light bulbs mounted separately on pivots, LPO-2х18 with ПРА</t>
  </si>
  <si>
    <t>Illuminating unit with luminescent light bulbs mounted separately on pivots, STR-2х18 with ПРА</t>
  </si>
  <si>
    <t>One button switch, buried type, in closed installation 1Р44</t>
  </si>
  <si>
    <t>Two button switch, buried type, in closed installation 1Р44</t>
  </si>
  <si>
    <t xml:space="preserve">Executing the channel for one cable in trenches  </t>
  </si>
  <si>
    <t>Metallic channel on walls and ceilings, 80*60*4</t>
  </si>
  <si>
    <t>Terminal end with plastic thermal contractible gloves for cable with 3-4 conductors with paper insulation, tension up to 1 kV, section of a conductor up to: 70 mm2  КВэТ-6</t>
  </si>
  <si>
    <t>Terminal end with plastic thermal contractible gloves for cable with 3-4 conductors with paper insulation, tension up to 1 kV, section of a conductor up to: 70 mm2ПКВЭ-11</t>
  </si>
  <si>
    <t xml:space="preserve">Metallic box for protection of extensions and electric equipment </t>
  </si>
  <si>
    <t>Earth conductor, open, on construction support, of round steel, diameter 6 mm</t>
  </si>
  <si>
    <t>Earth conductor, open, on construction support, of round steel, diameter 20 mm</t>
  </si>
  <si>
    <t>Thermometer 0...120*C</t>
  </si>
  <si>
    <t>Chapter 1. Assembling works</t>
  </si>
  <si>
    <t>Heat converter ТС034-50М</t>
  </si>
  <si>
    <t>converter 7C1</t>
  </si>
  <si>
    <t>Controller OBEH TPM12A</t>
  </si>
  <si>
    <t>Device МП4-У</t>
  </si>
  <si>
    <t>Device ДМ-2010Сг</t>
  </si>
  <si>
    <t>Converter  РОС-301</t>
  </si>
  <si>
    <t>Metallic hose, outer diameter up to 15 mm</t>
  </si>
  <si>
    <t>Steel pipe on constructions embedded in walls, fixed with staples, diameter up to 18*1,2 mm</t>
  </si>
  <si>
    <t>Cable fixed with applied staples, bands to install switchboards, with 2-4 wires, wire section up to 16 mm2, КВВГнг-LSLTx-4*1,0</t>
  </si>
  <si>
    <t>Cable fixed with applied staples, bands to install switchboards, with 2-4 wires, wire section up to 16 mm2, КВВГнг-LSLTx-5*1,0</t>
  </si>
  <si>
    <t>Cable fixed with applied staples, bands to install switchboards, with 2-4 wires, wire section up to 16 mm2, КВВГнг-LSLTx-7*1,0</t>
  </si>
  <si>
    <t>Mini-channel TMK1020</t>
  </si>
  <si>
    <t>Mini-channel TMK1720</t>
  </si>
  <si>
    <t>Metallic hose, outer diameter up to 16 mm</t>
  </si>
  <si>
    <t>Cabinets, boxes and doses for pipe installation: Box TMK-AD70</t>
  </si>
  <si>
    <t xml:space="preserve">Metallic constructions </t>
  </si>
  <si>
    <t>Switchboard ЩУС 800х650х250 ЩМП-4 1P54</t>
  </si>
  <si>
    <t>Device or equipment dissembled before transportation, BA47-29M</t>
  </si>
  <si>
    <t>Device or equipment dissembled before transportation, УП5312</t>
  </si>
  <si>
    <t>Device or equipment dissembled before transportation, ALCLR</t>
  </si>
  <si>
    <t>Device or equipment dissembled before transportation, SB-7</t>
  </si>
  <si>
    <t>Device or equipment dissembled before transportation, АЕА</t>
  </si>
  <si>
    <t>Device or equipment dissembled before transportation, ПЭ37</t>
  </si>
  <si>
    <t>Device or equipment dissembled before transportation, PKB11</t>
  </si>
  <si>
    <t>Device or equipment dissembled before transportation, AD-22DS</t>
  </si>
  <si>
    <t>Device or equipment dissembled before transportation, Д226Б</t>
  </si>
  <si>
    <t>Device or equipment dissembled before transportation, ЗД-47</t>
  </si>
  <si>
    <t xml:space="preserve">Connecting the devices to electric grids by adhesion </t>
  </si>
  <si>
    <t>Conductor of group grids, illumination, in protective membrane or cable, with 2-3 wires, in gaps of plates</t>
  </si>
  <si>
    <t>Cost of materials</t>
  </si>
  <si>
    <t>Valve 14М1-16</t>
  </si>
  <si>
    <t>Steel pipe Д18*1.2 mm</t>
  </si>
  <si>
    <t>Metallic hose РЗ-ЦХ-Ш Д15 mm</t>
  </si>
  <si>
    <t>Cable KBBГнг-LSLTx-4*1.0 mm2</t>
  </si>
  <si>
    <t>Cable KBBГнг-LSLTx-5*1.0 mm2</t>
  </si>
  <si>
    <t>Cable KBBГнг-LSLTx-7*1.0 mm2</t>
  </si>
  <si>
    <t>Wires  ПВ1*1,5 mm2</t>
  </si>
  <si>
    <t>Wires ПВ3*1,5 mm2</t>
  </si>
  <si>
    <t>Mini-channel TMK 1020</t>
  </si>
  <si>
    <t>Mini-channel TMK 1720</t>
  </si>
  <si>
    <t xml:space="preserve">Switchboard ТМК-АД70                                                       </t>
  </si>
  <si>
    <t xml:space="preserve">Chapter 2. Equipment </t>
  </si>
  <si>
    <t>Market price</t>
  </si>
  <si>
    <t>Thermometer 0...120C</t>
  </si>
  <si>
    <t>Temperature detector 7C1</t>
  </si>
  <si>
    <t>Controller OBEH TPM12А-Щ1-ТС-0,25-К</t>
  </si>
  <si>
    <t>Manometer МП4-У</t>
  </si>
  <si>
    <t>Manometer ДМ2010Сг</t>
  </si>
  <si>
    <t>transmitter POC-301</t>
  </si>
  <si>
    <t>Cabinet ЩУС ЩМП-4 800х650х250</t>
  </si>
  <si>
    <t>Switch  УП5312-С86</t>
  </si>
  <si>
    <t>Switch  ALCLR-22</t>
  </si>
  <si>
    <t>Green post SB-7</t>
  </si>
  <si>
    <t xml:space="preserve">Red post SB-7 </t>
  </si>
  <si>
    <t xml:space="preserve">Green post АЕА-22 </t>
  </si>
  <si>
    <t xml:space="preserve">Red post АЕА-22 </t>
  </si>
  <si>
    <t>White indicator AD-22DS</t>
  </si>
  <si>
    <t>Red indicator AD-22DS</t>
  </si>
  <si>
    <t xml:space="preserve">Yellow indicator AD-22DS </t>
  </si>
  <si>
    <t>Repeater  ПЭ37-44У3</t>
  </si>
  <si>
    <t>Repeater РКВ11-33-11УХЛ4</t>
  </si>
  <si>
    <t>Diode Д226Б</t>
  </si>
  <si>
    <t>Contact block БЗ24-4П16</t>
  </si>
  <si>
    <t>Bell ЗД-47</t>
  </si>
  <si>
    <t>Signalling device Seitron RGD СО</t>
  </si>
  <si>
    <t>Three way valve, with flanges with electric conductors, for central heating systems, with nominal diameter 15 - 20 mm (valve 14М 1-16 )</t>
  </si>
  <si>
    <t>Corrugated pipe ПВХ Д16 mm</t>
  </si>
  <si>
    <t>Signalling device Seitron RGD CO</t>
  </si>
  <si>
    <t xml:space="preserve">Chapter 1. Equipment </t>
  </si>
  <si>
    <t>Water meter  ''C"  d15mm</t>
  </si>
  <si>
    <t>Cold and hot water meters with the diameter 15..25 mm</t>
  </si>
  <si>
    <t>Chapter 3.1. System A1</t>
  </si>
  <si>
    <t>Plastic pipe connected by welding through poly-fusion, in columns, in residential and social-cultural buildings, PPR PN10 d20x1,9mm</t>
  </si>
  <si>
    <t>Plastic pipe connected by welding through poly-fusion, in columns, in residential and social-cultural buildings, PPR PN10 d25x2,3mm</t>
  </si>
  <si>
    <t>Bracelet to fix water and gas pipelines, made of steel or PVC mounted by shooting,  PPR  d 1/2"</t>
  </si>
  <si>
    <t>Bracelet to fix water and gas pipelines, made of steel or PVC mounted by shooting,  PPR d 3/4"</t>
  </si>
  <si>
    <t>Insulate the pipes with special insulation sleeves, introduced in pipes, isoflex d22x5mm</t>
  </si>
  <si>
    <t>Insulate the pipes with special insulation sleeves, introduced in pipes, isoflex d28x5mm</t>
  </si>
  <si>
    <t xml:space="preserve">Radiator for bathroom, with flexible or fixed shower head, with any closing type, including for disabled persons mounted on brick wall </t>
  </si>
  <si>
    <t>Set to measure the water debit without meter, metering station d15mm</t>
  </si>
  <si>
    <t>Garden hose pipe mounted in the ground d20mm</t>
  </si>
  <si>
    <t>Preparation and pouring the concrete in foundation of channels, through interior with H 1,2-1,8 m and coverage 1-5 m for pipes В7,5</t>
  </si>
  <si>
    <t>Chapter 3.2. System  T3</t>
  </si>
  <si>
    <t>Plastic pipe connected by welding through poly-fusion, in columns, in residential and social-cultural buildings, PPR  d20x2,8mm</t>
  </si>
  <si>
    <t>Chapter 3.3. System  T4</t>
  </si>
  <si>
    <t>Plastic pipe connected by welding through poly-fusion, in columns, in residential and social-cultural buildings,  PPR  d20x2,8mm</t>
  </si>
  <si>
    <t>Brass radiator rails, laminate, etc. mounted on brick walls or b.c.a., with two support points</t>
  </si>
  <si>
    <t xml:space="preserve">Chapter 3.4. Sewage - C1 - </t>
  </si>
  <si>
    <t>Plastic pipe for sewage, combined with set of rubber, mounted apparently or covered under the flooring,  d50 mm  PPR</t>
  </si>
  <si>
    <t>Bracelet to fix water and gas pipelines, made of steel or PVC mounted by shooting, pipes with diameter 2"</t>
  </si>
  <si>
    <t xml:space="preserve">Projecture </t>
  </si>
  <si>
    <t xml:space="preserve">Manual digging of soil, in slopes, soil excavated or scrapers to fill in the digging in slope profile, in middle soil </t>
  </si>
  <si>
    <t>Filling the trenches for water and sewage pipes with sub-layer, protection layer, isolation layer or filtering layer in drainage tubes executed with sand (sand matress)</t>
  </si>
  <si>
    <t xml:space="preserve">Chapter 3.5. Sewage  -C3 - </t>
  </si>
  <si>
    <t>Plastic connecting part for sewage pipe, embedded by welding of both ends, tee-joint d50x50mm</t>
  </si>
  <si>
    <t>Plastic connecting part for sewage pipe, embedded by welding of both ends, pipe elbow d50mm 90*</t>
  </si>
  <si>
    <t>Plastic connecting part for sewage pipe, embedded by welding of both ends, pipe closer d50mm</t>
  </si>
  <si>
    <t>Plastic pipe for sewage in set with rubber, mounted apparently or under the flooring,  d100 mm  PPR</t>
  </si>
  <si>
    <t>Plastic connecting part for sewage pipe, embedded by welding of both ends, tee-joint d100x100mm</t>
  </si>
  <si>
    <t>Plastic connecting part for sewage pipe, embedded by welding of both ends, pipe elbow d100mm 90*</t>
  </si>
  <si>
    <t>Plastic connecting part for sewage pipe, embedded by welding of both ends, pipe closer d100mm</t>
  </si>
  <si>
    <t>Chapter 3.6. Materials</t>
  </si>
  <si>
    <t>Radiator with basculant arm on platform for sink or laundry, irrespective of closing type, including for disabled persons, with the diameter 1/2"</t>
  </si>
  <si>
    <t>Chapter 1.1. Ground works</t>
  </si>
  <si>
    <t>Mechanical digging with excavator of 0,40-0,70 mc, with internal combustion and hydraulic command in soil with natural humidity, unloading on ground catg. II</t>
  </si>
  <si>
    <t>Transportation of soil in trucks to 2 km distance</t>
  </si>
  <si>
    <t>Scattering with the spade the loose soil, in uniform layers of 10-30 cm thick for a scattering of up to 3 m from piles, including by breaking the balled roots from the middle soil</t>
  </si>
  <si>
    <t xml:space="preserve">Manual punning of piles in horizontal or inclined digging of 1/4 including watering of each soil layer in part, with the 10 cm thickness of cohesive soil </t>
  </si>
  <si>
    <t xml:space="preserve">Manual punning with 150-200 kg punner of piles in successive layers of 20-30 cm thickness, excluding the watering of each soil layer in part, the filling is made in cohesive soil   </t>
  </si>
  <si>
    <t xml:space="preserve">Chapter 1.2. Pipelines and fittings </t>
  </si>
  <si>
    <t>Polyethylene pipe for water pipes mounted in trench, PE100 PN10  d20mm</t>
  </si>
  <si>
    <t xml:space="preserve">Warning stripe </t>
  </si>
  <si>
    <t xml:space="preserve">Washing PVC, cast iron, asbestos, polyethylene pipes of 20-75 mm, for drinking water after mounting and embedding, before reception </t>
  </si>
  <si>
    <t>Pressure test of polyethylene pipes mounted in trenches for water and sewage pipelines, with diameter up to 100 mm</t>
  </si>
  <si>
    <t>Mounting manual or mechanical action fittings (bath tubs, taps, vents) to water or sewage pipes, draining valve d20mm</t>
  </si>
  <si>
    <t>Connecting to existing steel pipeline (with sockets), socket diameter 25 mm</t>
  </si>
  <si>
    <t>Chapter 1.3. Chimneys</t>
  </si>
  <si>
    <t>part</t>
  </si>
  <si>
    <t>well</t>
  </si>
  <si>
    <t>Pre-cast reinforced concrete manholes for sewage, circular (ring) with diameter 1,5 m, in soil without underground water</t>
  </si>
  <si>
    <t>Elements of pre-cast reinforced concrete of manholes, circular (ring) with diameter 1,5m. КЦД-15</t>
  </si>
  <si>
    <t>Elements of pre-cast reinforced concrete of manholes, circular (ring) with diameter 1.5m. КЦ15-6</t>
  </si>
  <si>
    <t>Elements of pre-cast reinforced concrete of tabs, circular (ring) with diameter 1,5m  КЦП3-15-2</t>
  </si>
  <si>
    <t>Elements of pre-cast reinforced concrete of tabs, circular (ring) with diameter 1,0m  КЦO-1</t>
  </si>
  <si>
    <t xml:space="preserve">stringers of metal </t>
  </si>
  <si>
    <t>L-shape iron cast lid</t>
  </si>
  <si>
    <t>Hot water preparation with thermal heat, hot water of 70-90 degrees C, having the capacity up to 1000l</t>
  </si>
  <si>
    <t>Leak-proof test at pressure of cold or hot water installation performed through heavy vinyl poly chloride or plastic pipe with diameter 16-110 mm</t>
  </si>
  <si>
    <t>Straight-way and vent tap, with or without discharge for steel pipe, socket vent d1/2"</t>
  </si>
  <si>
    <t>Straight-way and vent tap, with or without discharge for steel pipe, socket vent d3/4"</t>
  </si>
  <si>
    <t>Straight-way and vent tap, with or without discharge for steel pipe,  discharging tap d15mm</t>
  </si>
  <si>
    <t>Straight-way and vent tap, with or without discharge for steel pipe,  discharging tap d1/2"</t>
  </si>
  <si>
    <t>Leak-proof and functioning test of sewage installation executed from iron tubes, to discharges, vynyl polychlorure pipe, unplastered, light or plastic material, iron pipe with diameter up to 100 mm inclusive</t>
  </si>
  <si>
    <t>Filling the trenches for water and sewage pipes with sub-layer, protection layer, isolation layer or filtering layer in drainage tubes executed with sand (sand mattress)</t>
  </si>
  <si>
    <t>Semi-porcelain sink, sanitary porcelain, etc. including for disabled people, with plastic drainage pipe mounted on platform</t>
  </si>
  <si>
    <t>Poly-propylene floor drain, end diameter 100 mm</t>
  </si>
  <si>
    <t>Poly-propylene floor drain, end diameter 50 mm</t>
  </si>
  <si>
    <t>Scattering loose soil extracted from I or II category of soil, with bulldozer with tracks of 65-80 CP, in layers 15-20 cm thick</t>
  </si>
  <si>
    <t>Asphalt poured for sidewalks on existing foundation, 3,0 cm thickness, drywall corner</t>
  </si>
  <si>
    <t xml:space="preserve"> Concentrator: main block Варта-1/2GSM</t>
  </si>
  <si>
    <t>Concentrator: module TK-2GSM</t>
  </si>
  <si>
    <t>Accumulator EN-54</t>
  </si>
  <si>
    <t>Warning signs ИПК-8</t>
  </si>
  <si>
    <t>Warning signs ИПК-9</t>
  </si>
  <si>
    <t>Warning signs ИПР-1</t>
  </si>
  <si>
    <t>Warning signs LC 102 PIGBS</t>
  </si>
  <si>
    <t>Warning signs СМК (TANE)</t>
  </si>
  <si>
    <t xml:space="preserve">Cable measurer: Continuous power measuring set of pair cables mounted before and after the regulation of devices </t>
  </si>
  <si>
    <t>Receivers: Device "ПС" for: 4 channels</t>
  </si>
  <si>
    <t>Keyboard</t>
  </si>
  <si>
    <t>Module PC5204</t>
  </si>
  <si>
    <t>Automatic Warning signs "ОС": LC 102 PIGBS</t>
  </si>
  <si>
    <t>Automatic Warning signs "ОС" : contact, magnetic contact CMK-1</t>
  </si>
  <si>
    <t>Transmitter АТC-100</t>
  </si>
  <si>
    <t>Wall device : Bell SA-913F</t>
  </si>
  <si>
    <t>Embedding cable and conductor on walls: cable КПСЭнгFRLS</t>
  </si>
  <si>
    <t>Embedding cable and conductor on walls: cable ВВГнг-LSLTx-2x1.5mm2</t>
  </si>
  <si>
    <t>Accumulator 12B</t>
  </si>
  <si>
    <t>Metallic constrictions</t>
  </si>
  <si>
    <t>Materials</t>
  </si>
  <si>
    <t>Cable КПСЭнгFRLS-2х2x0.2</t>
  </si>
  <si>
    <t>Cable ВВГнг-LSLTx-2x1.5mm2</t>
  </si>
  <si>
    <t>Switchboard Varta -1/2GSM"</t>
  </si>
  <si>
    <t>Module TK-2GSM</t>
  </si>
  <si>
    <t>Radio-transmitter ATC</t>
  </si>
  <si>
    <t>Bell SА-913F</t>
  </si>
  <si>
    <t>4 area board PC-585</t>
  </si>
  <si>
    <t>Module PC-5204</t>
  </si>
  <si>
    <t>Motor pump for fire extinguishing in set with hose D=50mm and length of 60m. Refiling debit of pump 36m3/h, vacuum depth 6m</t>
  </si>
  <si>
    <t>Fire extinguisher OP 5</t>
  </si>
  <si>
    <t>Accumulator 12V</t>
  </si>
  <si>
    <t>Layer of natural cylindrical aggregates with filtering resistance, insulation, airing, anti-gelling and anti-capillary function, with manual coating on drywall corner</t>
  </si>
  <si>
    <t>Scetion:</t>
  </si>
  <si>
    <t>Fuel system</t>
  </si>
  <si>
    <t>Description of works</t>
  </si>
  <si>
    <t xml:space="preserve">Training of operators </t>
  </si>
  <si>
    <t>course</t>
  </si>
  <si>
    <t>Measure the emissions</t>
  </si>
  <si>
    <t>Measure performance indicators</t>
  </si>
  <si>
    <t xml:space="preserve">Commissioning integral system </t>
  </si>
  <si>
    <t>system</t>
  </si>
  <si>
    <t>Total excluding VAT :</t>
  </si>
  <si>
    <t>Description of item</t>
  </si>
  <si>
    <t xml:space="preserve">Periodicity  </t>
  </si>
  <si>
    <t>Quantity for 3 years</t>
  </si>
  <si>
    <t xml:space="preserve">Maintenance works and commissioning of heating system at the beginning of heating season </t>
  </si>
  <si>
    <t>annual</t>
  </si>
  <si>
    <t xml:space="preserve">Periodic maintenance works at the end of heating season </t>
  </si>
  <si>
    <t xml:space="preserve">Intervention and reparation of equipment in case of emergency </t>
  </si>
  <si>
    <t>case</t>
  </si>
  <si>
    <t xml:space="preserve">Telephonic assistance in using the system </t>
  </si>
  <si>
    <t>Total  excluding VAT :</t>
  </si>
  <si>
    <t xml:space="preserve">Minimum specifications of boiler </t>
  </si>
  <si>
    <t>Requirements</t>
  </si>
  <si>
    <t xml:space="preserve">Suggested requirements </t>
  </si>
  <si>
    <t xml:space="preserve">Quantity </t>
  </si>
  <si>
    <t>Unit price
USD</t>
  </si>
  <si>
    <t>Boiler model:</t>
  </si>
  <si>
    <t>Type of fuel: agro-briquettes, type E, EN 14961-6 (according to Technical Specifications description) *</t>
  </si>
  <si>
    <t>Limits of emissio: EN 303-5:2012   Class 3</t>
  </si>
  <si>
    <t>Productivity: minimum 80% ****</t>
  </si>
  <si>
    <t>Working pressure: ≥1.5 bar</t>
  </si>
  <si>
    <t>Maximum admitted temperature at operation: ≥85 °C</t>
  </si>
  <si>
    <t>Power tension: 230V/50Hz</t>
  </si>
  <si>
    <t>Warranty for active components: 3 years</t>
  </si>
  <si>
    <t>Warranty for passive components: 5 years</t>
  </si>
  <si>
    <t>Burner cleaning: automatic cleaning system of burner through mechanical means</t>
  </si>
  <si>
    <t xml:space="preserve">Capacity of fuel tank: </t>
  </si>
  <si>
    <t>Boiler assembling scheme in existing boiler room in accordance with the normative in force *****</t>
  </si>
  <si>
    <t xml:space="preserve">* Specify type of fuel in accordance with the producer's recommendation </t>
  </si>
  <si>
    <t xml:space="preserve">** Based on E type biofuel in accordance with Technical Specifications Description. </t>
  </si>
  <si>
    <t>**** Specify only numerical value. Do not include text</t>
  </si>
  <si>
    <t xml:space="preserve">***** The bidder will include an illustration to show the location of boilers in the boiler room by indicating main dimensions </t>
  </si>
  <si>
    <t>Cost Composition / Section</t>
  </si>
  <si>
    <t xml:space="preserve">Automated control and regulation system </t>
  </si>
  <si>
    <t>Seamless or longitudinally welded steel pipe for construction, welded to distribution pipes in central heating systems, pipe having the outer diameter and wall thickness of 76 x 3,0 mm</t>
  </si>
  <si>
    <t>Seamless or longitudinally welded steel pipe for construction, welded to distribution pipes in central heating systems, pipe having the outer diameter and wall thickness of 89 x 3,0 mm</t>
  </si>
  <si>
    <t>Seamless or longitudinally welded steel pipe for construction, welded to distribution pipes in central heating systems, pipe having the outer diameter and wall thickness of 45mm</t>
  </si>
  <si>
    <t>Insulation with perforated lining from glass fibre brand HPST-5 thickness 40mm</t>
  </si>
  <si>
    <t>Solar hot water production system</t>
  </si>
  <si>
    <t xml:space="preserve">Solar hot water production system </t>
  </si>
  <si>
    <t>Manual brush anticorrosive paint application on metallic constructions with one anticorrosive layer of lead prime and two layers of chloric rubber enamel on metallic articles and constructions executed of profiles with thickness between 8 mm and 12 mm inclusive</t>
  </si>
  <si>
    <t xml:space="preserve">Manual brush anticorrosive paint application on metallic constructions with one anticorrosive layer of lead prime and two layers of chloric rubber enamel on metallic articles and constructions executed of profiles with thickness between 8 mm and 12 mm inclusive </t>
  </si>
  <si>
    <t xml:space="preserve">Chapter  1.7. Thermofication chimney ТК-1-1 unit </t>
  </si>
  <si>
    <t>Chapter 14. Thermal point/substation</t>
  </si>
  <si>
    <t>Plaster mixture Nivelir/Leveler: thickness 20 mm</t>
  </si>
  <si>
    <t xml:space="preserve">Painting articles and metallic constructions with 3 layers of oil paint, executed from profiles with thickness between 8 mm and 12 mm inclusive, with manual brush </t>
  </si>
  <si>
    <t>Lamp LB-36</t>
  </si>
  <si>
    <t xml:space="preserve">Green indicator AD-22DS </t>
  </si>
  <si>
    <t>Drinking water filter with threaded sockets to be mounted on pipe, brass filter d15mm</t>
  </si>
  <si>
    <t xml:space="preserve">anticorrosive painting of metallic articles and constructions with oil paint in one layer and two layers of rubber enamel made of profiles between 8 mm and 12 mm thickness inclusive, with hand brush </t>
  </si>
  <si>
    <t>The bidder is responsible for any item that was not assigned a unit price and will be provided without additional costs for the UNDP</t>
  </si>
  <si>
    <t xml:space="preserve">*** The bidder may suggest a boiler with higher or lower diameter than specified in project documentation,provided that the smoke chimney is compatible with the boiler and ensures its optimal operation, and the costs are adjusted accordingly in the financial offer. </t>
  </si>
  <si>
    <t>Solid biomass( briquettes)heating boiler, 90/70  °C,  Q=175.0 kW  in set with management board</t>
  </si>
  <si>
    <t xml:space="preserve">Diameter of smoke chimney  300mm***: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</si>
</sst>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00_);_(* \(#,##0.00\);_(* &quot;-&quot;??_);_(@_)"/>
    <numFmt numFmtId="166" formatCode="0.0%"/>
  </numFmts>
  <fonts count="4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indexed="8"/>
      <name val="Times New Roman"/>
      <family val="1"/>
      <charset val="204"/>
    </font>
    <font>
      <b/>
      <sz val="12"/>
      <color indexed="8"/>
      <name val="Calibri"/>
      <family val="2"/>
      <charset val="204"/>
    </font>
    <font>
      <sz val="12"/>
      <color indexed="8"/>
      <name val="Calibri"/>
      <family val="2"/>
      <charset val="204"/>
    </font>
    <font>
      <b/>
      <sz val="14"/>
      <color indexed="8"/>
      <name val="Calibri"/>
      <family val="2"/>
      <charset val="204"/>
    </font>
    <font>
      <sz val="11"/>
      <color indexed="8"/>
      <name val="Calibri"/>
      <family val="2"/>
    </font>
    <font>
      <sz val="12"/>
      <color indexed="8"/>
      <name val="Calibri"/>
      <family val="2"/>
      <charset val="204"/>
    </font>
    <font>
      <b/>
      <sz val="15"/>
      <name val="Calibri"/>
      <family val="2"/>
    </font>
    <font>
      <b/>
      <sz val="14"/>
      <color indexed="9"/>
      <name val="Calibri"/>
      <family val="2"/>
    </font>
    <font>
      <b/>
      <sz val="14"/>
      <name val="Calibri"/>
      <family val="2"/>
    </font>
    <font>
      <b/>
      <sz val="14"/>
      <color indexed="9"/>
      <name val="Calibri"/>
      <family val="2"/>
      <charset val="204"/>
    </font>
    <font>
      <b/>
      <sz val="15"/>
      <color indexed="9"/>
      <name val="Calibri"/>
      <family val="2"/>
    </font>
    <font>
      <b/>
      <sz val="11"/>
      <color indexed="10"/>
      <name val="Calibri"/>
      <family val="2"/>
      <charset val="204"/>
    </font>
    <font>
      <sz val="12"/>
      <color indexed="9"/>
      <name val="Calibri"/>
      <family val="2"/>
      <charset val="204"/>
    </font>
    <font>
      <b/>
      <sz val="12"/>
      <color indexed="9"/>
      <name val="Calibri"/>
      <family val="2"/>
      <charset val="204"/>
    </font>
    <font>
      <sz val="8"/>
      <name val="Calibri"/>
      <family val="2"/>
    </font>
    <font>
      <b/>
      <sz val="11"/>
      <color theme="0"/>
      <name val="Calibri"/>
      <family val="2"/>
      <scheme val="minor"/>
    </font>
    <font>
      <b/>
      <sz val="15"/>
      <color theme="3"/>
      <name val="Calibri"/>
      <family val="2"/>
      <scheme val="minor"/>
    </font>
    <font>
      <sz val="11"/>
      <color theme="1"/>
      <name val="Calibri"/>
      <family val="2"/>
      <charset val="238"/>
      <scheme val="minor"/>
    </font>
    <font>
      <sz val="12"/>
      <name val="Calibri"/>
      <family val="2"/>
    </font>
    <font>
      <b/>
      <sz val="14"/>
      <color indexed="10"/>
      <name val="Calibri"/>
      <family val="2"/>
      <charset val="238"/>
      <scheme val="minor"/>
    </font>
    <font>
      <b/>
      <sz val="14"/>
      <name val="Calibri"/>
      <family val="2"/>
      <charset val="238"/>
      <scheme val="minor"/>
    </font>
    <font>
      <b/>
      <sz val="12"/>
      <color indexed="8"/>
      <name val="Calibri"/>
      <family val="2"/>
      <charset val="238"/>
      <scheme val="minor"/>
    </font>
    <font>
      <b/>
      <sz val="12"/>
      <color theme="1"/>
      <name val="Calibri"/>
      <family val="2"/>
      <scheme val="minor"/>
    </font>
    <font>
      <b/>
      <sz val="14"/>
      <name val="Calibri"/>
      <family val="2"/>
      <scheme val="minor"/>
    </font>
    <font>
      <b/>
      <sz val="14"/>
      <color indexed="8"/>
      <name val="Calibri"/>
      <family val="2"/>
      <charset val="204"/>
      <scheme val="minor"/>
    </font>
    <font>
      <sz val="12"/>
      <color indexed="8"/>
      <name val="Calibri"/>
      <family val="2"/>
      <charset val="204"/>
      <scheme val="minor"/>
    </font>
    <font>
      <b/>
      <sz val="14"/>
      <color indexed="9"/>
      <name val="Calibri"/>
      <family val="2"/>
      <charset val="238"/>
      <scheme val="minor"/>
    </font>
    <font>
      <sz val="11"/>
      <color theme="1"/>
      <name val="Calibri"/>
      <family val="2"/>
      <scheme val="minor"/>
    </font>
    <font>
      <sz val="11"/>
      <color rgb="FF3F3F76"/>
      <name val="Calibri"/>
      <family val="2"/>
      <scheme val="minor"/>
    </font>
    <font>
      <sz val="11"/>
      <color theme="0"/>
      <name val="Calibri"/>
      <family val="2"/>
      <scheme val="minor"/>
    </font>
    <font>
      <sz val="11"/>
      <name val="Calibri"/>
      <family val="2"/>
      <scheme val="minor"/>
    </font>
    <font>
      <b/>
      <sz val="11"/>
      <color theme="1"/>
      <name val="Calibri"/>
      <family val="2"/>
      <charset val="204"/>
      <scheme val="minor"/>
    </font>
    <font>
      <b/>
      <sz val="11"/>
      <color rgb="FFFF0000"/>
      <name val="Calibri"/>
      <family val="2"/>
      <charset val="204"/>
      <scheme val="minor"/>
    </font>
    <font>
      <b/>
      <sz val="12"/>
      <color theme="0"/>
      <name val="Calibri"/>
      <family val="2"/>
      <charset val="204"/>
      <scheme val="minor"/>
    </font>
    <font>
      <sz val="11"/>
      <color rgb="FFFF0000"/>
      <name val="Calibri"/>
      <family val="2"/>
      <charset val="238"/>
      <scheme val="minor"/>
    </font>
    <font>
      <i/>
      <sz val="11"/>
      <color rgb="FFFF0000"/>
      <name val="Calibri"/>
      <family val="2"/>
      <charset val="204"/>
      <scheme val="minor"/>
    </font>
    <font>
      <b/>
      <sz val="14"/>
      <color indexed="8"/>
      <name val="Calibri"/>
      <family val="2"/>
      <charset val="238"/>
      <scheme val="minor"/>
    </font>
    <font>
      <u/>
      <sz val="11"/>
      <color theme="1"/>
      <name val="Calibri"/>
      <family val="2"/>
      <scheme val="minor"/>
    </font>
    <font>
      <b/>
      <u/>
      <sz val="11"/>
      <color theme="1"/>
      <name val="Calibri"/>
      <family val="2"/>
      <charset val="204"/>
      <scheme val="minor"/>
    </font>
    <font>
      <sz val="11"/>
      <color theme="1"/>
      <name val="Calibri"/>
      <family val="2"/>
      <charset val="204"/>
      <scheme val="minor"/>
    </font>
    <font>
      <sz val="11"/>
      <color theme="1"/>
      <name val="Calibri"/>
      <scheme val="minor"/>
    </font>
    <font>
      <sz val="10"/>
      <color theme="1"/>
      <name val="Calibri"/>
      <family val="2"/>
      <charset val="238"/>
      <scheme val="minor"/>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rgb="FFA5A5A5"/>
      </patternFill>
    </fill>
    <fill>
      <patternFill patternType="solid">
        <fgColor theme="9" tint="0.79998168889431442"/>
        <bgColor indexed="64"/>
      </patternFill>
    </fill>
    <fill>
      <patternFill patternType="solid">
        <fgColor rgb="FFFFE36D"/>
        <bgColor indexed="64"/>
      </patternFill>
    </fill>
    <fill>
      <patternFill patternType="solid">
        <fgColor rgb="FFFFCC99"/>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rgb="FFFFC000"/>
        <bgColor indexed="64"/>
      </patternFill>
    </fill>
    <fill>
      <patternFill patternType="solid">
        <fgColor rgb="FFFFE989"/>
        <bgColor indexed="64"/>
      </patternFill>
    </fill>
    <fill>
      <patternFill patternType="solid">
        <fgColor theme="1" tint="0.499984740745262"/>
        <bgColor indexed="64"/>
      </patternFill>
    </fill>
    <fill>
      <patternFill patternType="solid">
        <fgColor rgb="FFB4F0FF"/>
        <bgColor indexed="64"/>
      </patternFill>
    </fill>
    <fill>
      <patternFill patternType="solid">
        <fgColor theme="0" tint="-0.14996795556505021"/>
        <bgColor indexed="64"/>
      </patternFill>
    </fill>
    <fill>
      <patternFill patternType="solid">
        <fgColor rgb="FFB4E682"/>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ck">
        <color auto="1"/>
      </top>
      <bottom style="thick">
        <color auto="1"/>
      </bottom>
      <diagonal/>
    </border>
  </borders>
  <cellStyleXfs count="15">
    <xf numFmtId="0" fontId="0" fillId="0" borderId="0"/>
    <xf numFmtId="0" fontId="19" fillId="5" borderId="7" applyNumberFormat="0" applyAlignment="0" applyProtection="0"/>
    <xf numFmtId="165" fontId="8" fillId="0" borderId="0" applyFont="0" applyFill="0" applyBorder="0" applyAlignment="0" applyProtection="0"/>
    <xf numFmtId="0" fontId="20" fillId="0" borderId="8" applyNumberFormat="0" applyFill="0" applyAlignment="0" applyProtection="0"/>
    <xf numFmtId="0" fontId="23" fillId="7" borderId="1">
      <alignment vertical="center"/>
    </xf>
    <xf numFmtId="4" fontId="29" fillId="2" borderId="1" applyFont="0" applyFill="0" applyBorder="0">
      <alignment horizontal="center" vertical="center" wrapText="1"/>
    </xf>
    <xf numFmtId="0" fontId="22" fillId="5" borderId="1" applyNumberFormat="0" applyFill="0" applyAlignment="0">
      <alignment horizontal="center" wrapText="1"/>
    </xf>
    <xf numFmtId="0" fontId="32" fillId="8" borderId="9" applyNumberFormat="0" applyAlignment="0" applyProtection="0"/>
    <xf numFmtId="0" fontId="33" fillId="9" borderId="0" applyNumberFormat="0" applyBorder="0" applyAlignment="0" applyProtection="0"/>
    <xf numFmtId="0" fontId="31" fillId="10" borderId="0" applyNumberFormat="0" applyBorder="0" applyAlignment="0" applyProtection="0"/>
    <xf numFmtId="0" fontId="33" fillId="11" borderId="0" applyNumberFormat="0" applyBorder="0" applyAlignment="0" applyProtection="0"/>
    <xf numFmtId="9" fontId="31" fillId="0" borderId="0" applyFont="0" applyFill="0" applyBorder="0" applyAlignment="0" applyProtection="0"/>
    <xf numFmtId="0" fontId="25" fillId="15" borderId="16" applyNumberFormat="0">
      <alignment vertical="center"/>
    </xf>
    <xf numFmtId="0" fontId="26" fillId="16" borderId="1" applyAlignment="0">
      <alignment horizontal="center"/>
    </xf>
    <xf numFmtId="0" fontId="27" fillId="17" borderId="16" applyNumberFormat="0">
      <alignment vertical="center"/>
    </xf>
  </cellStyleXfs>
  <cellXfs count="174">
    <xf numFmtId="0" fontId="0" fillId="0" borderId="0" xfId="0"/>
    <xf numFmtId="4" fontId="27" fillId="17" borderId="16" xfId="14" applyNumberFormat="1">
      <alignment vertical="center"/>
    </xf>
    <xf numFmtId="0" fontId="4" fillId="0" borderId="0" xfId="0" applyFont="1" applyAlignment="1">
      <alignment vertical="center"/>
    </xf>
    <xf numFmtId="0" fontId="9" fillId="0" borderId="0" xfId="0" applyFont="1"/>
    <xf numFmtId="0" fontId="10" fillId="0" borderId="0" xfId="3" applyNumberFormat="1" applyFont="1" applyBorder="1" applyAlignment="1">
      <alignment vertical="top" wrapText="1" readingOrder="1"/>
    </xf>
    <xf numFmtId="0" fontId="0" fillId="0" borderId="0" xfId="0" applyBorder="1"/>
    <xf numFmtId="0" fontId="22" fillId="6" borderId="1" xfId="6" applyFill="1" applyBorder="1" applyAlignment="1" applyProtection="1">
      <alignment horizontal="center" vertical="center" wrapText="1"/>
    </xf>
    <xf numFmtId="0" fontId="22" fillId="0" borderId="1" xfId="6" applyFill="1" applyAlignment="1" applyProtection="1">
      <alignment vertical="center" wrapText="1"/>
    </xf>
    <xf numFmtId="0" fontId="22" fillId="6" borderId="1" xfId="6" applyFill="1" applyAlignment="1" applyProtection="1">
      <alignment horizontal="center" vertical="center" wrapText="1"/>
    </xf>
    <xf numFmtId="0" fontId="22" fillId="6" borderId="5" xfId="6" applyFill="1" applyBorder="1" applyAlignment="1" applyProtection="1">
      <alignment horizontal="center" vertical="center" wrapText="1"/>
    </xf>
    <xf numFmtId="0" fontId="23" fillId="7" borderId="2" xfId="4" applyBorder="1" applyAlignment="1" applyProtection="1">
      <alignment vertical="center"/>
    </xf>
    <xf numFmtId="0" fontId="23" fillId="7" borderId="4" xfId="4" applyBorder="1" applyAlignment="1" applyProtection="1">
      <alignment vertical="center"/>
    </xf>
    <xf numFmtId="0" fontId="23" fillId="7" borderId="6" xfId="4" applyBorder="1" applyAlignment="1" applyProtection="1">
      <alignment vertical="center"/>
    </xf>
    <xf numFmtId="0" fontId="38" fillId="0" borderId="0" xfId="0" applyFont="1" applyAlignment="1" applyProtection="1">
      <alignment horizontal="left" vertical="top"/>
    </xf>
    <xf numFmtId="0" fontId="27" fillId="17" borderId="16" xfId="14">
      <alignment vertical="center"/>
    </xf>
    <xf numFmtId="0" fontId="22" fillId="0" borderId="1" xfId="6" applyFill="1" applyBorder="1" applyAlignment="1" applyProtection="1">
      <alignment horizontal="center" vertical="center" wrapText="1"/>
      <protection locked="0"/>
    </xf>
    <xf numFmtId="0" fontId="22" fillId="0" borderId="1" xfId="6" applyFont="1" applyFill="1" applyBorder="1" applyAlignment="1" applyProtection="1">
      <alignment vertical="center" wrapText="1"/>
    </xf>
    <xf numFmtId="166" fontId="22" fillId="0" borderId="1" xfId="11" applyNumberFormat="1" applyFont="1" applyFill="1" applyBorder="1" applyAlignment="1" applyProtection="1">
      <alignment horizontal="center" vertical="center" wrapText="1"/>
      <protection locked="0"/>
    </xf>
    <xf numFmtId="4" fontId="9" fillId="0" borderId="1" xfId="5" applyFont="1" applyFill="1" applyBorder="1">
      <alignment horizontal="center" vertical="center" wrapText="1"/>
    </xf>
    <xf numFmtId="4" fontId="22" fillId="0" borderId="1" xfId="5" applyFont="1" applyFill="1">
      <alignment horizontal="center" vertical="center" wrapText="1"/>
    </xf>
    <xf numFmtId="4" fontId="22" fillId="0" borderId="1" xfId="5" applyFont="1" applyFill="1" applyProtection="1">
      <alignment horizontal="center" vertical="center" wrapText="1"/>
      <protection locked="0"/>
    </xf>
    <xf numFmtId="2" fontId="36" fillId="0" borderId="1" xfId="0" applyNumberFormat="1" applyFont="1" applyFill="1" applyBorder="1" applyAlignment="1" applyProtection="1">
      <alignment horizontal="center" vertical="center"/>
      <protection locked="0"/>
    </xf>
    <xf numFmtId="0" fontId="0" fillId="0" borderId="0" xfId="0" applyProtection="1"/>
    <xf numFmtId="0" fontId="4" fillId="0" borderId="0" xfId="0" applyFont="1" applyAlignment="1" applyProtection="1">
      <alignment vertical="center"/>
    </xf>
    <xf numFmtId="4" fontId="9" fillId="0" borderId="1" xfId="5" applyFont="1" applyFill="1" applyBorder="1" applyAlignment="1" applyProtection="1">
      <alignment horizontal="center" vertical="center" wrapText="1"/>
      <protection locked="0"/>
    </xf>
    <xf numFmtId="0" fontId="0" fillId="0" borderId="0" xfId="0" applyAlignment="1" applyProtection="1">
      <alignment wrapText="1"/>
    </xf>
    <xf numFmtId="0" fontId="30" fillId="5" borderId="1" xfId="1" applyFont="1" applyBorder="1" applyAlignment="1" applyProtection="1">
      <alignment horizontal="center" wrapText="1"/>
    </xf>
    <xf numFmtId="0" fontId="24" fillId="0" borderId="1" xfId="1" applyFont="1" applyFill="1" applyBorder="1" applyAlignment="1" applyProtection="1">
      <alignment horizontal="center" wrapText="1"/>
    </xf>
    <xf numFmtId="0" fontId="0" fillId="0" borderId="0" xfId="0" applyAlignment="1" applyProtection="1"/>
    <xf numFmtId="0" fontId="23" fillId="7" borderId="2" xfId="4" applyBorder="1" applyAlignment="1" applyProtection="1">
      <alignment vertical="center" wrapText="1"/>
    </xf>
    <xf numFmtId="0" fontId="23" fillId="7" borderId="4" xfId="4" applyBorder="1" applyAlignment="1" applyProtection="1">
      <alignment vertical="center" wrapText="1"/>
    </xf>
    <xf numFmtId="0" fontId="23" fillId="7" borderId="6" xfId="4" applyBorder="1" applyAlignment="1" applyProtection="1">
      <alignment vertical="center" wrapText="1"/>
    </xf>
    <xf numFmtId="0" fontId="35" fillId="0" borderId="0" xfId="0" applyFont="1" applyAlignment="1" applyProtection="1"/>
    <xf numFmtId="0" fontId="21" fillId="0" borderId="0" xfId="0" applyFont="1" applyAlignment="1" applyProtection="1">
      <alignment horizontal="center" wrapText="1"/>
    </xf>
    <xf numFmtId="0" fontId="21" fillId="0" borderId="0" xfId="0" applyFont="1" applyAlignment="1" applyProtection="1">
      <alignment wrapText="1"/>
    </xf>
    <xf numFmtId="0" fontId="0" fillId="0" borderId="0" xfId="0" applyAlignment="1" applyProtection="1">
      <alignment horizontal="center" wrapText="1"/>
    </xf>
    <xf numFmtId="0" fontId="34" fillId="0" borderId="1" xfId="0" applyFont="1" applyBorder="1" applyAlignment="1">
      <alignment wrapText="1"/>
    </xf>
    <xf numFmtId="0" fontId="22" fillId="0" borderId="1" xfId="6" applyFont="1" applyFill="1" applyBorder="1" applyAlignment="1" applyProtection="1">
      <alignment vertical="center" wrapText="1"/>
      <protection locked="0"/>
    </xf>
    <xf numFmtId="0" fontId="21" fillId="0" borderId="0" xfId="0" applyFont="1" applyAlignment="1" applyProtection="1">
      <alignment horizontal="center" vertical="center" wrapText="1"/>
    </xf>
    <xf numFmtId="0" fontId="21" fillId="0" borderId="0" xfId="0" applyFont="1" applyAlignment="1" applyProtection="1">
      <alignment horizontal="left" vertical="top" wrapText="1"/>
    </xf>
    <xf numFmtId="0" fontId="43" fillId="0" borderId="0" xfId="0" applyFont="1" applyAlignment="1" applyProtection="1">
      <alignment horizontal="left" vertical="top"/>
    </xf>
    <xf numFmtId="0" fontId="43" fillId="0" borderId="0" xfId="0" applyFont="1" applyAlignment="1" applyProtection="1">
      <alignment wrapText="1"/>
    </xf>
    <xf numFmtId="4" fontId="43" fillId="0" borderId="0" xfId="0" applyNumberFormat="1" applyFont="1" applyFill="1" applyBorder="1" applyAlignment="1" applyProtection="1">
      <alignment horizontal="center" vertical="center" wrapText="1"/>
    </xf>
    <xf numFmtId="4" fontId="21" fillId="0" borderId="0" xfId="5" applyFont="1" applyFill="1" applyBorder="1" applyProtection="1">
      <alignment horizontal="center" vertical="center" wrapText="1"/>
      <protection locked="0"/>
    </xf>
    <xf numFmtId="4" fontId="21" fillId="0" borderId="0" xfId="5" applyFont="1" applyFill="1" applyBorder="1" applyProtection="1">
      <alignment horizontal="center" vertical="center" wrapText="1"/>
    </xf>
    <xf numFmtId="0" fontId="0" fillId="0" borderId="0" xfId="0" applyProtection="1">
      <protection locked="0"/>
    </xf>
    <xf numFmtId="0" fontId="21" fillId="0" borderId="0" xfId="0" applyFont="1" applyAlignment="1" applyProtection="1">
      <alignment horizontal="center" wrapText="1"/>
      <protection locked="0"/>
    </xf>
    <xf numFmtId="0" fontId="21" fillId="0" borderId="0" xfId="0" applyFont="1" applyAlignment="1" applyProtection="1">
      <alignment wrapText="1"/>
      <protection locked="0"/>
    </xf>
    <xf numFmtId="0" fontId="6" fillId="0" borderId="1" xfId="0" applyFont="1" applyBorder="1" applyAlignment="1" applyProtection="1">
      <alignment vertical="center" wrapText="1"/>
    </xf>
    <xf numFmtId="0" fontId="22" fillId="0" borderId="1" xfId="6" applyFill="1" applyAlignment="1" applyProtection="1">
      <alignment horizontal="center" vertical="center" wrapText="1"/>
    </xf>
    <xf numFmtId="4" fontId="22" fillId="0" borderId="1" xfId="5" applyFont="1" applyFill="1" applyProtection="1">
      <alignment horizontal="center" vertical="center" wrapText="1"/>
    </xf>
    <xf numFmtId="0" fontId="6" fillId="0" borderId="1" xfId="0" applyFont="1" applyFill="1" applyBorder="1" applyAlignment="1" applyProtection="1">
      <alignment horizontal="right" vertical="center" wrapText="1"/>
    </xf>
    <xf numFmtId="0" fontId="6" fillId="0" borderId="1" xfId="0" applyFont="1" applyFill="1" applyBorder="1" applyAlignment="1" applyProtection="1">
      <alignment vertical="center" wrapText="1"/>
    </xf>
    <xf numFmtId="0" fontId="6" fillId="0" borderId="1" xfId="0" applyFont="1" applyFill="1" applyBorder="1" applyAlignment="1" applyProtection="1">
      <alignment horizontal="left" vertical="top" wrapText="1"/>
    </xf>
    <xf numFmtId="0" fontId="6" fillId="0" borderId="1" xfId="0" applyFont="1" applyFill="1" applyBorder="1" applyAlignment="1" applyProtection="1">
      <alignment horizontal="center" vertical="center" wrapText="1"/>
    </xf>
    <xf numFmtId="4" fontId="6" fillId="0" borderId="1" xfId="5" applyFont="1" applyFill="1" applyBorder="1" applyAlignment="1" applyProtection="1">
      <alignment horizontal="center" vertical="center" wrapText="1"/>
    </xf>
    <xf numFmtId="0" fontId="6" fillId="0" borderId="1" xfId="0" applyFont="1" applyBorder="1" applyAlignment="1" applyProtection="1">
      <alignment horizontal="left" vertical="top" wrapText="1"/>
    </xf>
    <xf numFmtId="0" fontId="6" fillId="0" borderId="1" xfId="0" applyFont="1" applyBorder="1" applyAlignment="1" applyProtection="1">
      <alignment horizontal="center" vertical="center" wrapText="1"/>
    </xf>
    <xf numFmtId="0" fontId="35" fillId="0" borderId="0" xfId="0" applyFont="1" applyProtection="1">
      <protection hidden="1"/>
    </xf>
    <xf numFmtId="0" fontId="35" fillId="0" borderId="0" xfId="0" applyFont="1" applyProtection="1">
      <protection locked="0" hidden="1"/>
    </xf>
    <xf numFmtId="0" fontId="0" fillId="0" borderId="0" xfId="0" applyProtection="1">
      <protection hidden="1"/>
    </xf>
    <xf numFmtId="0" fontId="11" fillId="14" borderId="1" xfId="1" applyFont="1" applyFill="1" applyBorder="1" applyAlignment="1" applyProtection="1">
      <alignment horizontal="center" vertical="center"/>
      <protection hidden="1"/>
    </xf>
    <xf numFmtId="0" fontId="12" fillId="0" borderId="1" xfId="1" applyFont="1" applyFill="1" applyBorder="1" applyAlignment="1" applyProtection="1">
      <alignment horizontal="center" vertical="center"/>
      <protection hidden="1"/>
    </xf>
    <xf numFmtId="0" fontId="5" fillId="0" borderId="1" xfId="0" applyFont="1" applyBorder="1" applyAlignment="1" applyProtection="1">
      <alignment horizontal="center" vertical="center" wrapText="1"/>
      <protection hidden="1"/>
    </xf>
    <xf numFmtId="0" fontId="0" fillId="3" borderId="1" xfId="0" applyFill="1" applyBorder="1" applyAlignment="1" applyProtection="1">
      <alignment horizontal="center"/>
      <protection hidden="1"/>
    </xf>
    <xf numFmtId="0" fontId="6" fillId="0" borderId="1" xfId="0" applyNumberFormat="1" applyFont="1" applyBorder="1" applyAlignment="1" applyProtection="1">
      <alignment vertical="center" wrapText="1"/>
      <protection hidden="1"/>
    </xf>
    <xf numFmtId="165" fontId="6" fillId="0" borderId="1" xfId="2" applyFont="1" applyBorder="1" applyAlignment="1" applyProtection="1">
      <alignment vertical="center" wrapText="1"/>
      <protection hidden="1"/>
    </xf>
    <xf numFmtId="0" fontId="16" fillId="14" borderId="1" xfId="0" applyFont="1" applyFill="1" applyBorder="1" applyAlignment="1" applyProtection="1">
      <alignment vertical="center" wrapText="1"/>
      <protection hidden="1"/>
    </xf>
    <xf numFmtId="165" fontId="17" fillId="14" borderId="1" xfId="2" applyFont="1" applyFill="1" applyBorder="1" applyAlignment="1" applyProtection="1">
      <alignment vertical="center" wrapText="1"/>
      <protection hidden="1"/>
    </xf>
    <xf numFmtId="0" fontId="34" fillId="12" borderId="1" xfId="8" applyFont="1" applyFill="1" applyBorder="1" applyAlignment="1" applyProtection="1">
      <alignment horizontal="center"/>
      <protection hidden="1"/>
    </xf>
    <xf numFmtId="0" fontId="0" fillId="0" borderId="1" xfId="0" applyBorder="1" applyAlignment="1" applyProtection="1">
      <alignment horizontal="center" vertical="center"/>
      <protection hidden="1"/>
    </xf>
    <xf numFmtId="0" fontId="31" fillId="13" borderId="1" xfId="9" applyFill="1" applyBorder="1" applyAlignment="1" applyProtection="1">
      <alignment horizontal="center" vertical="center"/>
      <protection hidden="1"/>
    </xf>
    <xf numFmtId="0" fontId="35" fillId="13" borderId="1" xfId="9" applyFont="1" applyFill="1" applyBorder="1" applyAlignment="1" applyProtection="1">
      <alignment horizontal="center" vertical="center"/>
      <protection hidden="1"/>
    </xf>
    <xf numFmtId="0" fontId="37" fillId="14" borderId="1" xfId="10" applyFont="1" applyFill="1" applyBorder="1" applyAlignment="1" applyProtection="1">
      <alignment horizontal="center"/>
      <protection hidden="1"/>
    </xf>
    <xf numFmtId="0" fontId="42" fillId="0" borderId="0" xfId="0" applyFont="1" applyBorder="1" applyAlignment="1" applyProtection="1">
      <alignment wrapText="1"/>
      <protection locked="0" hidden="1"/>
    </xf>
    <xf numFmtId="0" fontId="41" fillId="0" borderId="0" xfId="0" applyFont="1" applyBorder="1" applyAlignment="1" applyProtection="1">
      <protection hidden="1"/>
    </xf>
    <xf numFmtId="0" fontId="0" fillId="0" borderId="14" xfId="0" applyBorder="1" applyAlignment="1" applyProtection="1">
      <protection hidden="1"/>
    </xf>
    <xf numFmtId="10" fontId="32" fillId="8" borderId="9" xfId="7" applyNumberFormat="1" applyAlignment="1" applyProtection="1">
      <alignment horizontal="center" vertical="center"/>
    </xf>
    <xf numFmtId="165" fontId="0" fillId="0" borderId="1" xfId="2" applyFont="1" applyFill="1" applyBorder="1" applyAlignment="1" applyProtection="1">
      <alignment horizontal="center" vertical="center"/>
    </xf>
    <xf numFmtId="165" fontId="0" fillId="0" borderId="1" xfId="2" applyFont="1" applyFill="1" applyBorder="1" applyAlignment="1" applyProtection="1">
      <alignment vertical="center"/>
    </xf>
    <xf numFmtId="2" fontId="0" fillId="0" borderId="1" xfId="0" applyNumberFormat="1" applyFill="1" applyBorder="1" applyAlignment="1" applyProtection="1">
      <alignment horizontal="right" vertical="center"/>
    </xf>
    <xf numFmtId="164" fontId="31" fillId="13" borderId="1" xfId="9" applyNumberFormat="1" applyFill="1" applyBorder="1" applyAlignment="1" applyProtection="1">
      <alignment horizontal="center" vertical="center"/>
    </xf>
    <xf numFmtId="9" fontId="0" fillId="0" borderId="1" xfId="0" applyNumberFormat="1" applyFill="1" applyBorder="1" applyAlignment="1" applyProtection="1">
      <alignment horizontal="center" vertical="center"/>
    </xf>
    <xf numFmtId="0" fontId="0" fillId="0" borderId="1" xfId="0" applyBorder="1" applyAlignment="1" applyProtection="1">
      <alignment horizontal="center" vertical="center"/>
    </xf>
    <xf numFmtId="38" fontId="35" fillId="13" borderId="1" xfId="9" applyNumberFormat="1" applyFont="1" applyFill="1" applyBorder="1" applyAlignment="1" applyProtection="1">
      <alignment vertical="center"/>
    </xf>
    <xf numFmtId="165" fontId="37" fillId="14" borderId="1" xfId="2" applyFont="1" applyFill="1" applyBorder="1" applyProtection="1"/>
    <xf numFmtId="0" fontId="34" fillId="0" borderId="1" xfId="0" applyFont="1" applyBorder="1" applyAlignment="1" applyProtection="1">
      <alignment wrapText="1"/>
      <protection locked="0"/>
    </xf>
    <xf numFmtId="4" fontId="43" fillId="0" borderId="0" xfId="2" applyNumberFormat="1" applyFont="1" applyFill="1" applyBorder="1" applyAlignment="1" applyProtection="1">
      <alignment horizontal="center" vertical="center" wrapText="1"/>
    </xf>
    <xf numFmtId="4" fontId="21" fillId="0" borderId="0" xfId="2" applyNumberFormat="1" applyFont="1" applyFill="1" applyBorder="1" applyAlignment="1" applyProtection="1">
      <alignment horizontal="center" vertical="center" wrapText="1"/>
    </xf>
    <xf numFmtId="4" fontId="21" fillId="0" borderId="0" xfId="5" applyNumberFormat="1" applyFont="1" applyFill="1" applyBorder="1" applyProtection="1">
      <alignment horizontal="center" vertical="center" wrapText="1"/>
    </xf>
    <xf numFmtId="4" fontId="3" fillId="0" borderId="0" xfId="5" applyFont="1" applyFill="1" applyBorder="1" applyProtection="1">
      <alignment horizontal="center" vertical="center" wrapText="1"/>
      <protection locked="0"/>
    </xf>
    <xf numFmtId="4" fontId="3" fillId="0" borderId="0" xfId="2" applyNumberFormat="1" applyFont="1" applyAlignment="1" applyProtection="1">
      <alignment wrapText="1"/>
    </xf>
    <xf numFmtId="4" fontId="3" fillId="0" borderId="0" xfId="2" applyNumberFormat="1" applyFont="1" applyFill="1" applyBorder="1" applyAlignment="1" applyProtection="1">
      <alignment horizontal="center" vertical="center" wrapText="1"/>
    </xf>
    <xf numFmtId="0" fontId="3" fillId="0" borderId="0" xfId="0" applyFont="1" applyAlignment="1" applyProtection="1">
      <alignment horizontal="center" vertical="center" wrapText="1"/>
    </xf>
    <xf numFmtId="4" fontId="3" fillId="0" borderId="0" xfId="5" applyFont="1" applyFill="1" applyBorder="1" applyProtection="1">
      <alignment horizontal="center" vertical="center" wrapText="1"/>
    </xf>
    <xf numFmtId="0" fontId="3" fillId="0" borderId="0" xfId="0" applyFont="1" applyAlignment="1" applyProtection="1">
      <alignment horizontal="left" vertical="top"/>
    </xf>
    <xf numFmtId="0" fontId="3" fillId="0" borderId="0" xfId="0" applyFont="1" applyAlignment="1" applyProtection="1">
      <alignment wrapText="1"/>
    </xf>
    <xf numFmtId="4" fontId="3" fillId="0" borderId="0" xfId="0" applyNumberFormat="1" applyFont="1" applyFill="1" applyBorder="1" applyAlignment="1" applyProtection="1">
      <alignment horizontal="center" vertical="center" wrapText="1"/>
    </xf>
    <xf numFmtId="0" fontId="44" fillId="0" borderId="0" xfId="0" applyFont="1" applyAlignment="1" applyProtection="1">
      <alignment horizontal="center" vertical="center" wrapText="1"/>
    </xf>
    <xf numFmtId="4" fontId="44" fillId="0" borderId="0" xfId="5" applyFont="1" applyFill="1" applyBorder="1" applyProtection="1">
      <alignment horizontal="center" vertical="center" wrapText="1"/>
    </xf>
    <xf numFmtId="4" fontId="44" fillId="0" borderId="0" xfId="5" applyFont="1" applyFill="1" applyBorder="1" applyProtection="1">
      <alignment horizontal="center" vertical="center" wrapText="1"/>
      <protection locked="0"/>
    </xf>
    <xf numFmtId="4" fontId="44" fillId="0" borderId="0" xfId="2" applyNumberFormat="1" applyFont="1" applyFill="1" applyBorder="1" applyAlignment="1" applyProtection="1">
      <alignment horizontal="center" vertical="center" wrapText="1"/>
    </xf>
    <xf numFmtId="0" fontId="44" fillId="0" borderId="0" xfId="0" applyFont="1" applyAlignment="1" applyProtection="1">
      <alignment wrapText="1"/>
    </xf>
    <xf numFmtId="4" fontId="44" fillId="0" borderId="0" xfId="0" applyNumberFormat="1" applyFont="1" applyFill="1" applyBorder="1" applyAlignment="1" applyProtection="1">
      <alignment horizontal="center" vertical="center" wrapText="1"/>
    </xf>
    <xf numFmtId="4" fontId="44" fillId="0" borderId="0" xfId="2" applyNumberFormat="1" applyFont="1" applyAlignment="1" applyProtection="1">
      <alignment wrapText="1"/>
    </xf>
    <xf numFmtId="0" fontId="2" fillId="0" borderId="0" xfId="0" applyFont="1" applyAlignment="1" applyProtection="1">
      <alignment wrapText="1"/>
    </xf>
    <xf numFmtId="4" fontId="21" fillId="0" borderId="0" xfId="5" applyFont="1" applyFill="1" applyBorder="1">
      <alignment horizontal="center" vertical="center" wrapText="1"/>
    </xf>
    <xf numFmtId="4" fontId="0" fillId="0" borderId="0" xfId="5" applyFont="1" applyFill="1" applyBorder="1">
      <alignment horizontal="center" vertical="center" wrapText="1"/>
    </xf>
    <xf numFmtId="4" fontId="43" fillId="0" borderId="0" xfId="5" applyFont="1" applyFill="1" applyBorder="1">
      <alignment horizontal="center" vertical="center" wrapText="1"/>
    </xf>
    <xf numFmtId="4" fontId="0" fillId="0" borderId="0" xfId="2" applyNumberFormat="1" applyFont="1" applyFill="1" applyAlignment="1" applyProtection="1">
      <alignment horizontal="center" vertical="center" wrapText="1"/>
    </xf>
    <xf numFmtId="0" fontId="2" fillId="0" borderId="0" xfId="0" applyFont="1" applyAlignment="1" applyProtection="1">
      <alignment horizontal="left" vertical="top" wrapText="1"/>
    </xf>
    <xf numFmtId="0" fontId="2" fillId="0" borderId="0" xfId="0" applyFont="1" applyAlignment="1" applyProtection="1">
      <alignment wrapText="1"/>
      <protection locked="0"/>
    </xf>
    <xf numFmtId="0" fontId="43" fillId="0" borderId="0" xfId="0" applyFont="1" applyAlignment="1" applyProtection="1">
      <alignment wrapText="1"/>
      <protection locked="0"/>
    </xf>
    <xf numFmtId="0" fontId="0" fillId="0" borderId="0" xfId="0" applyFont="1" applyAlignment="1" applyProtection="1">
      <alignment horizontal="left" vertical="top"/>
    </xf>
    <xf numFmtId="0" fontId="0" fillId="0" borderId="0" xfId="0" applyFont="1" applyAlignment="1" applyProtection="1">
      <alignment wrapText="1"/>
    </xf>
    <xf numFmtId="4" fontId="0" fillId="0" borderId="0" xfId="0" applyNumberFormat="1" applyFont="1" applyFill="1" applyBorder="1" applyAlignment="1" applyProtection="1">
      <alignment horizontal="center" vertical="center" wrapText="1"/>
    </xf>
    <xf numFmtId="0" fontId="2" fillId="0" borderId="0" xfId="0" applyFont="1" applyAlignment="1" applyProtection="1">
      <alignment horizontal="center" vertical="center" wrapText="1"/>
    </xf>
    <xf numFmtId="0" fontId="45" fillId="0" borderId="0" xfId="0" applyFont="1" applyAlignment="1" applyProtection="1">
      <alignment horizontal="center" vertical="center" wrapText="1"/>
    </xf>
    <xf numFmtId="4" fontId="31" fillId="0" borderId="0" xfId="0" applyNumberFormat="1" applyFont="1" applyFill="1" applyBorder="1" applyAlignment="1" applyProtection="1">
      <alignment horizontal="center" vertical="center" wrapText="1"/>
    </xf>
    <xf numFmtId="0" fontId="2" fillId="0" borderId="0" xfId="0" applyFont="1" applyFill="1" applyAlignment="1" applyProtection="1">
      <alignment wrapText="1"/>
    </xf>
    <xf numFmtId="0" fontId="2" fillId="0" borderId="0" xfId="0" applyFont="1" applyAlignment="1" applyProtection="1">
      <alignment horizontal="left" vertical="top"/>
    </xf>
    <xf numFmtId="0" fontId="43" fillId="0" borderId="0" xfId="0" applyFont="1" applyFill="1" applyAlignment="1" applyProtection="1">
      <alignment wrapText="1"/>
    </xf>
    <xf numFmtId="0" fontId="0" fillId="0" borderId="0" xfId="0" applyFont="1" applyAlignment="1" applyProtection="1">
      <alignment horizontal="left" vertical="top" wrapText="1"/>
    </xf>
    <xf numFmtId="0" fontId="0" fillId="0" borderId="0" xfId="0" applyFont="1" applyAlignment="1" applyProtection="1">
      <alignment horizontal="center" vertical="center" wrapText="1"/>
    </xf>
    <xf numFmtId="0" fontId="0" fillId="0" borderId="0" xfId="0" applyFont="1" applyFill="1" applyAlignment="1" applyProtection="1">
      <alignment wrapText="1"/>
    </xf>
    <xf numFmtId="0" fontId="1" fillId="0" borderId="0" xfId="0" applyFont="1" applyAlignment="1" applyProtection="1">
      <alignment horizontal="left" vertical="top" wrapText="1"/>
    </xf>
    <xf numFmtId="0" fontId="41" fillId="0" borderId="0" xfId="0" applyFont="1" applyAlignment="1" applyProtection="1">
      <alignment horizontal="left"/>
      <protection hidden="1"/>
    </xf>
    <xf numFmtId="0" fontId="14" fillId="14" borderId="10" xfId="3" applyNumberFormat="1" applyFont="1" applyFill="1" applyBorder="1" applyAlignment="1" applyProtection="1">
      <alignment horizontal="center" vertical="center" wrapText="1" readingOrder="1"/>
      <protection locked="0" hidden="1"/>
    </xf>
    <xf numFmtId="0" fontId="14" fillId="14" borderId="11" xfId="3" applyNumberFormat="1" applyFont="1" applyFill="1" applyBorder="1" applyAlignment="1" applyProtection="1">
      <alignment horizontal="center" vertical="center" wrapText="1" readingOrder="1"/>
      <protection locked="0" hidden="1"/>
    </xf>
    <xf numFmtId="0" fontId="14" fillId="14" borderId="12" xfId="3" applyNumberFormat="1" applyFont="1" applyFill="1" applyBorder="1" applyAlignment="1" applyProtection="1">
      <alignment horizontal="center" vertical="center" wrapText="1" readingOrder="1"/>
      <protection locked="0" hidden="1"/>
    </xf>
    <xf numFmtId="0" fontId="14" fillId="14" borderId="13" xfId="3" applyNumberFormat="1" applyFont="1" applyFill="1" applyBorder="1" applyAlignment="1" applyProtection="1">
      <alignment horizontal="center" vertical="center" wrapText="1" readingOrder="1"/>
      <protection locked="0" hidden="1"/>
    </xf>
    <xf numFmtId="0" fontId="14" fillId="14" borderId="14" xfId="3" applyNumberFormat="1" applyFont="1" applyFill="1" applyBorder="1" applyAlignment="1" applyProtection="1">
      <alignment horizontal="center" vertical="center" wrapText="1" readingOrder="1"/>
      <protection locked="0" hidden="1"/>
    </xf>
    <xf numFmtId="0" fontId="14" fillId="14" borderId="15" xfId="3" applyNumberFormat="1" applyFont="1" applyFill="1" applyBorder="1" applyAlignment="1" applyProtection="1">
      <alignment horizontal="center" vertical="center" wrapText="1" readingOrder="1"/>
      <protection locked="0" hidden="1"/>
    </xf>
    <xf numFmtId="0" fontId="0" fillId="0" borderId="2" xfId="0" applyBorder="1" applyAlignment="1" applyProtection="1">
      <alignment vertical="center"/>
      <protection hidden="1"/>
    </xf>
    <xf numFmtId="0" fontId="0" fillId="0" borderId="6" xfId="0" applyBorder="1" applyAlignment="1" applyProtection="1">
      <alignment vertical="center"/>
      <protection hidden="1"/>
    </xf>
    <xf numFmtId="0" fontId="0" fillId="13" borderId="2" xfId="9" applyFont="1" applyFill="1" applyBorder="1" applyAlignment="1" applyProtection="1">
      <alignment vertical="center"/>
      <protection hidden="1"/>
    </xf>
    <xf numFmtId="0" fontId="31" fillId="13" borderId="6" xfId="9" applyFill="1" applyBorder="1" applyAlignment="1" applyProtection="1">
      <alignment vertical="center"/>
      <protection hidden="1"/>
    </xf>
    <xf numFmtId="0" fontId="34" fillId="12" borderId="2" xfId="8" applyFont="1" applyFill="1" applyBorder="1" applyAlignment="1" applyProtection="1">
      <alignment horizontal="center"/>
      <protection hidden="1"/>
    </xf>
    <xf numFmtId="0" fontId="34" fillId="12" borderId="6" xfId="8" applyFont="1" applyFill="1" applyBorder="1" applyAlignment="1" applyProtection="1">
      <alignment horizontal="center"/>
      <protection hidden="1"/>
    </xf>
    <xf numFmtId="0" fontId="5" fillId="3" borderId="1" xfId="0" applyFont="1" applyFill="1" applyBorder="1" applyAlignment="1" applyProtection="1">
      <alignment vertical="center" wrapText="1"/>
      <protection hidden="1"/>
    </xf>
    <xf numFmtId="0" fontId="5" fillId="0" borderId="1" xfId="0" applyFont="1" applyBorder="1" applyAlignment="1" applyProtection="1">
      <alignment horizontal="left" vertical="center" wrapText="1"/>
      <protection hidden="1"/>
    </xf>
    <xf numFmtId="0" fontId="6" fillId="0" borderId="2" xfId="0" applyFont="1" applyBorder="1" applyAlignment="1" applyProtection="1">
      <alignment vertical="center" wrapText="1"/>
      <protection hidden="1"/>
    </xf>
    <xf numFmtId="0" fontId="6" fillId="0" borderId="4" xfId="0" applyFont="1" applyBorder="1" applyAlignment="1" applyProtection="1">
      <alignment vertical="center" wrapText="1"/>
      <protection hidden="1"/>
    </xf>
    <xf numFmtId="0" fontId="6" fillId="0" borderId="6" xfId="0" applyFont="1" applyBorder="1" applyAlignment="1" applyProtection="1">
      <alignment vertical="center" wrapText="1"/>
      <protection hidden="1"/>
    </xf>
    <xf numFmtId="0" fontId="6" fillId="0" borderId="2" xfId="0" applyFont="1" applyBorder="1" applyAlignment="1" applyProtection="1">
      <alignment horizontal="left" vertical="top" wrapText="1"/>
      <protection hidden="1"/>
    </xf>
    <xf numFmtId="0" fontId="6" fillId="0" borderId="4" xfId="0" applyFont="1" applyBorder="1" applyAlignment="1" applyProtection="1">
      <alignment horizontal="left" vertical="top" wrapText="1"/>
      <protection hidden="1"/>
    </xf>
    <xf numFmtId="0" fontId="6" fillId="0" borderId="6" xfId="0" applyFont="1" applyBorder="1" applyAlignment="1" applyProtection="1">
      <alignment horizontal="left" vertical="top" wrapText="1"/>
      <protection hidden="1"/>
    </xf>
    <xf numFmtId="0" fontId="39" fillId="0" borderId="0" xfId="0" applyFont="1" applyAlignment="1" applyProtection="1">
      <alignment horizontal="left" vertical="top" wrapText="1"/>
      <protection hidden="1"/>
    </xf>
    <xf numFmtId="0" fontId="6" fillId="0" borderId="1" xfId="0" applyFont="1" applyBorder="1" applyAlignment="1" applyProtection="1">
      <alignment vertical="center" wrapText="1"/>
      <protection hidden="1"/>
    </xf>
    <xf numFmtId="0" fontId="17" fillId="14" borderId="2" xfId="0" applyFont="1" applyFill="1" applyBorder="1" applyAlignment="1" applyProtection="1">
      <alignment vertical="center" wrapText="1"/>
      <protection hidden="1"/>
    </xf>
    <xf numFmtId="0" fontId="17" fillId="14" borderId="4" xfId="0" applyFont="1" applyFill="1" applyBorder="1" applyAlignment="1" applyProtection="1">
      <alignment vertical="center" wrapText="1"/>
      <protection hidden="1"/>
    </xf>
    <xf numFmtId="0" fontId="17" fillId="14" borderId="6" xfId="0" applyFont="1" applyFill="1" applyBorder="1" applyAlignment="1" applyProtection="1">
      <alignment vertical="center" wrapText="1"/>
      <protection hidden="1"/>
    </xf>
    <xf numFmtId="0" fontId="35" fillId="13" borderId="2" xfId="9" applyFont="1" applyFill="1" applyBorder="1" applyAlignment="1" applyProtection="1">
      <alignment vertical="center"/>
      <protection hidden="1"/>
    </xf>
    <xf numFmtId="0" fontId="35" fillId="13" borderId="6" xfId="9" applyFont="1" applyFill="1" applyBorder="1" applyAlignment="1" applyProtection="1">
      <alignment vertical="center"/>
      <protection hidden="1"/>
    </xf>
    <xf numFmtId="0" fontId="37" fillId="14" borderId="2" xfId="10" applyFont="1" applyFill="1" applyBorder="1" applyAlignment="1" applyProtection="1">
      <alignment horizontal="center"/>
      <protection hidden="1"/>
    </xf>
    <xf numFmtId="0" fontId="37" fillId="14" borderId="4" xfId="10" applyFont="1" applyFill="1" applyBorder="1" applyAlignment="1" applyProtection="1">
      <alignment horizontal="center"/>
      <protection hidden="1"/>
    </xf>
    <xf numFmtId="0" fontId="37" fillId="14" borderId="6" xfId="10" applyFont="1" applyFill="1" applyBorder="1" applyAlignment="1" applyProtection="1">
      <alignment horizontal="center"/>
      <protection hidden="1"/>
    </xf>
    <xf numFmtId="0" fontId="30" fillId="4" borderId="1" xfId="0" applyFont="1" applyFill="1" applyBorder="1" applyAlignment="1" applyProtection="1">
      <alignment horizontal="center" vertical="center" wrapText="1"/>
    </xf>
    <xf numFmtId="0" fontId="40" fillId="0" borderId="2" xfId="0" applyFont="1" applyFill="1" applyBorder="1" applyAlignment="1" applyProtection="1">
      <alignment horizontal="center" vertical="center" wrapText="1"/>
    </xf>
    <xf numFmtId="0" fontId="40" fillId="0" borderId="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30" fillId="4" borderId="3" xfId="0" applyFont="1" applyFill="1" applyBorder="1" applyAlignment="1" applyProtection="1">
      <alignment horizontal="center" vertical="center" wrapText="1"/>
    </xf>
    <xf numFmtId="0" fontId="28" fillId="0" borderId="1" xfId="0" applyFont="1" applyFill="1" applyBorder="1" applyAlignment="1" applyProtection="1">
      <alignment horizontal="center" vertical="center" wrapText="1"/>
    </xf>
    <xf numFmtId="0" fontId="28" fillId="0" borderId="2" xfId="0" applyFont="1" applyFill="1" applyBorder="1" applyAlignment="1" applyProtection="1">
      <alignment horizontal="center" vertical="center" wrapText="1"/>
    </xf>
    <xf numFmtId="0" fontId="23" fillId="7" borderId="1" xfId="4" applyBorder="1" applyProtection="1">
      <alignment vertical="center"/>
    </xf>
    <xf numFmtId="0" fontId="15" fillId="0" borderId="0" xfId="0" quotePrefix="1" applyFont="1" applyAlignment="1">
      <alignment horizontal="left" vertical="top" wrapText="1"/>
    </xf>
    <xf numFmtId="0" fontId="13" fillId="4" borderId="1" xfId="0" applyFont="1" applyFill="1" applyBorder="1" applyAlignment="1" applyProtection="1">
      <alignment horizontal="center" vertical="center" wrapText="1"/>
    </xf>
    <xf numFmtId="0" fontId="23" fillId="7" borderId="1" xfId="4">
      <alignment vertical="center"/>
    </xf>
    <xf numFmtId="4" fontId="22" fillId="0" borderId="1" xfId="5" applyFont="1" applyFill="1" applyBorder="1">
      <alignment horizontal="center" vertical="center" wrapText="1"/>
    </xf>
    <xf numFmtId="4" fontId="22" fillId="0" borderId="1" xfId="5" applyFont="1" applyFill="1" applyBorder="1" applyProtection="1">
      <alignment horizontal="center" vertical="center" wrapText="1"/>
      <protection locked="0"/>
    </xf>
    <xf numFmtId="0" fontId="22" fillId="0" borderId="1" xfId="6" applyFill="1" applyBorder="1" applyAlignment="1" applyProtection="1">
      <alignment horizontal="center" vertical="center" wrapText="1"/>
    </xf>
    <xf numFmtId="0" fontId="22" fillId="0" borderId="1" xfId="6" applyFill="1" applyBorder="1" applyAlignment="1" applyProtection="1">
      <alignment vertical="center" wrapText="1"/>
    </xf>
    <xf numFmtId="0" fontId="36" fillId="0" borderId="0" xfId="0" applyFont="1" applyAlignment="1">
      <alignment horizontal="left" vertical="top"/>
    </xf>
    <xf numFmtId="0" fontId="36" fillId="0" borderId="0" xfId="0" applyFont="1" applyAlignment="1">
      <alignment horizontal="left" vertical="top" wrapText="1"/>
    </xf>
  </cellXfs>
  <cellStyles count="15">
    <cellStyle name="1.Style Font" xfId="6"/>
    <cellStyle name="2.Compartiment" xfId="4"/>
    <cellStyle name="2.Number Style" xfId="5"/>
    <cellStyle name="3.Subtotal" xfId="12"/>
    <cellStyle name="4.Subcapitol" xfId="13"/>
    <cellStyle name="40% - Accent4" xfId="9" builtinId="43"/>
    <cellStyle name="5.Grand Total" xfId="14"/>
    <cellStyle name="Accent4" xfId="8" builtinId="41"/>
    <cellStyle name="Accent5" xfId="10" builtinId="45"/>
    <cellStyle name="Check Cell" xfId="1" builtinId="23"/>
    <cellStyle name="Comma" xfId="2" builtinId="3"/>
    <cellStyle name="Heading 1" xfId="3" builtinId="16"/>
    <cellStyle name="Input" xfId="7" builtinId="20"/>
    <cellStyle name="Normal" xfId="0" builtinId="0"/>
    <cellStyle name="Percent" xfId="11" builtinId="5"/>
  </cellStyles>
  <dxfs count="297">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ill>
        <patternFill patternType="darkGrid">
          <fgColor rgb="FFFF0000"/>
        </patternFill>
      </fill>
    </dxf>
    <dxf>
      <font>
        <color rgb="FFFF0000"/>
      </font>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rgb="FF000000"/>
        </top>
      </border>
    </dxf>
    <dxf>
      <font>
        <b val="0"/>
        <i val="0"/>
        <strike val="0"/>
        <condense val="0"/>
        <extend val="0"/>
        <outline val="0"/>
        <shadow val="0"/>
        <u val="none"/>
        <vertAlign val="baseline"/>
        <sz val="11"/>
        <color rgb="FF000000"/>
        <name val="Calibri"/>
        <scheme val="none"/>
      </font>
      <alignment horizontal="general" vertical="bottom" textRotation="0" wrapText="1" indent="0" justifyLastLine="0" shrinkToFit="0" readingOrder="0"/>
      <protection locked="0" hidden="0"/>
    </dxf>
    <dxf>
      <border outline="0">
        <bottom style="thin">
          <color rgb="FF000000"/>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color theme="1"/>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ill>
        <patternFill>
          <bgColor rgb="FFFFC000"/>
        </patternFill>
      </fill>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theme="6"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ont>
        <b/>
        <i val="0"/>
      </font>
      <fill>
        <patternFill>
          <bgColor rgb="FFB4E682"/>
        </patternFill>
      </fill>
      <border>
        <top style="thick">
          <color auto="1"/>
        </top>
        <bottom style="thick">
          <color auto="1"/>
        </bottom>
      </border>
    </dxf>
    <dxf>
      <fill>
        <patternFill>
          <bgColor theme="9" tint="0.7999816888943144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 Style 1" pivot="0" count="4">
      <tableStyleElement type="wholeTable" dxfId="296"/>
      <tableStyleElement type="headerRow" dxfId="295"/>
      <tableStyleElement type="totalRow" dxfId="294"/>
      <tableStyleElement type="lastColumn" dxfId="293"/>
    </tableStyle>
  </tableStyles>
  <colors>
    <mruColors>
      <color rgb="FFB4E682"/>
      <color rgb="FFC8E6AA"/>
      <color rgb="FFB4DC8C"/>
      <color rgb="FFFF3300"/>
      <color rgb="FFB4F0FF"/>
      <color rgb="FF7DDDFF"/>
      <color rgb="FFFFE36D"/>
      <color rgb="FF71DAFF"/>
      <color rgb="FFFFE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esaComan/Downloads/BoQ%20Copceac%20ST.%20VODA_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TE"/>
      <sheetName val="TA"/>
      <sheetName val="TM"/>
      <sheetName val="TMS"/>
      <sheetName val="HV"/>
      <sheetName val="GCW"/>
      <sheetName val="EEF"/>
      <sheetName val="ATM"/>
      <sheetName val="BK"/>
      <sheetName val="SIP"/>
      <sheetName val="FSS"/>
      <sheetName val="Commiss"/>
      <sheetName val="Maintenance"/>
      <sheetName val="Boiler"/>
    </sheetNames>
    <sheetDataSet>
      <sheetData sheetId="0"/>
      <sheetData sheetId="1">
        <row r="5">
          <cell r="D5" t="str">
            <v>Unit of Measure</v>
          </cell>
          <cell r="E5" t="str">
            <v>Quantity</v>
          </cell>
          <cell r="F5" t="str">
            <v>Unit Price
USD (wage inclusive)</v>
          </cell>
          <cell r="G5" t="str">
            <v>Total 
USD (col.5 x col.6)</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ables/table1.xml><?xml version="1.0" encoding="utf-8"?>
<table xmlns="http://schemas.openxmlformats.org/spreadsheetml/2006/main" id="1" name="Table1" displayName="Table1" ref="A6:G38" totalsRowCount="1" headerRowDxfId="269" dataDxfId="267" totalsRowDxfId="265" headerRowBorderDxfId="268" tableBorderDxfId="266" headerRowCellStyle="1.Style Font">
  <tableColumns count="7">
    <tableColumn id="1" name="1" totalsRowLabel="Total VAT 0 rate" totalsRowDxfId="264"/>
    <tableColumn id="2" name="2" totalsRowDxfId="263"/>
    <tableColumn id="3" name="3" totalsRowDxfId="262"/>
    <tableColumn id="4" name="4" totalsRowDxfId="261"/>
    <tableColumn id="5" name="5" totalsRowDxfId="260" dataCellStyle="2.Number Style"/>
    <tableColumn id="6" name="6" totalsRowDxfId="259" dataCellStyle="2.Number Style"/>
    <tableColumn id="7" name="7" totalsRowFunction="custom" dataDxfId="258" totalsRowDxfId="257" dataCellStyle="Comma">
      <calculatedColumnFormula>Table1[5]*Table1[6]</calculatedColumnFormula>
      <totalsRowFormula>SUBTOTAL(9,Table1[7])</totalsRowFormula>
    </tableColumn>
  </tableColumns>
  <tableStyleInfo name="Table Style 1" showFirstColumn="0" showLastColumn="0" showRowStripes="0" showColumnStripes="0"/>
</table>
</file>

<file path=xl/tables/table10.xml><?xml version="1.0" encoding="utf-8"?>
<table xmlns="http://schemas.openxmlformats.org/spreadsheetml/2006/main" id="2" name="Table1193" displayName="Table1193" ref="A6:G9" totalsRowCount="1" headerRowDxfId="48" dataDxfId="46" totalsRowDxfId="44" headerRowBorderDxfId="47" tableBorderDxfId="45" headerRowCellStyle="1.Style Font">
  <tableColumns count="7">
    <tableColumn id="1" name="1" totalsRowLabel="Total TVA Cota 0" dataDxfId="43" totalsRowDxfId="42"/>
    <tableColumn id="2" name="2" dataDxfId="41" totalsRowDxfId="40"/>
    <tableColumn id="3" name="3" dataDxfId="39" totalsRowDxfId="38"/>
    <tableColumn id="4" name="4" dataDxfId="37" totalsRowDxfId="36"/>
    <tableColumn id="5" name="5" dataDxfId="35" totalsRowDxfId="34" dataCellStyle="2.Number Style"/>
    <tableColumn id="6" name="6" dataDxfId="33" totalsRowDxfId="32" dataCellStyle="2.Number Style"/>
    <tableColumn id="7" name="7" totalsRowFunction="custom" dataDxfId="31" totalsRowDxfId="30" dataCellStyle="Comma">
      <calculatedColumnFormula>Table1193[5]*Table1193[6]</calculatedColumnFormula>
      <totalsRowFormula>SUBTOTAL(9,Table1193[7])</totalsRowFormula>
    </tableColumn>
  </tableColumns>
  <tableStyleInfo name="Table Style 1" showFirstColumn="0" showLastColumn="0" showRowStripes="0" showColumnStripes="0"/>
</table>
</file>

<file path=xl/tables/table2.xml><?xml version="1.0" encoding="utf-8"?>
<table xmlns="http://schemas.openxmlformats.org/spreadsheetml/2006/main" id="11" name="Table112" displayName="Table112" ref="A6:G80" totalsRowCount="1" headerRowDxfId="249" dataDxfId="247" totalsRowDxfId="245" headerRowBorderDxfId="248" tableBorderDxfId="246" headerRowCellStyle="1.Style Font">
  <tableColumns count="7">
    <tableColumn id="1" name="1" totalsRowLabel="Total VAT 0 rate" dataDxfId="244" totalsRowDxfId="243"/>
    <tableColumn id="2" name="2" dataDxfId="242" totalsRowDxfId="241"/>
    <tableColumn id="3" name="3" dataDxfId="240" totalsRowDxfId="239"/>
    <tableColumn id="4" name="4" dataDxfId="238" totalsRowDxfId="237"/>
    <tableColumn id="5" name="5" dataDxfId="236" totalsRowDxfId="235" dataCellStyle="2.Number Style"/>
    <tableColumn id="6" name="6" dataDxfId="234" totalsRowDxfId="233" dataCellStyle="2.Number Style"/>
    <tableColumn id="7" name="7" totalsRowFunction="custom" dataDxfId="232" totalsRowDxfId="231" dataCellStyle="Comma">
      <calculatedColumnFormula>Table112[5]*Table112[6]</calculatedColumnFormula>
      <totalsRowFormula>SUBTOTAL(9,Table112[7])</totalsRowFormula>
    </tableColumn>
  </tableColumns>
  <tableStyleInfo name="Table Style 1" showFirstColumn="0" showLastColumn="0" showRowStripes="0" showColumnStripes="0"/>
</table>
</file>

<file path=xl/tables/table3.xml><?xml version="1.0" encoding="utf-8"?>
<table xmlns="http://schemas.openxmlformats.org/spreadsheetml/2006/main" id="12" name="Table113" displayName="Table113" ref="A6:G9" totalsRowCount="1" headerRowDxfId="223" dataDxfId="221" totalsRowDxfId="219" headerRowBorderDxfId="222" tableBorderDxfId="220" headerRowCellStyle="1.Style Font">
  <tableColumns count="7">
    <tableColumn id="1" name="1" totalsRowLabel="Total TVA Cota 0" dataDxfId="218" totalsRowDxfId="217"/>
    <tableColumn id="2" name="2" dataDxfId="216" totalsRowDxfId="215"/>
    <tableColumn id="3" name="3" dataDxfId="214" totalsRowDxfId="213"/>
    <tableColumn id="4" name="4" dataDxfId="212" totalsRowDxfId="211"/>
    <tableColumn id="5" name="5" dataDxfId="210" totalsRowDxfId="209" dataCellStyle="2.Number Style"/>
    <tableColumn id="6" name="6" dataDxfId="208" totalsRowDxfId="207" dataCellStyle="2.Number Style"/>
    <tableColumn id="7" name="7" totalsRowFunction="custom" dataDxfId="206" totalsRowDxfId="205" dataCellStyle="Comma">
      <calculatedColumnFormula>Table113[5]*Table113[6]</calculatedColumnFormula>
      <totalsRowFormula>SUBTOTAL(9,Table113[7])</totalsRowFormula>
    </tableColumn>
  </tableColumns>
  <tableStyleInfo name="Table Style 1" showFirstColumn="0" showLastColumn="0" showRowStripes="0" showColumnStripes="0"/>
</table>
</file>

<file path=xl/tables/table4.xml><?xml version="1.0" encoding="utf-8"?>
<table xmlns="http://schemas.openxmlformats.org/spreadsheetml/2006/main" id="13" name="Table114" displayName="Table114" ref="A6:G102" totalsRowCount="1" headerRowDxfId="197" dataDxfId="195" totalsRowDxfId="193" headerRowBorderDxfId="196" tableBorderDxfId="194" headerRowCellStyle="1.Style Font">
  <tableColumns count="7">
    <tableColumn id="1" name="1" totalsRowLabel="Total VAT 0 rate" dataDxfId="192" totalsRowDxfId="191"/>
    <tableColumn id="2" name="2" dataDxfId="190" totalsRowDxfId="189"/>
    <tableColumn id="3" name="3" dataDxfId="188" totalsRowDxfId="187"/>
    <tableColumn id="4" name="4" dataDxfId="186" totalsRowDxfId="185"/>
    <tableColumn id="5" name="5" dataDxfId="184" totalsRowDxfId="183" dataCellStyle="2.Number Style"/>
    <tableColumn id="6" name="6" dataDxfId="182" totalsRowDxfId="181" dataCellStyle="2.Number Style"/>
    <tableColumn id="7" name="7" totalsRowFunction="custom" dataDxfId="180" totalsRowDxfId="179" dataCellStyle="Comma">
      <calculatedColumnFormula>Table114[5]*Table114[6]</calculatedColumnFormula>
      <totalsRowFormula>SUBTOTAL(9,Table114[7])</totalsRowFormula>
    </tableColumn>
  </tableColumns>
  <tableStyleInfo name="Table Style 1" showFirstColumn="0" showLastColumn="0" showRowStripes="0" showColumnStripes="0"/>
</table>
</file>

<file path=xl/tables/table5.xml><?xml version="1.0" encoding="utf-8"?>
<table xmlns="http://schemas.openxmlformats.org/spreadsheetml/2006/main" id="14" name="Table115" displayName="Table115" ref="A6:G161" totalsRowCount="1" headerRowDxfId="171" dataDxfId="169" totalsRowDxfId="167" headerRowBorderDxfId="170" tableBorderDxfId="168" headerRowCellStyle="1.Style Font">
  <tableColumns count="7">
    <tableColumn id="1" name="1" totalsRowLabel="Total VAT 0 rate" dataDxfId="166" totalsRowDxfId="6"/>
    <tableColumn id="2" name="2" dataDxfId="165" totalsRowDxfId="5"/>
    <tableColumn id="3" name="3" dataDxfId="164" totalsRowDxfId="4"/>
    <tableColumn id="4" name="4" dataDxfId="163" totalsRowDxfId="3"/>
    <tableColumn id="5" name="5" dataDxfId="162" totalsRowDxfId="2" dataCellStyle="2.Number Style"/>
    <tableColumn id="6" name="6" dataDxfId="161" totalsRowDxfId="1" dataCellStyle="2.Number Style"/>
    <tableColumn id="7" name="7" totalsRowFunction="custom" dataDxfId="160" totalsRowDxfId="0" dataCellStyle="Comma">
      <calculatedColumnFormula>Table115[5]*Table115[6]</calculatedColumnFormula>
      <totalsRowFormula>SUBTOTAL(9,Table115[7])</totalsRowFormula>
    </tableColumn>
  </tableColumns>
  <tableStyleInfo name="Table Style 1" showFirstColumn="0" showLastColumn="0" showRowStripes="0" showColumnStripes="0"/>
</table>
</file>

<file path=xl/tables/table6.xml><?xml version="1.0" encoding="utf-8"?>
<table xmlns="http://schemas.openxmlformats.org/spreadsheetml/2006/main" id="15" name="Table116" displayName="Table116" ref="A6:G65" totalsRowCount="1" headerRowDxfId="152" dataDxfId="150" totalsRowDxfId="148" headerRowBorderDxfId="151" tableBorderDxfId="149" headerRowCellStyle="1.Style Font">
  <tableColumns count="7">
    <tableColumn id="1" name="1" totalsRowLabel="Total VAT 0 rate" dataDxfId="147" totalsRowDxfId="146"/>
    <tableColumn id="2" name="2" dataDxfId="145" totalsRowDxfId="144"/>
    <tableColumn id="3" name="3" dataDxfId="143" totalsRowDxfId="142"/>
    <tableColumn id="4" name="4" dataDxfId="141" totalsRowDxfId="140"/>
    <tableColumn id="5" name="5" dataDxfId="139" totalsRowDxfId="138" dataCellStyle="2.Number Style"/>
    <tableColumn id="6" name="6" dataDxfId="137" totalsRowDxfId="136" dataCellStyle="2.Number Style"/>
    <tableColumn id="7" name="7" totalsRowFunction="custom" dataDxfId="135" totalsRowDxfId="134" dataCellStyle="Comma">
      <calculatedColumnFormula>Table116[5]*Table116[6]</calculatedColumnFormula>
      <totalsRowFormula>SUBTOTAL(9,Table116[7])</totalsRowFormula>
    </tableColumn>
  </tableColumns>
  <tableStyleInfo name="Table Style 1" showFirstColumn="0" showLastColumn="0" showRowStripes="0" showColumnStripes="0"/>
</table>
</file>

<file path=xl/tables/table7.xml><?xml version="1.0" encoding="utf-8"?>
<table xmlns="http://schemas.openxmlformats.org/spreadsheetml/2006/main" id="16" name="Table117" displayName="Table117" ref="A6:G79" totalsRowCount="1" headerRowDxfId="126" dataDxfId="124" totalsRowDxfId="122" headerRowBorderDxfId="125" tableBorderDxfId="123" headerRowCellStyle="1.Style Font">
  <tableColumns count="7">
    <tableColumn id="1" name="1" totalsRowLabel="Total VAT 0 rate" dataDxfId="121" totalsRowDxfId="120"/>
    <tableColumn id="2" name="2" dataDxfId="119" totalsRowDxfId="118"/>
    <tableColumn id="3" name="3" dataDxfId="117" totalsRowDxfId="116"/>
    <tableColumn id="4" name="4" dataDxfId="115" totalsRowDxfId="114"/>
    <tableColumn id="5" name="5" dataDxfId="113" totalsRowDxfId="112" dataCellStyle="2.Number Style"/>
    <tableColumn id="6" name="6" dataDxfId="111" totalsRowDxfId="110" dataCellStyle="2.Number Style"/>
    <tableColumn id="7" name="7" totalsRowFunction="custom" dataDxfId="109" totalsRowDxfId="108" dataCellStyle="Comma">
      <calculatedColumnFormula>Table117[5]*Table117[6]</calculatedColumnFormula>
      <totalsRowFormula>SUBTOTAL(9,Table117[7])</totalsRowFormula>
    </tableColumn>
  </tableColumns>
  <tableStyleInfo name="Table Style 1" showFirstColumn="0" showLastColumn="0" showRowStripes="0" showColumnStripes="0"/>
</table>
</file>

<file path=xl/tables/table8.xml><?xml version="1.0" encoding="utf-8"?>
<table xmlns="http://schemas.openxmlformats.org/spreadsheetml/2006/main" id="17" name="Table118" displayName="Table118" ref="A6:G99" totalsRowCount="1" headerRowDxfId="100" dataDxfId="98" totalsRowDxfId="96" headerRowBorderDxfId="99" tableBorderDxfId="97" headerRowCellStyle="1.Style Font">
  <tableColumns count="7">
    <tableColumn id="1" name="1" totalsRowLabel="Total VAT 0 rate" dataDxfId="95" totalsRowDxfId="94"/>
    <tableColumn id="2" name="2" dataDxfId="93" totalsRowDxfId="92"/>
    <tableColumn id="3" name="3" dataDxfId="91" totalsRowDxfId="90"/>
    <tableColumn id="4" name="4" dataDxfId="89" totalsRowDxfId="88"/>
    <tableColumn id="5" name="5" dataDxfId="87" totalsRowDxfId="86" dataCellStyle="2.Number Style"/>
    <tableColumn id="6" name="6" dataDxfId="85" totalsRowDxfId="84" dataCellStyle="2.Number Style"/>
    <tableColumn id="7" name="7" totalsRowFunction="custom" dataDxfId="83" totalsRowDxfId="82" dataCellStyle="Comma">
      <calculatedColumnFormula>Table118[5]*Table118[6]</calculatedColumnFormula>
      <totalsRowFormula>SUBTOTAL(9,Table118[7])</totalsRowFormula>
    </tableColumn>
  </tableColumns>
  <tableStyleInfo name="Table Style 1" showFirstColumn="0" showLastColumn="0" showRowStripes="0" showColumnStripes="0"/>
</table>
</file>

<file path=xl/tables/table9.xml><?xml version="1.0" encoding="utf-8"?>
<table xmlns="http://schemas.openxmlformats.org/spreadsheetml/2006/main" id="18" name="Table119" displayName="Table119" ref="A6:G50" totalsRowCount="1" headerRowDxfId="74" dataDxfId="72" totalsRowDxfId="70" headerRowBorderDxfId="73" tableBorderDxfId="71" headerRowCellStyle="1.Style Font">
  <tableColumns count="7">
    <tableColumn id="1" name="1" totalsRowLabel="Total VAT 0 rate" dataDxfId="69" totalsRowDxfId="68"/>
    <tableColumn id="2" name="2" dataDxfId="67" totalsRowDxfId="66"/>
    <tableColumn id="3" name="3" dataDxfId="65" totalsRowDxfId="64"/>
    <tableColumn id="4" name="4" dataDxfId="63" totalsRowDxfId="62"/>
    <tableColumn id="5" name="5" dataDxfId="61" totalsRowDxfId="60" dataCellStyle="2.Number Style"/>
    <tableColumn id="6" name="6" dataDxfId="59" totalsRowDxfId="58" dataCellStyle="2.Number Style"/>
    <tableColumn id="7" name="7" totalsRowFunction="custom" dataDxfId="57" totalsRowDxfId="56" dataCellStyle="Comma">
      <calculatedColumnFormula>Table119[5]*Table119[6]</calculatedColumnFormula>
      <totalsRowFormula>SUBTOTAL(9,Table119[7])</totalsRowFormula>
    </tableColumn>
  </tableColumns>
  <tableStyleInfo name="Table Style 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38"/>
  <sheetViews>
    <sheetView view="pageBreakPreview" zoomScale="115" zoomScaleSheetLayoutView="115" workbookViewId="0">
      <selection activeCell="E22" sqref="E22"/>
    </sheetView>
  </sheetViews>
  <sheetFormatPr defaultColWidth="8.85546875" defaultRowHeight="15" x14ac:dyDescent="0.25"/>
  <cols>
    <col min="1" max="1" width="9.42578125" customWidth="1"/>
    <col min="2" max="2" width="7.7109375" customWidth="1"/>
    <col min="3" max="3" width="46.85546875" customWidth="1"/>
    <col min="4" max="4" width="10.42578125" customWidth="1"/>
    <col min="5" max="5" width="18" customWidth="1"/>
  </cols>
  <sheetData>
    <row r="1" spans="1:7" x14ac:dyDescent="0.25">
      <c r="A1" s="58" t="s">
        <v>13</v>
      </c>
      <c r="B1" s="59" t="s">
        <v>14</v>
      </c>
      <c r="C1" s="58"/>
      <c r="D1" s="60"/>
      <c r="E1" s="60"/>
    </row>
    <row r="2" spans="1:7" ht="30" customHeight="1" x14ac:dyDescent="0.25">
      <c r="A2" s="61" t="s">
        <v>1</v>
      </c>
      <c r="B2" s="62" t="s">
        <v>15</v>
      </c>
      <c r="C2" s="127" t="s">
        <v>308</v>
      </c>
      <c r="D2" s="128"/>
      <c r="E2" s="129"/>
      <c r="F2" s="4"/>
      <c r="G2" s="4"/>
    </row>
    <row r="3" spans="1:7" ht="30" customHeight="1" x14ac:dyDescent="0.25">
      <c r="A3" s="61" t="s">
        <v>2</v>
      </c>
      <c r="B3" s="62" t="s">
        <v>16</v>
      </c>
      <c r="C3" s="130"/>
      <c r="D3" s="131"/>
      <c r="E3" s="132"/>
      <c r="F3" s="5"/>
      <c r="G3" s="5"/>
    </row>
    <row r="4" spans="1:7" ht="45" customHeight="1" x14ac:dyDescent="0.25">
      <c r="A4" s="140" t="s">
        <v>309</v>
      </c>
      <c r="B4" s="140"/>
      <c r="C4" s="140"/>
      <c r="D4" s="140"/>
      <c r="E4" s="63" t="s">
        <v>310</v>
      </c>
    </row>
    <row r="5" spans="1:7" ht="16.5" customHeight="1" x14ac:dyDescent="0.25">
      <c r="A5" s="139" t="s">
        <v>930</v>
      </c>
      <c r="B5" s="139"/>
      <c r="C5" s="139"/>
      <c r="D5" s="139"/>
      <c r="E5" s="64"/>
    </row>
    <row r="6" spans="1:7" ht="15.75" x14ac:dyDescent="0.25">
      <c r="A6" s="65">
        <v>1</v>
      </c>
      <c r="B6" s="148" t="s">
        <v>311</v>
      </c>
      <c r="C6" s="148"/>
      <c r="D6" s="148"/>
      <c r="E6" s="66">
        <f>LOOKUP(2,1/(1-ISBLANK(TA!G:G)),TA!G:G)</f>
        <v>0</v>
      </c>
    </row>
    <row r="7" spans="1:7" ht="15.6" customHeight="1" x14ac:dyDescent="0.25">
      <c r="A7" s="65">
        <v>2</v>
      </c>
      <c r="B7" s="141" t="s">
        <v>317</v>
      </c>
      <c r="C7" s="142"/>
      <c r="D7" s="143"/>
      <c r="E7" s="66">
        <f>LOOKUP(2,1/(1-ISBLANK(TM!G:G)),TM!G:G)</f>
        <v>0</v>
      </c>
    </row>
    <row r="8" spans="1:7" ht="15.6" customHeight="1" x14ac:dyDescent="0.25">
      <c r="A8" s="65">
        <v>3</v>
      </c>
      <c r="B8" s="141" t="s">
        <v>937</v>
      </c>
      <c r="C8" s="142"/>
      <c r="D8" s="143"/>
      <c r="E8" s="66">
        <f>LOOKUP(2,1/(1-ISBLANK(TMS!G:G)),TMS!G:G)</f>
        <v>0</v>
      </c>
    </row>
    <row r="9" spans="1:7" ht="15.6" customHeight="1" x14ac:dyDescent="0.25">
      <c r="A9" s="65">
        <v>4</v>
      </c>
      <c r="B9" s="141" t="s">
        <v>312</v>
      </c>
      <c r="C9" s="142"/>
      <c r="D9" s="143"/>
      <c r="E9" s="66">
        <f>LOOKUP(2,1/(1-ISBLANK(HV!G:G)),HV!G:G)</f>
        <v>0</v>
      </c>
    </row>
    <row r="10" spans="1:7" ht="15.6" customHeight="1" x14ac:dyDescent="0.25">
      <c r="A10" s="65">
        <v>5</v>
      </c>
      <c r="B10" s="141" t="s">
        <v>313</v>
      </c>
      <c r="C10" s="142"/>
      <c r="D10" s="143"/>
      <c r="E10" s="66">
        <f>LOOKUP(2,1/(1-ISBLANK(GCW!G:G)),GCW!G:G)</f>
        <v>0</v>
      </c>
    </row>
    <row r="11" spans="1:7" ht="15.6" customHeight="1" x14ac:dyDescent="0.25">
      <c r="A11" s="65">
        <v>6</v>
      </c>
      <c r="B11" s="141" t="s">
        <v>314</v>
      </c>
      <c r="C11" s="142"/>
      <c r="D11" s="143"/>
      <c r="E11" s="66">
        <f>LOOKUP(2,1/(1-ISBLANK(EEF!G:G)),EEF!G:G)</f>
        <v>0</v>
      </c>
    </row>
    <row r="12" spans="1:7" ht="15.6" customHeight="1" x14ac:dyDescent="0.25">
      <c r="A12" s="65">
        <v>7</v>
      </c>
      <c r="B12" s="141" t="s">
        <v>931</v>
      </c>
      <c r="C12" s="142"/>
      <c r="D12" s="143"/>
      <c r="E12" s="66">
        <f>LOOKUP(2,1/(1-ISBLANK(ATM!G:G)),ATM!G:G)</f>
        <v>0</v>
      </c>
    </row>
    <row r="13" spans="1:7" ht="15.6" customHeight="1" x14ac:dyDescent="0.25">
      <c r="A13" s="65">
        <v>8</v>
      </c>
      <c r="B13" s="141" t="s">
        <v>318</v>
      </c>
      <c r="C13" s="142"/>
      <c r="D13" s="143"/>
      <c r="E13" s="66">
        <f>LOOKUP(2,1/(1-ISBLANK(BK!G:G)),BK!G:G)</f>
        <v>0</v>
      </c>
    </row>
    <row r="14" spans="1:7" ht="15.6" customHeight="1" x14ac:dyDescent="0.25">
      <c r="A14" s="65">
        <v>9</v>
      </c>
      <c r="B14" s="141" t="s">
        <v>319</v>
      </c>
      <c r="C14" s="142"/>
      <c r="D14" s="143"/>
      <c r="E14" s="66">
        <f>LOOKUP(2,1/(1-ISBLANK(SIP!G:G)),SIP!G:G)</f>
        <v>0</v>
      </c>
    </row>
    <row r="15" spans="1:7" ht="15.6" customHeight="1" x14ac:dyDescent="0.25">
      <c r="A15" s="65">
        <v>10</v>
      </c>
      <c r="B15" s="144" t="s">
        <v>890</v>
      </c>
      <c r="C15" s="145"/>
      <c r="D15" s="146"/>
      <c r="E15" s="66">
        <f>LOOKUP(2,1/(1-ISBLANK(FSS!G:G)),FSS!G:G)</f>
        <v>0</v>
      </c>
    </row>
    <row r="16" spans="1:7" ht="15.6" customHeight="1" x14ac:dyDescent="0.25">
      <c r="A16" s="65">
        <v>11</v>
      </c>
      <c r="B16" s="141" t="s">
        <v>315</v>
      </c>
      <c r="C16" s="142"/>
      <c r="D16" s="143"/>
      <c r="E16" s="66">
        <f>Commiss!G11</f>
        <v>0</v>
      </c>
    </row>
    <row r="17" spans="1:5" ht="15.6" customHeight="1" x14ac:dyDescent="0.25">
      <c r="A17" s="65">
        <v>12</v>
      </c>
      <c r="B17" s="141" t="s">
        <v>316</v>
      </c>
      <c r="C17" s="142"/>
      <c r="D17" s="143"/>
      <c r="E17" s="66">
        <f>Maintenance!G11</f>
        <v>0</v>
      </c>
    </row>
    <row r="18" spans="1:5" ht="31.5" customHeight="1" x14ac:dyDescent="0.25">
      <c r="A18" s="67"/>
      <c r="B18" s="149" t="s">
        <v>320</v>
      </c>
      <c r="C18" s="150"/>
      <c r="D18" s="151"/>
      <c r="E18" s="68">
        <f>SUM(E6:E17)</f>
        <v>0</v>
      </c>
    </row>
    <row r="19" spans="1:5" x14ac:dyDescent="0.25">
      <c r="A19" s="60"/>
      <c r="B19" s="60"/>
      <c r="C19" s="60"/>
      <c r="D19" s="60"/>
      <c r="E19" s="60"/>
    </row>
    <row r="20" spans="1:5" x14ac:dyDescent="0.25">
      <c r="A20" s="60"/>
      <c r="B20" s="60"/>
      <c r="C20" s="60"/>
      <c r="D20" s="60"/>
      <c r="E20" s="60"/>
    </row>
    <row r="21" spans="1:5" x14ac:dyDescent="0.25">
      <c r="A21" s="69" t="s">
        <v>4</v>
      </c>
      <c r="B21" s="137" t="s">
        <v>5</v>
      </c>
      <c r="C21" s="138"/>
      <c r="D21" s="69" t="s">
        <v>6</v>
      </c>
      <c r="E21" s="69" t="s">
        <v>7</v>
      </c>
    </row>
    <row r="22" spans="1:5" x14ac:dyDescent="0.25">
      <c r="A22" s="70">
        <v>1</v>
      </c>
      <c r="B22" s="133" t="s">
        <v>321</v>
      </c>
      <c r="C22" s="134"/>
      <c r="D22" s="70" t="s">
        <v>8</v>
      </c>
      <c r="E22" s="21">
        <v>557.58000000000004</v>
      </c>
    </row>
    <row r="23" spans="1:5" x14ac:dyDescent="0.25">
      <c r="A23" s="70">
        <v>2</v>
      </c>
      <c r="B23" s="133" t="s">
        <v>322</v>
      </c>
      <c r="C23" s="134"/>
      <c r="D23" s="70" t="s">
        <v>328</v>
      </c>
      <c r="E23" s="77">
        <f>Boiler!D11</f>
        <v>0</v>
      </c>
    </row>
    <row r="24" spans="1:5" x14ac:dyDescent="0.25">
      <c r="A24" s="70">
        <v>3</v>
      </c>
      <c r="B24" s="133" t="s">
        <v>323</v>
      </c>
      <c r="C24" s="134"/>
      <c r="D24" s="70" t="s">
        <v>8</v>
      </c>
      <c r="E24" s="78" t="str">
        <f>IFERROR(E22/E23,"")</f>
        <v/>
      </c>
    </row>
    <row r="25" spans="1:5" x14ac:dyDescent="0.25">
      <c r="A25" s="70">
        <v>4</v>
      </c>
      <c r="B25" s="133" t="s">
        <v>324</v>
      </c>
      <c r="C25" s="134"/>
      <c r="D25" s="70" t="s">
        <v>329</v>
      </c>
      <c r="E25" s="79">
        <v>15000</v>
      </c>
    </row>
    <row r="26" spans="1:5" x14ac:dyDescent="0.25">
      <c r="A26" s="70">
        <v>5</v>
      </c>
      <c r="B26" s="133" t="s">
        <v>324</v>
      </c>
      <c r="C26" s="134"/>
      <c r="D26" s="70" t="s">
        <v>330</v>
      </c>
      <c r="E26" s="80">
        <f>E25*0.277778/1000</f>
        <v>4.1666699999999999</v>
      </c>
    </row>
    <row r="27" spans="1:5" x14ac:dyDescent="0.25">
      <c r="A27" s="70">
        <v>6</v>
      </c>
      <c r="B27" s="133" t="s">
        <v>325</v>
      </c>
      <c r="C27" s="134"/>
      <c r="D27" s="70" t="s">
        <v>331</v>
      </c>
      <c r="E27" s="80" t="str">
        <f>IFERROR(E24/E26,"")</f>
        <v/>
      </c>
    </row>
    <row r="28" spans="1:5" x14ac:dyDescent="0.25">
      <c r="A28" s="70">
        <v>7</v>
      </c>
      <c r="B28" s="133" t="s">
        <v>326</v>
      </c>
      <c r="C28" s="134"/>
      <c r="D28" s="70" t="s">
        <v>374</v>
      </c>
      <c r="E28" s="78">
        <v>110</v>
      </c>
    </row>
    <row r="29" spans="1:5" x14ac:dyDescent="0.25">
      <c r="A29" s="71">
        <v>8</v>
      </c>
      <c r="B29" s="135" t="s">
        <v>327</v>
      </c>
      <c r="C29" s="136"/>
      <c r="D29" s="71" t="s">
        <v>9</v>
      </c>
      <c r="E29" s="81" t="str">
        <f>IFERROR(E28*E27,"")</f>
        <v/>
      </c>
    </row>
    <row r="30" spans="1:5" x14ac:dyDescent="0.25">
      <c r="A30" s="70">
        <v>9</v>
      </c>
      <c r="B30" s="133" t="s">
        <v>333</v>
      </c>
      <c r="C30" s="134"/>
      <c r="D30" s="70" t="s">
        <v>328</v>
      </c>
      <c r="E30" s="82">
        <v>0.1</v>
      </c>
    </row>
    <row r="31" spans="1:5" x14ac:dyDescent="0.25">
      <c r="A31" s="70">
        <v>10</v>
      </c>
      <c r="B31" s="133" t="s">
        <v>334</v>
      </c>
      <c r="C31" s="134"/>
      <c r="D31" s="70" t="s">
        <v>332</v>
      </c>
      <c r="E31" s="83">
        <v>10</v>
      </c>
    </row>
    <row r="32" spans="1:5" x14ac:dyDescent="0.25">
      <c r="A32" s="71">
        <v>11</v>
      </c>
      <c r="B32" s="152" t="s">
        <v>335</v>
      </c>
      <c r="C32" s="153"/>
      <c r="D32" s="72" t="s">
        <v>9</v>
      </c>
      <c r="E32" s="84" t="str">
        <f>IFERROR(PV(E30,E31,E29)*(-1),"")</f>
        <v/>
      </c>
    </row>
    <row r="33" spans="1:5" ht="15.75" x14ac:dyDescent="0.25">
      <c r="A33" s="154" t="s">
        <v>336</v>
      </c>
      <c r="B33" s="155"/>
      <c r="C33" s="156"/>
      <c r="D33" s="73" t="s">
        <v>9</v>
      </c>
      <c r="E33" s="85" t="str">
        <f>IFERROR(E18+E32,"")</f>
        <v/>
      </c>
    </row>
    <row r="34" spans="1:5" x14ac:dyDescent="0.25">
      <c r="A34" s="60"/>
      <c r="B34" s="60"/>
      <c r="C34" s="60"/>
      <c r="D34" s="60"/>
      <c r="E34" s="60"/>
    </row>
    <row r="35" spans="1:5" ht="30" customHeight="1" x14ac:dyDescent="0.25">
      <c r="A35" s="126" t="s">
        <v>338</v>
      </c>
      <c r="B35" s="126"/>
      <c r="C35" s="74"/>
      <c r="D35" s="75" t="s">
        <v>337</v>
      </c>
      <c r="E35" s="76"/>
    </row>
    <row r="36" spans="1:5" x14ac:dyDescent="0.25">
      <c r="A36" s="60"/>
      <c r="B36" s="60"/>
      <c r="C36" s="60"/>
      <c r="D36" s="60"/>
      <c r="E36" s="60"/>
    </row>
    <row r="37" spans="1:5" x14ac:dyDescent="0.25">
      <c r="A37" s="147" t="s">
        <v>339</v>
      </c>
      <c r="B37" s="147"/>
      <c r="C37" s="147"/>
      <c r="D37" s="147"/>
      <c r="E37" s="147"/>
    </row>
    <row r="38" spans="1:5" x14ac:dyDescent="0.25">
      <c r="A38" s="147"/>
      <c r="B38" s="147"/>
      <c r="C38" s="147"/>
      <c r="D38" s="147"/>
      <c r="E38" s="147"/>
    </row>
  </sheetData>
  <mergeCells count="31">
    <mergeCell ref="A37:E38"/>
    <mergeCell ref="B6:D6"/>
    <mergeCell ref="B18:D18"/>
    <mergeCell ref="B14:D14"/>
    <mergeCell ref="B16:D16"/>
    <mergeCell ref="B17:D17"/>
    <mergeCell ref="B7:D7"/>
    <mergeCell ref="B9:D9"/>
    <mergeCell ref="B10:D10"/>
    <mergeCell ref="B11:D11"/>
    <mergeCell ref="B12:D12"/>
    <mergeCell ref="B13:D13"/>
    <mergeCell ref="B31:C31"/>
    <mergeCell ref="B32:C32"/>
    <mergeCell ref="A33:C33"/>
    <mergeCell ref="B30:C30"/>
    <mergeCell ref="A35:B35"/>
    <mergeCell ref="C2:E3"/>
    <mergeCell ref="B26:C26"/>
    <mergeCell ref="B27:C27"/>
    <mergeCell ref="B28:C28"/>
    <mergeCell ref="B29:C29"/>
    <mergeCell ref="B21:C21"/>
    <mergeCell ref="B22:C22"/>
    <mergeCell ref="B23:C23"/>
    <mergeCell ref="B24:C24"/>
    <mergeCell ref="B25:C25"/>
    <mergeCell ref="A5:D5"/>
    <mergeCell ref="A4:D4"/>
    <mergeCell ref="B8:D8"/>
    <mergeCell ref="B15:D15"/>
  </mergeCells>
  <phoneticPr fontId="18" type="noConversion"/>
  <conditionalFormatting sqref="A1:E3 A16:E21 A15:B15 E15 A6:E14 E5 A29:E29 A22:A28 D22:E28 A33:E1048576 A30:A32 D30:E32">
    <cfRule type="expression" dxfId="292" priority="14">
      <formula>CELL("PROTECT",A1)=0</formula>
    </cfRule>
  </conditionalFormatting>
  <conditionalFormatting sqref="C35">
    <cfRule type="containsBlanks" dxfId="291" priority="20">
      <formula>LEN(TRIM(C35))=0</formula>
    </cfRule>
  </conditionalFormatting>
  <conditionalFormatting sqref="A1:E3 A6:E21 E5 A29:E29 A22:A28 D22:E28 A33:E33 A30:A32 D30:E32">
    <cfRule type="expression" dxfId="290" priority="18">
      <formula>CELL("PROTECT",A1)=0</formula>
    </cfRule>
  </conditionalFormatting>
  <conditionalFormatting sqref="A4:E4">
    <cfRule type="expression" dxfId="289" priority="9">
      <formula>CELL("PROTECT",A4)=0</formula>
    </cfRule>
  </conditionalFormatting>
  <conditionalFormatting sqref="A4:E4">
    <cfRule type="expression" dxfId="288" priority="10">
      <formula>CELL("PROTECT",A4)=0</formula>
    </cfRule>
  </conditionalFormatting>
  <conditionalFormatting sqref="A5:D5">
    <cfRule type="expression" dxfId="287" priority="7">
      <formula>CELL("PROTECT",A5)=0</formula>
    </cfRule>
  </conditionalFormatting>
  <conditionalFormatting sqref="A5:D5">
    <cfRule type="expression" dxfId="286" priority="8">
      <formula>CELL("PROTECT",A5)=0</formula>
    </cfRule>
  </conditionalFormatting>
  <conditionalFormatting sqref="B22:C28">
    <cfRule type="expression" dxfId="285" priority="6">
      <formula>CELL("PROTECT",B22)=0</formula>
    </cfRule>
  </conditionalFormatting>
  <conditionalFormatting sqref="B22:C28">
    <cfRule type="expression" dxfId="284" priority="5">
      <formula>CELL("PROTECT",B22)=0</formula>
    </cfRule>
  </conditionalFormatting>
  <conditionalFormatting sqref="B32:C32">
    <cfRule type="expression" dxfId="283" priority="3">
      <formula>CELL("PROTECT",B32)=0</formula>
    </cfRule>
  </conditionalFormatting>
  <conditionalFormatting sqref="B32:C32">
    <cfRule type="expression" dxfId="282" priority="4">
      <formula>CELL("PROTECT",B32)=0</formula>
    </cfRule>
  </conditionalFormatting>
  <conditionalFormatting sqref="B30:C31">
    <cfRule type="expression" dxfId="281" priority="2">
      <formula>CELL("PROTECT",B30)=0</formula>
    </cfRule>
  </conditionalFormatting>
  <conditionalFormatting sqref="B30:C31">
    <cfRule type="expression" dxfId="280" priority="1">
      <formula>CELL("PROTECT",B30)=0</formula>
    </cfRule>
  </conditionalFormatting>
  <pageMargins left="0.59055118110236227" right="0.59055118110236227" top="0.59055118110236227" bottom="0.39370078740157483" header="0.27559055118110237" footer="0.27559055118110237"/>
  <pageSetup paperSize="9" scale="97" fitToHeight="0" orientation="portrait" r:id="rId1"/>
  <headerFooter>
    <oddHeader>&amp;L&amp;A - Page &amp;P of &amp;N</oddHead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50"/>
  <sheetViews>
    <sheetView view="pageBreakPreview" topLeftCell="A22" zoomScaleNormal="90" zoomScaleSheetLayoutView="100" zoomScalePageLayoutView="90" workbookViewId="0">
      <selection activeCell="C14" sqref="C14"/>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57" t="str">
        <f>SITE!C2</f>
        <v>Building solid biomass heating system at the Theoretic Lyceum of Sudarca commune, Donduseni district</v>
      </c>
      <c r="D2" s="157"/>
      <c r="E2" s="157"/>
      <c r="F2" s="157"/>
      <c r="G2" s="157"/>
    </row>
    <row r="3" spans="1:7" s="22" customFormat="1" ht="18.75" x14ac:dyDescent="0.3">
      <c r="A3" s="26" t="str">
        <f>SITE!A3</f>
        <v>Site:</v>
      </c>
      <c r="B3" s="27" t="str">
        <f>IF(SITE!B3=0,"",SITE!B3)</f>
        <v>y</v>
      </c>
      <c r="C3" s="157"/>
      <c r="D3" s="157"/>
      <c r="E3" s="157"/>
      <c r="F3" s="157"/>
      <c r="G3" s="157"/>
    </row>
    <row r="4" spans="1:7" s="22" customFormat="1" ht="18.75" x14ac:dyDescent="0.25">
      <c r="A4" s="160" t="s">
        <v>340</v>
      </c>
      <c r="B4" s="160"/>
      <c r="C4" s="29" t="str">
        <f>SITE!B14</f>
        <v xml:space="preserve">Anti fire system </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v>
      </c>
      <c r="G5" s="8" t="str">
        <f>TA!G5</f>
        <v>Total 
USD (col.5 x col.6)</v>
      </c>
    </row>
    <row r="6" spans="1:7" s="22" customFormat="1" ht="15.75" x14ac:dyDescent="0.25">
      <c r="A6" s="9" t="s">
        <v>17</v>
      </c>
      <c r="B6" s="9" t="s">
        <v>18</v>
      </c>
      <c r="C6" s="9" t="s">
        <v>19</v>
      </c>
      <c r="D6" s="9" t="s">
        <v>20</v>
      </c>
      <c r="E6" s="9" t="s">
        <v>21</v>
      </c>
      <c r="F6" s="9" t="s">
        <v>22</v>
      </c>
      <c r="G6" s="9" t="s">
        <v>23</v>
      </c>
    </row>
    <row r="7" spans="1:7" x14ac:dyDescent="0.25">
      <c r="A7" s="38"/>
      <c r="B7" s="38"/>
      <c r="C7" s="110" t="s">
        <v>716</v>
      </c>
      <c r="D7" s="38"/>
      <c r="E7" s="44"/>
      <c r="F7" s="43"/>
      <c r="G7" s="87">
        <f>Table119[5]*Table119[6]</f>
        <v>0</v>
      </c>
    </row>
    <row r="8" spans="1:7" x14ac:dyDescent="0.25">
      <c r="A8" s="38">
        <v>1</v>
      </c>
      <c r="B8" s="38" t="s">
        <v>183</v>
      </c>
      <c r="C8" s="110" t="s">
        <v>856</v>
      </c>
      <c r="D8" s="116" t="s">
        <v>379</v>
      </c>
      <c r="E8" s="44">
        <v>1</v>
      </c>
      <c r="F8" s="43"/>
      <c r="G8" s="89">
        <f>Table119[5]*Table119[6]</f>
        <v>0</v>
      </c>
    </row>
    <row r="9" spans="1:7" x14ac:dyDescent="0.25">
      <c r="A9" s="35">
        <v>2</v>
      </c>
      <c r="B9" s="25" t="s">
        <v>183</v>
      </c>
      <c r="C9" s="25" t="s">
        <v>857</v>
      </c>
      <c r="D9" s="25" t="s">
        <v>379</v>
      </c>
      <c r="E9" s="25">
        <v>1</v>
      </c>
      <c r="F9" s="90"/>
      <c r="G9" s="91">
        <f>Table119[5]*Table119[6]</f>
        <v>0</v>
      </c>
    </row>
    <row r="10" spans="1:7" x14ac:dyDescent="0.25">
      <c r="A10" s="40">
        <v>3</v>
      </c>
      <c r="B10" s="41" t="s">
        <v>184</v>
      </c>
      <c r="C10" s="41" t="s">
        <v>858</v>
      </c>
      <c r="D10" s="41" t="s">
        <v>379</v>
      </c>
      <c r="E10" s="42">
        <v>1</v>
      </c>
      <c r="F10" s="90"/>
      <c r="G10" s="92">
        <f>Table119[5]*Table119[6]</f>
        <v>0</v>
      </c>
    </row>
    <row r="11" spans="1:7" x14ac:dyDescent="0.25">
      <c r="A11" s="40">
        <v>4</v>
      </c>
      <c r="B11" s="41" t="s">
        <v>185</v>
      </c>
      <c r="C11" s="41" t="s">
        <v>859</v>
      </c>
      <c r="D11" s="41" t="s">
        <v>379</v>
      </c>
      <c r="E11" s="42">
        <v>3</v>
      </c>
      <c r="F11" s="90"/>
      <c r="G11" s="92">
        <f>Table119[5]*Table119[6]</f>
        <v>0</v>
      </c>
    </row>
    <row r="12" spans="1:7" x14ac:dyDescent="0.25">
      <c r="A12" s="40">
        <v>5</v>
      </c>
      <c r="B12" s="41" t="s">
        <v>185</v>
      </c>
      <c r="C12" s="41" t="s">
        <v>860</v>
      </c>
      <c r="D12" s="41" t="s">
        <v>379</v>
      </c>
      <c r="E12" s="42">
        <v>3</v>
      </c>
      <c r="F12" s="90"/>
      <c r="G12" s="92">
        <f>Table119[5]*Table119[6]</f>
        <v>0</v>
      </c>
    </row>
    <row r="13" spans="1:7" x14ac:dyDescent="0.25">
      <c r="A13" s="40">
        <v>6</v>
      </c>
      <c r="B13" s="41" t="s">
        <v>185</v>
      </c>
      <c r="C13" s="41" t="s">
        <v>861</v>
      </c>
      <c r="D13" s="41" t="s">
        <v>379</v>
      </c>
      <c r="E13" s="42">
        <v>1</v>
      </c>
      <c r="F13" s="90"/>
      <c r="G13" s="92">
        <f>Table119[5]*Table119[6]</f>
        <v>0</v>
      </c>
    </row>
    <row r="14" spans="1:7" ht="30" x14ac:dyDescent="0.25">
      <c r="A14" s="40">
        <v>7</v>
      </c>
      <c r="B14" s="41" t="s">
        <v>186</v>
      </c>
      <c r="C14" s="41" t="s">
        <v>864</v>
      </c>
      <c r="D14" s="41" t="s">
        <v>690</v>
      </c>
      <c r="E14" s="42">
        <v>0.14000000000000001</v>
      </c>
      <c r="F14" s="90"/>
      <c r="G14" s="92">
        <f>Table119[5]*Table119[6]</f>
        <v>0</v>
      </c>
    </row>
    <row r="15" spans="1:7" x14ac:dyDescent="0.25">
      <c r="A15" s="40">
        <v>8</v>
      </c>
      <c r="B15" s="41" t="s">
        <v>187</v>
      </c>
      <c r="C15" s="41" t="s">
        <v>865</v>
      </c>
      <c r="D15" s="41" t="s">
        <v>379</v>
      </c>
      <c r="E15" s="42">
        <v>1</v>
      </c>
      <c r="F15" s="90"/>
      <c r="G15" s="92">
        <f>Table119[5]*Table119[6]</f>
        <v>0</v>
      </c>
    </row>
    <row r="16" spans="1:7" x14ac:dyDescent="0.25">
      <c r="A16" s="40">
        <v>9</v>
      </c>
      <c r="B16" s="41" t="s">
        <v>188</v>
      </c>
      <c r="C16" s="41" t="s">
        <v>680</v>
      </c>
      <c r="D16" s="41" t="s">
        <v>379</v>
      </c>
      <c r="E16" s="42">
        <v>1</v>
      </c>
      <c r="F16" s="90"/>
      <c r="G16" s="92">
        <f>Table119[5]*Table119[6]</f>
        <v>0</v>
      </c>
    </row>
    <row r="17" spans="1:7" x14ac:dyDescent="0.25">
      <c r="A17" s="40">
        <v>10</v>
      </c>
      <c r="B17" s="41" t="s">
        <v>184</v>
      </c>
      <c r="C17" s="41" t="s">
        <v>866</v>
      </c>
      <c r="D17" s="41" t="s">
        <v>379</v>
      </c>
      <c r="E17" s="42">
        <v>1</v>
      </c>
      <c r="F17" s="90"/>
      <c r="G17" s="92">
        <f>Table119[5]*Table119[6]</f>
        <v>0</v>
      </c>
    </row>
    <row r="18" spans="1:7" x14ac:dyDescent="0.25">
      <c r="A18" s="40">
        <v>11</v>
      </c>
      <c r="B18" s="41" t="s">
        <v>187</v>
      </c>
      <c r="C18" s="41" t="s">
        <v>867</v>
      </c>
      <c r="D18" s="41" t="s">
        <v>379</v>
      </c>
      <c r="E18" s="42">
        <v>1</v>
      </c>
      <c r="F18" s="90"/>
      <c r="G18" s="92">
        <f>Table119[5]*Table119[6]</f>
        <v>0</v>
      </c>
    </row>
    <row r="19" spans="1:7" x14ac:dyDescent="0.25">
      <c r="A19" s="40">
        <v>12</v>
      </c>
      <c r="B19" s="41" t="s">
        <v>189</v>
      </c>
      <c r="C19" s="41" t="s">
        <v>868</v>
      </c>
      <c r="D19" s="41" t="s">
        <v>379</v>
      </c>
      <c r="E19" s="42">
        <v>1</v>
      </c>
      <c r="F19" s="90"/>
      <c r="G19" s="92">
        <f>Table119[5]*Table119[6]</f>
        <v>0</v>
      </c>
    </row>
    <row r="20" spans="1:7" x14ac:dyDescent="0.25">
      <c r="A20" s="40">
        <v>13</v>
      </c>
      <c r="B20" s="41" t="s">
        <v>190</v>
      </c>
      <c r="C20" s="41" t="s">
        <v>869</v>
      </c>
      <c r="D20" s="41" t="s">
        <v>379</v>
      </c>
      <c r="E20" s="42">
        <v>4</v>
      </c>
      <c r="F20" s="90"/>
      <c r="G20" s="92">
        <f>Table119[5]*Table119[6]</f>
        <v>0</v>
      </c>
    </row>
    <row r="21" spans="1:7" x14ac:dyDescent="0.25">
      <c r="A21" s="40">
        <v>14</v>
      </c>
      <c r="B21" s="41" t="s">
        <v>191</v>
      </c>
      <c r="C21" s="41" t="s">
        <v>870</v>
      </c>
      <c r="D21" s="41" t="s">
        <v>661</v>
      </c>
      <c r="E21" s="42">
        <v>1</v>
      </c>
      <c r="F21" s="90"/>
      <c r="G21" s="92">
        <f>Table119[5]*Table119[6]</f>
        <v>0</v>
      </c>
    </row>
    <row r="22" spans="1:7" x14ac:dyDescent="0.25">
      <c r="A22" s="40">
        <v>15</v>
      </c>
      <c r="B22" s="41" t="s">
        <v>192</v>
      </c>
      <c r="C22" s="41" t="s">
        <v>871</v>
      </c>
      <c r="D22" s="41" t="s">
        <v>379</v>
      </c>
      <c r="E22" s="42">
        <v>2</v>
      </c>
      <c r="F22" s="90"/>
      <c r="G22" s="92">
        <f>Table119[5]*Table119[6]</f>
        <v>0</v>
      </c>
    </row>
    <row r="23" spans="1:7" x14ac:dyDescent="0.25">
      <c r="A23" s="40">
        <v>16</v>
      </c>
      <c r="B23" s="41" t="s">
        <v>193</v>
      </c>
      <c r="C23" s="41" t="s">
        <v>872</v>
      </c>
      <c r="D23" s="41" t="s">
        <v>130</v>
      </c>
      <c r="E23" s="42">
        <v>0.33</v>
      </c>
      <c r="F23" s="90"/>
      <c r="G23" s="92">
        <f>Table119[5]*Table119[6]</f>
        <v>0</v>
      </c>
    </row>
    <row r="24" spans="1:7" x14ac:dyDescent="0.25">
      <c r="A24" s="40">
        <v>17</v>
      </c>
      <c r="B24" s="41" t="s">
        <v>193</v>
      </c>
      <c r="C24" s="41" t="s">
        <v>873</v>
      </c>
      <c r="D24" s="41" t="s">
        <v>130</v>
      </c>
      <c r="E24" s="42">
        <v>0.11</v>
      </c>
      <c r="F24" s="90"/>
      <c r="G24" s="92">
        <f>Table119[5]*Table119[6]</f>
        <v>0</v>
      </c>
    </row>
    <row r="25" spans="1:7" x14ac:dyDescent="0.25">
      <c r="A25" s="40">
        <v>18</v>
      </c>
      <c r="B25" s="41" t="s">
        <v>184</v>
      </c>
      <c r="C25" s="41" t="s">
        <v>874</v>
      </c>
      <c r="D25" s="41" t="s">
        <v>379</v>
      </c>
      <c r="E25" s="42">
        <v>1</v>
      </c>
      <c r="F25" s="90"/>
      <c r="G25" s="92">
        <f>Table119[5]*Table119[6]</f>
        <v>0</v>
      </c>
    </row>
    <row r="26" spans="1:7" x14ac:dyDescent="0.25">
      <c r="A26" s="40">
        <v>19</v>
      </c>
      <c r="B26" s="41" t="s">
        <v>194</v>
      </c>
      <c r="C26" s="41" t="s">
        <v>728</v>
      </c>
      <c r="D26" s="41" t="s">
        <v>38</v>
      </c>
      <c r="E26" s="42">
        <v>38</v>
      </c>
      <c r="F26" s="90"/>
      <c r="G26" s="92">
        <f>Table119[5]*Table119[6]</f>
        <v>0</v>
      </c>
    </row>
    <row r="27" spans="1:7" x14ac:dyDescent="0.25">
      <c r="A27" s="40">
        <v>20</v>
      </c>
      <c r="B27" s="41" t="s">
        <v>195</v>
      </c>
      <c r="C27" s="41" t="s">
        <v>875</v>
      </c>
      <c r="D27" s="41" t="s">
        <v>68</v>
      </c>
      <c r="E27" s="42">
        <v>5.0000000000000001E-3</v>
      </c>
      <c r="F27" s="90"/>
      <c r="G27" s="92">
        <f>Table119[5]*Table119[6]</f>
        <v>0</v>
      </c>
    </row>
    <row r="28" spans="1:7" x14ac:dyDescent="0.25">
      <c r="A28" s="40">
        <v>21</v>
      </c>
      <c r="B28" s="41"/>
      <c r="C28" s="41" t="s">
        <v>876</v>
      </c>
      <c r="D28" s="41" t="s">
        <v>379</v>
      </c>
      <c r="E28" s="42">
        <v>0</v>
      </c>
      <c r="F28" s="90"/>
      <c r="G28" s="92">
        <f>Table119[5]*Table119[6]</f>
        <v>0</v>
      </c>
    </row>
    <row r="29" spans="1:7" x14ac:dyDescent="0.25">
      <c r="A29" s="40">
        <v>22</v>
      </c>
      <c r="B29" s="41">
        <v>62011</v>
      </c>
      <c r="C29" s="41" t="s">
        <v>859</v>
      </c>
      <c r="D29" s="41" t="s">
        <v>379</v>
      </c>
      <c r="E29" s="42">
        <v>3</v>
      </c>
      <c r="F29" s="90"/>
      <c r="G29" s="92">
        <f>Table119[5]*Table119[6]</f>
        <v>0</v>
      </c>
    </row>
    <row r="30" spans="1:7" x14ac:dyDescent="0.25">
      <c r="A30" s="40">
        <v>23</v>
      </c>
      <c r="B30" s="41">
        <v>62012</v>
      </c>
      <c r="C30" s="41" t="s">
        <v>860</v>
      </c>
      <c r="D30" s="41" t="s">
        <v>379</v>
      </c>
      <c r="E30" s="42">
        <v>3</v>
      </c>
      <c r="F30" s="90"/>
      <c r="G30" s="92">
        <f>Table119[5]*Table119[6]</f>
        <v>0</v>
      </c>
    </row>
    <row r="31" spans="1:7" x14ac:dyDescent="0.25">
      <c r="A31" s="40">
        <v>24</v>
      </c>
      <c r="B31" s="41">
        <v>600083</v>
      </c>
      <c r="C31" s="41" t="s">
        <v>861</v>
      </c>
      <c r="D31" s="41" t="s">
        <v>379</v>
      </c>
      <c r="E31" s="42">
        <v>1</v>
      </c>
      <c r="F31" s="90"/>
      <c r="G31" s="92">
        <f>Table119[5]*Table119[6]</f>
        <v>0</v>
      </c>
    </row>
    <row r="32" spans="1:7" ht="30" x14ac:dyDescent="0.25">
      <c r="A32" s="40">
        <v>25</v>
      </c>
      <c r="B32" s="41" t="s">
        <v>660</v>
      </c>
      <c r="C32" s="41" t="s">
        <v>862</v>
      </c>
      <c r="D32" s="41" t="s">
        <v>379</v>
      </c>
      <c r="E32" s="42">
        <v>1</v>
      </c>
      <c r="F32" s="90"/>
      <c r="G32" s="92">
        <f>Table119[5]*Table119[6]</f>
        <v>0</v>
      </c>
    </row>
    <row r="33" spans="1:7" ht="30" x14ac:dyDescent="0.25">
      <c r="A33" s="40">
        <v>26</v>
      </c>
      <c r="B33" s="41" t="s">
        <v>660</v>
      </c>
      <c r="C33" s="41" t="s">
        <v>863</v>
      </c>
      <c r="D33" s="41" t="s">
        <v>379</v>
      </c>
      <c r="E33" s="42">
        <v>4</v>
      </c>
      <c r="F33" s="90"/>
      <c r="G33" s="92">
        <f>Table119[5]*Table119[6]</f>
        <v>0</v>
      </c>
    </row>
    <row r="34" spans="1:7" x14ac:dyDescent="0.25">
      <c r="A34" s="40">
        <v>27</v>
      </c>
      <c r="B34" s="41" t="s">
        <v>196</v>
      </c>
      <c r="C34" s="41" t="s">
        <v>877</v>
      </c>
      <c r="D34" s="41" t="s">
        <v>38</v>
      </c>
      <c r="E34" s="42">
        <v>33</v>
      </c>
      <c r="F34" s="90"/>
      <c r="G34" s="92">
        <f>Table119[5]*Table119[6]</f>
        <v>0</v>
      </c>
    </row>
    <row r="35" spans="1:7" x14ac:dyDescent="0.25">
      <c r="A35" s="40">
        <v>28</v>
      </c>
      <c r="B35" s="41" t="s">
        <v>135</v>
      </c>
      <c r="C35" s="41" t="s">
        <v>878</v>
      </c>
      <c r="D35" s="41" t="s">
        <v>38</v>
      </c>
      <c r="E35" s="42">
        <v>11</v>
      </c>
      <c r="F35" s="90"/>
      <c r="G35" s="92">
        <f>Table119[5]*Table119[6]</f>
        <v>0</v>
      </c>
    </row>
    <row r="36" spans="1:7" x14ac:dyDescent="0.25">
      <c r="A36" s="40">
        <v>29</v>
      </c>
      <c r="B36" s="41">
        <v>24566</v>
      </c>
      <c r="C36" s="41" t="s">
        <v>755</v>
      </c>
      <c r="D36" s="41" t="s">
        <v>38</v>
      </c>
      <c r="E36" s="42">
        <v>38</v>
      </c>
      <c r="F36" s="90"/>
      <c r="G36" s="92">
        <f>Table119[5]*Table119[6]</f>
        <v>0</v>
      </c>
    </row>
    <row r="37" spans="1:7" x14ac:dyDescent="0.25">
      <c r="A37" s="40" t="s">
        <v>30</v>
      </c>
      <c r="B37" s="41"/>
      <c r="C37" s="41" t="s">
        <v>368</v>
      </c>
      <c r="D37" s="41"/>
      <c r="E37" s="42"/>
      <c r="F37" s="90"/>
      <c r="G37" s="92">
        <f>Table119[5]*Table119[6]</f>
        <v>0</v>
      </c>
    </row>
    <row r="38" spans="1:7" ht="30" x14ac:dyDescent="0.25">
      <c r="A38" s="40">
        <v>30</v>
      </c>
      <c r="B38" s="41" t="s">
        <v>660</v>
      </c>
      <c r="C38" s="41" t="s">
        <v>879</v>
      </c>
      <c r="D38" s="41" t="s">
        <v>379</v>
      </c>
      <c r="E38" s="42">
        <v>1</v>
      </c>
      <c r="F38" s="90"/>
      <c r="G38" s="92">
        <f>Table119[5]*Table119[6]</f>
        <v>0</v>
      </c>
    </row>
    <row r="39" spans="1:7" ht="30" x14ac:dyDescent="0.25">
      <c r="A39" s="40">
        <v>31</v>
      </c>
      <c r="B39" s="41" t="s">
        <v>660</v>
      </c>
      <c r="C39" s="41" t="s">
        <v>858</v>
      </c>
      <c r="D39" s="41" t="s">
        <v>379</v>
      </c>
      <c r="E39" s="42">
        <v>1</v>
      </c>
      <c r="F39" s="90"/>
      <c r="G39" s="92">
        <f>Table119[5]*Table119[6]</f>
        <v>0</v>
      </c>
    </row>
    <row r="40" spans="1:7" ht="30" x14ac:dyDescent="0.25">
      <c r="A40" s="40">
        <v>32</v>
      </c>
      <c r="B40" s="41" t="s">
        <v>660</v>
      </c>
      <c r="C40" s="41" t="s">
        <v>880</v>
      </c>
      <c r="D40" s="41" t="s">
        <v>379</v>
      </c>
      <c r="E40" s="42">
        <v>1</v>
      </c>
      <c r="F40" s="90"/>
      <c r="G40" s="92">
        <f>Table119[5]*Table119[6]</f>
        <v>0</v>
      </c>
    </row>
    <row r="41" spans="1:7" ht="30" x14ac:dyDescent="0.25">
      <c r="A41" s="40">
        <v>33</v>
      </c>
      <c r="B41" s="41" t="s">
        <v>660</v>
      </c>
      <c r="C41" s="41" t="s">
        <v>881</v>
      </c>
      <c r="D41" s="41" t="s">
        <v>379</v>
      </c>
      <c r="E41" s="42">
        <v>1</v>
      </c>
      <c r="F41" s="90"/>
      <c r="G41" s="92">
        <f>Table119[5]*Table119[6]</f>
        <v>0</v>
      </c>
    </row>
    <row r="42" spans="1:7" ht="30" x14ac:dyDescent="0.25">
      <c r="A42" s="40">
        <v>34</v>
      </c>
      <c r="B42" s="41" t="s">
        <v>660</v>
      </c>
      <c r="C42" s="41" t="s">
        <v>882</v>
      </c>
      <c r="D42" s="41" t="s">
        <v>379</v>
      </c>
      <c r="E42" s="42">
        <v>2</v>
      </c>
      <c r="F42" s="90"/>
      <c r="G42" s="92">
        <f>Table119[5]*Table119[6]</f>
        <v>0</v>
      </c>
    </row>
    <row r="43" spans="1:7" ht="30" x14ac:dyDescent="0.25">
      <c r="A43" s="40">
        <v>35</v>
      </c>
      <c r="B43" s="41" t="s">
        <v>660</v>
      </c>
      <c r="C43" s="41" t="s">
        <v>883</v>
      </c>
      <c r="D43" s="41" t="s">
        <v>379</v>
      </c>
      <c r="E43" s="42">
        <v>1</v>
      </c>
      <c r="F43" s="90"/>
      <c r="G43" s="92">
        <f>Table119[5]*Table119[6]</f>
        <v>0</v>
      </c>
    </row>
    <row r="44" spans="1:7" ht="30" x14ac:dyDescent="0.25">
      <c r="A44" s="40">
        <v>36</v>
      </c>
      <c r="B44" s="41" t="s">
        <v>660</v>
      </c>
      <c r="C44" s="41" t="s">
        <v>884</v>
      </c>
      <c r="D44" s="41" t="s">
        <v>379</v>
      </c>
      <c r="E44" s="42">
        <v>1</v>
      </c>
      <c r="F44" s="90"/>
      <c r="G44" s="92">
        <f>Table119[5]*Table119[6]</f>
        <v>0</v>
      </c>
    </row>
    <row r="45" spans="1:7" ht="30" x14ac:dyDescent="0.25">
      <c r="A45" s="40">
        <v>37</v>
      </c>
      <c r="B45" s="41" t="s">
        <v>660</v>
      </c>
      <c r="C45" s="41" t="s">
        <v>197</v>
      </c>
      <c r="D45" s="41" t="s">
        <v>379</v>
      </c>
      <c r="E45" s="42">
        <v>1</v>
      </c>
      <c r="F45" s="90"/>
      <c r="G45" s="92">
        <f>Table119[5]*Table119[6]</f>
        <v>0</v>
      </c>
    </row>
    <row r="46" spans="1:7" ht="30" x14ac:dyDescent="0.25">
      <c r="A46" s="40">
        <v>38</v>
      </c>
      <c r="B46" s="41" t="s">
        <v>660</v>
      </c>
      <c r="C46" s="41" t="s">
        <v>866</v>
      </c>
      <c r="D46" s="41" t="s">
        <v>379</v>
      </c>
      <c r="E46" s="42">
        <v>1</v>
      </c>
      <c r="F46" s="90"/>
      <c r="G46" s="92">
        <f>Table119[5]*Table119[6]</f>
        <v>0</v>
      </c>
    </row>
    <row r="47" spans="1:7" ht="31.5" customHeight="1" x14ac:dyDescent="0.25">
      <c r="A47" s="98" t="s">
        <v>306</v>
      </c>
      <c r="B47" s="41" t="s">
        <v>660</v>
      </c>
      <c r="C47" s="122" t="s">
        <v>885</v>
      </c>
      <c r="D47" s="123" t="s">
        <v>661</v>
      </c>
      <c r="E47" s="99">
        <v>1</v>
      </c>
      <c r="F47" s="100"/>
      <c r="G47" s="101">
        <f>Table119[5]*Table119[6]</f>
        <v>0</v>
      </c>
    </row>
    <row r="48" spans="1:7" ht="30" x14ac:dyDescent="0.25">
      <c r="A48" s="98" t="s">
        <v>289</v>
      </c>
      <c r="B48" s="41" t="s">
        <v>660</v>
      </c>
      <c r="C48" s="122" t="s">
        <v>886</v>
      </c>
      <c r="D48" s="98" t="s">
        <v>379</v>
      </c>
      <c r="E48" s="99">
        <v>1</v>
      </c>
      <c r="F48" s="100"/>
      <c r="G48" s="101">
        <f>Table119[5]*Table119[6]</f>
        <v>0</v>
      </c>
    </row>
    <row r="49" spans="1:7" ht="30" x14ac:dyDescent="0.25">
      <c r="A49" s="40">
        <v>39</v>
      </c>
      <c r="B49" s="41" t="s">
        <v>660</v>
      </c>
      <c r="C49" s="41" t="s">
        <v>887</v>
      </c>
      <c r="D49" s="41" t="s">
        <v>379</v>
      </c>
      <c r="E49" s="42">
        <v>1</v>
      </c>
      <c r="F49" s="90"/>
      <c r="G49" s="92">
        <f>Table119[5]*Table119[6]</f>
        <v>0</v>
      </c>
    </row>
    <row r="50" spans="1:7" x14ac:dyDescent="0.25">
      <c r="A50" s="113" t="s">
        <v>373</v>
      </c>
      <c r="B50" s="114"/>
      <c r="C50" s="114"/>
      <c r="D50" s="114"/>
      <c r="E50" s="115"/>
      <c r="F50" s="115"/>
      <c r="G50" s="118">
        <f>SUBTOTAL(9,Table119[7])</f>
        <v>0</v>
      </c>
    </row>
  </sheetData>
  <mergeCells count="2">
    <mergeCell ref="C2:G3"/>
    <mergeCell ref="A4:B4"/>
  </mergeCells>
  <phoneticPr fontId="18" type="noConversion"/>
  <conditionalFormatting sqref="A7:G50">
    <cfRule type="expression" dxfId="81" priority="3">
      <formula>CELL("PROTECT",A7)=0</formula>
    </cfRule>
    <cfRule type="expression" dxfId="80" priority="4">
      <formula>$C7="Subtotal"</formula>
    </cfRule>
    <cfRule type="expression" priority="5" stopIfTrue="1">
      <formula>OR($C7="Subtotal",$A7="Total TVA Cota 0")</formula>
    </cfRule>
    <cfRule type="expression" dxfId="79" priority="7">
      <formula>$E7=""</formula>
    </cfRule>
  </conditionalFormatting>
  <conditionalFormatting sqref="G7:G50">
    <cfRule type="expression" dxfId="78" priority="1">
      <formula>AND($C7="Subtotal",$G7="")</formula>
    </cfRule>
    <cfRule type="expression" dxfId="77" priority="2">
      <formula>AND($C7="Subtotal",_xlfn.FORMULATEXT($G7)="=[5]*[6]")</formula>
    </cfRule>
    <cfRule type="expression" dxfId="76" priority="6">
      <formula>AND($C7&lt;&gt;"Subtotal",_xlfn.FORMULATEXT($G7)&lt;&gt;"=[5]*[6]")</formula>
    </cfRule>
  </conditionalFormatting>
  <conditionalFormatting sqref="E7:G50">
    <cfRule type="notContainsBlanks" priority="8" stopIfTrue="1">
      <formula>LEN(TRIM(E7))&gt;0</formula>
    </cfRule>
    <cfRule type="expression" dxfId="75" priority="9">
      <formula>$E7&lt;&gt;""</formula>
    </cfRule>
  </conditionalFormatting>
  <dataValidations count="1">
    <dataValidation type="decimal" operator="greaterThan" allowBlank="1" showInputMessage="1" showErrorMessage="1" sqref="F7:F49">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9"/>
  <sheetViews>
    <sheetView view="pageBreakPreview" zoomScaleNormal="90" zoomScaleSheetLayoutView="100" zoomScalePageLayoutView="90" workbookViewId="0">
      <selection activeCell="C4" sqref="C4"/>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57" t="str">
        <f>SITE!C2</f>
        <v>Building solid biomass heating system at the Theoretic Lyceum of Sudarca commune, Donduseni district</v>
      </c>
      <c r="D2" s="157"/>
      <c r="E2" s="157"/>
      <c r="F2" s="157"/>
      <c r="G2" s="157"/>
    </row>
    <row r="3" spans="1:7" s="22" customFormat="1" ht="18.75" x14ac:dyDescent="0.3">
      <c r="A3" s="26" t="str">
        <f>SITE!A3</f>
        <v>Site:</v>
      </c>
      <c r="B3" s="27" t="str">
        <f>IF(SITE!B3=0,"",SITE!B3)</f>
        <v>y</v>
      </c>
      <c r="C3" s="157"/>
      <c r="D3" s="157"/>
      <c r="E3" s="157"/>
      <c r="F3" s="157"/>
      <c r="G3" s="157"/>
    </row>
    <row r="4" spans="1:7" s="22" customFormat="1" ht="18.75" x14ac:dyDescent="0.25">
      <c r="A4" s="160" t="s">
        <v>889</v>
      </c>
      <c r="B4" s="160"/>
      <c r="C4" s="29" t="str">
        <f>SITE!B15</f>
        <v>Fuel system</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v>
      </c>
      <c r="G5" s="8" t="str">
        <f>TA!G5</f>
        <v>Total 
USD (col.5 x col.6)</v>
      </c>
    </row>
    <row r="6" spans="1:7" s="22" customFormat="1" ht="15.75" x14ac:dyDescent="0.25">
      <c r="A6" s="9" t="s">
        <v>17</v>
      </c>
      <c r="B6" s="9" t="s">
        <v>18</v>
      </c>
      <c r="C6" s="9" t="s">
        <v>19</v>
      </c>
      <c r="D6" s="9" t="s">
        <v>20</v>
      </c>
      <c r="E6" s="9" t="s">
        <v>21</v>
      </c>
      <c r="F6" s="9" t="s">
        <v>22</v>
      </c>
      <c r="G6" s="9" t="s">
        <v>23</v>
      </c>
    </row>
    <row r="7" spans="1:7" x14ac:dyDescent="0.25">
      <c r="A7" s="38"/>
      <c r="B7" s="38"/>
      <c r="C7" s="39"/>
      <c r="D7" s="38"/>
      <c r="E7" s="44"/>
      <c r="F7" s="43"/>
      <c r="G7" s="87">
        <f>Table1193[5]*Table1193[6]</f>
        <v>0</v>
      </c>
    </row>
    <row r="8" spans="1:7" x14ac:dyDescent="0.25">
      <c r="A8" s="38"/>
      <c r="B8" s="38"/>
      <c r="C8" s="39"/>
      <c r="D8" s="38"/>
      <c r="E8" s="44"/>
      <c r="F8" s="43"/>
      <c r="G8" s="89">
        <f>Table1193[5]*Table1193[6]</f>
        <v>0</v>
      </c>
    </row>
    <row r="9" spans="1:7" x14ac:dyDescent="0.25">
      <c r="A9" s="40" t="s">
        <v>24</v>
      </c>
      <c r="B9" s="41"/>
      <c r="C9" s="41"/>
      <c r="D9" s="41"/>
      <c r="E9" s="42"/>
      <c r="F9" s="42"/>
      <c r="G9" s="87">
        <f>SUBTOTAL(9,Table1193[7])</f>
        <v>0</v>
      </c>
    </row>
  </sheetData>
  <mergeCells count="2">
    <mergeCell ref="C2:G3"/>
    <mergeCell ref="A4:B4"/>
  </mergeCells>
  <conditionalFormatting sqref="G7:G9">
    <cfRule type="expression" dxfId="55" priority="1">
      <formula>AND($C7="Subtotal",$G7="")</formula>
    </cfRule>
    <cfRule type="expression" dxfId="54" priority="2">
      <formula>AND($C7="Subtotal",_xlfn.FORMULATEXT($G7)="=[5]*[6]")</formula>
    </cfRule>
    <cfRule type="expression" dxfId="53" priority="6">
      <formula>AND($C7&lt;&gt;"Subtotal",_xlfn.FORMULATEXT($G7)&lt;&gt;"=[5]*[6]")</formula>
    </cfRule>
  </conditionalFormatting>
  <conditionalFormatting sqref="A7:G9">
    <cfRule type="expression" dxfId="52" priority="3">
      <formula>CELL("PROTECT",A7)=0</formula>
    </cfRule>
    <cfRule type="expression" dxfId="51" priority="4">
      <formula>$C7="Subtotal"</formula>
    </cfRule>
    <cfRule type="expression" priority="5" stopIfTrue="1">
      <formula>OR($C7="Subtotal",$A7="Total TVA Cota 0")</formula>
    </cfRule>
    <cfRule type="expression" dxfId="50" priority="7">
      <formula>$E7=""</formula>
    </cfRule>
  </conditionalFormatting>
  <conditionalFormatting sqref="E7:G9">
    <cfRule type="notContainsBlanks" priority="8" stopIfTrue="1">
      <formula>LEN(TRIM(E7))&gt;0</formula>
    </cfRule>
    <cfRule type="expression" dxfId="49" priority="9">
      <formula>$E7&lt;&gt;""</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3"/>
  <sheetViews>
    <sheetView view="pageBreakPreview" zoomScaleNormal="90" zoomScaleSheetLayoutView="100" zoomScalePageLayoutView="90" workbookViewId="0">
      <selection activeCell="E14" sqref="E14"/>
    </sheetView>
  </sheetViews>
  <sheetFormatPr defaultColWidth="8.85546875" defaultRowHeight="15" x14ac:dyDescent="0.25"/>
  <cols>
    <col min="1" max="1" width="9.42578125" customWidth="1"/>
    <col min="2" max="2" width="12.28515625" customWidth="1"/>
    <col min="3" max="3" width="70.7109375" customWidth="1"/>
    <col min="4" max="4" width="13.4257812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57" t="str">
        <f>SITE!C2</f>
        <v>Building solid biomass heating system at the Theoretic Lyceum of Sudarca commune, Donduseni district</v>
      </c>
      <c r="D2" s="157"/>
      <c r="E2" s="157"/>
      <c r="F2" s="157"/>
      <c r="G2" s="157"/>
    </row>
    <row r="3" spans="1:7" ht="18.75" x14ac:dyDescent="0.3">
      <c r="A3" s="26" t="str">
        <f>SITE!A3</f>
        <v>Site:</v>
      </c>
      <c r="B3" s="27" t="str">
        <f>IF(SITE!B3=0,"",SITE!B3)</f>
        <v>y</v>
      </c>
      <c r="C3" s="157"/>
      <c r="D3" s="157"/>
      <c r="E3" s="157"/>
      <c r="F3" s="157"/>
      <c r="G3" s="157"/>
    </row>
    <row r="4" spans="1:7" ht="18.75" x14ac:dyDescent="0.25">
      <c r="A4" s="164" t="str">
        <f>SITE!B16</f>
        <v xml:space="preserve">Commissioning </v>
      </c>
      <c r="B4" s="164"/>
      <c r="C4" s="164"/>
      <c r="D4" s="164"/>
      <c r="E4" s="164"/>
      <c r="F4" s="164"/>
      <c r="G4" s="164"/>
    </row>
    <row r="5" spans="1:7" ht="47.25" x14ac:dyDescent="0.25">
      <c r="A5" s="6" t="s">
        <v>0</v>
      </c>
      <c r="B5" s="6" t="s">
        <v>11</v>
      </c>
      <c r="C5" s="6" t="s">
        <v>891</v>
      </c>
      <c r="D5" s="8" t="str">
        <f>[1]TA!D5</f>
        <v>Unit of Measure</v>
      </c>
      <c r="E5" s="8" t="str">
        <f>[1]TA!E5</f>
        <v>Quantity</v>
      </c>
      <c r="F5" s="8" t="str">
        <f>[1]TA!F5</f>
        <v>Unit Price
USD (wage inclusive)</v>
      </c>
      <c r="G5" s="8" t="str">
        <f>[1]TA!G5</f>
        <v>Total 
USD (col.5 x col.6)</v>
      </c>
    </row>
    <row r="6" spans="1:7" ht="15.75" x14ac:dyDescent="0.25">
      <c r="A6" s="6">
        <v>1</v>
      </c>
      <c r="B6" s="6">
        <v>2</v>
      </c>
      <c r="C6" s="6">
        <v>3</v>
      </c>
      <c r="D6" s="6">
        <v>4</v>
      </c>
      <c r="E6" s="6">
        <v>5</v>
      </c>
      <c r="F6" s="6">
        <v>6</v>
      </c>
      <c r="G6" s="6">
        <v>7</v>
      </c>
    </row>
    <row r="7" spans="1:7" ht="15.75" x14ac:dyDescent="0.25">
      <c r="A7" s="51">
        <v>1</v>
      </c>
      <c r="B7" s="52"/>
      <c r="C7" s="53" t="s">
        <v>892</v>
      </c>
      <c r="D7" s="54" t="s">
        <v>893</v>
      </c>
      <c r="E7" s="55">
        <v>1</v>
      </c>
      <c r="F7" s="24"/>
      <c r="G7" s="18">
        <f t="shared" ref="G7:G10" si="0">$E7*F7</f>
        <v>0</v>
      </c>
    </row>
    <row r="8" spans="1:7" ht="15.75" x14ac:dyDescent="0.25">
      <c r="A8" s="48">
        <v>2</v>
      </c>
      <c r="B8" s="48"/>
      <c r="C8" s="56" t="s">
        <v>894</v>
      </c>
      <c r="D8" s="57" t="s">
        <v>26</v>
      </c>
      <c r="E8" s="55">
        <v>1</v>
      </c>
      <c r="F8" s="24"/>
      <c r="G8" s="18">
        <f t="shared" si="0"/>
        <v>0</v>
      </c>
    </row>
    <row r="9" spans="1:7" ht="15.75" x14ac:dyDescent="0.25">
      <c r="A9" s="48">
        <v>3</v>
      </c>
      <c r="B9" s="48"/>
      <c r="C9" s="56" t="s">
        <v>895</v>
      </c>
      <c r="D9" s="57" t="s">
        <v>26</v>
      </c>
      <c r="E9" s="55">
        <v>1</v>
      </c>
      <c r="F9" s="24"/>
      <c r="G9" s="18">
        <f t="shared" si="0"/>
        <v>0</v>
      </c>
    </row>
    <row r="10" spans="1:7" ht="16.5" thickBot="1" x14ac:dyDescent="0.3">
      <c r="A10" s="48">
        <v>4</v>
      </c>
      <c r="B10" s="48"/>
      <c r="C10" s="56" t="s">
        <v>896</v>
      </c>
      <c r="D10" s="57" t="s">
        <v>897</v>
      </c>
      <c r="E10" s="55">
        <v>1</v>
      </c>
      <c r="F10" s="24"/>
      <c r="G10" s="18">
        <f t="shared" si="0"/>
        <v>0</v>
      </c>
    </row>
    <row r="11" spans="1:7" ht="20.25" thickTop="1" thickBot="1" x14ac:dyDescent="0.3">
      <c r="A11" s="14" t="s">
        <v>898</v>
      </c>
      <c r="B11" s="14"/>
      <c r="C11" s="14"/>
      <c r="D11" s="14"/>
      <c r="E11" s="14"/>
      <c r="F11" s="14"/>
      <c r="G11" s="1">
        <f>SUM(G7:G10)</f>
        <v>0</v>
      </c>
    </row>
    <row r="13" spans="1:7" x14ac:dyDescent="0.25">
      <c r="A13" s="13" t="s">
        <v>948</v>
      </c>
    </row>
  </sheetData>
  <mergeCells count="2">
    <mergeCell ref="C2:G3"/>
    <mergeCell ref="A4:G4"/>
  </mergeCells>
  <phoneticPr fontId="18" type="noConversion"/>
  <conditionalFormatting sqref="F7:F10">
    <cfRule type="containsBlanks" dxfId="29" priority="13">
      <formula>LEN(TRIM(F7))=0</formula>
    </cfRule>
  </conditionalFormatting>
  <conditionalFormatting sqref="A4:G4 C1:G3 F7:G10 A11:G12 A6:G6 A5:B5 F13:G13">
    <cfRule type="expression" dxfId="28" priority="12">
      <formula>CELL("PROTECT",A1)=0</formula>
    </cfRule>
  </conditionalFormatting>
  <conditionalFormatting sqref="E7:E10">
    <cfRule type="containsBlanks" dxfId="27" priority="6">
      <formula>LEN(TRIM(E7))=0</formula>
    </cfRule>
  </conditionalFormatting>
  <conditionalFormatting sqref="A7:B10 E7:E10">
    <cfRule type="expression" dxfId="26" priority="5">
      <formula>CELL("PROTECT",A7)=0</formula>
    </cfRule>
  </conditionalFormatting>
  <conditionalFormatting sqref="C5">
    <cfRule type="expression" dxfId="25" priority="4">
      <formula>CELL("PROTECT",C5)=0</formula>
    </cfRule>
  </conditionalFormatting>
  <conditionalFormatting sqref="C7:D10">
    <cfRule type="containsBlanks" dxfId="24" priority="3">
      <formula>LEN(TRIM(C7))=0</formula>
    </cfRule>
  </conditionalFormatting>
  <conditionalFormatting sqref="C7:D10">
    <cfRule type="expression" dxfId="23" priority="2">
      <formula>CELL("PROTECT",C7)=0</formula>
    </cfRule>
  </conditionalFormatting>
  <conditionalFormatting sqref="A13:E13">
    <cfRule type="expression" dxfId="22" priority="1">
      <formula>CELL("PROTECT",A13)=0</formula>
    </cfRule>
  </conditionalFormatting>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4"/>
  <sheetViews>
    <sheetView view="pageBreakPreview" zoomScaleNormal="90" zoomScaleSheetLayoutView="100" zoomScalePageLayoutView="90" workbookViewId="0">
      <selection activeCell="F21" sqref="F21"/>
    </sheetView>
  </sheetViews>
  <sheetFormatPr defaultColWidth="8.85546875" defaultRowHeight="15" x14ac:dyDescent="0.25"/>
  <cols>
    <col min="1" max="1" width="9.42578125" customWidth="1"/>
    <col min="2" max="2" width="12.28515625" customWidth="1"/>
    <col min="3" max="3" width="70.7109375" customWidth="1"/>
    <col min="4" max="4" width="13.4257812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57" t="str">
        <f>SITE!C2</f>
        <v>Building solid biomass heating system at the Theoretic Lyceum of Sudarca commune, Donduseni district</v>
      </c>
      <c r="D2" s="157"/>
      <c r="E2" s="157"/>
      <c r="F2" s="157"/>
      <c r="G2" s="157"/>
    </row>
    <row r="3" spans="1:7" ht="18.75" x14ac:dyDescent="0.3">
      <c r="A3" s="26" t="str">
        <f>SITE!A3</f>
        <v>Site:</v>
      </c>
      <c r="B3" s="27" t="str">
        <f>IF(SITE!B3=0,"",SITE!B3)</f>
        <v>y</v>
      </c>
      <c r="C3" s="161"/>
      <c r="D3" s="161"/>
      <c r="E3" s="161"/>
      <c r="F3" s="161"/>
      <c r="G3" s="161"/>
    </row>
    <row r="4" spans="1:7" ht="18.75" x14ac:dyDescent="0.25">
      <c r="A4" s="10" t="str">
        <f>SITE!B17</f>
        <v>Service and Maintenance works for 3-years of operation</v>
      </c>
      <c r="B4" s="11"/>
      <c r="C4" s="11"/>
      <c r="D4" s="11"/>
      <c r="E4" s="11"/>
      <c r="F4" s="11"/>
      <c r="G4" s="12"/>
    </row>
    <row r="5" spans="1:7" ht="47.25" x14ac:dyDescent="0.25">
      <c r="A5" s="9" t="s">
        <v>0</v>
      </c>
      <c r="B5" s="9" t="s">
        <v>11</v>
      </c>
      <c r="C5" s="9" t="s">
        <v>899</v>
      </c>
      <c r="D5" s="9" t="s">
        <v>900</v>
      </c>
      <c r="E5" s="9" t="s">
        <v>901</v>
      </c>
      <c r="F5" s="8" t="str">
        <f>[1]TA!F5</f>
        <v>Unit Price
USD (wage inclusive)</v>
      </c>
      <c r="G5" s="8" t="str">
        <f>[1]TA!G5</f>
        <v>Total 
USD (col.5 x col.6)</v>
      </c>
    </row>
    <row r="6" spans="1:7" ht="15.75" x14ac:dyDescent="0.25">
      <c r="A6" s="6">
        <v>1</v>
      </c>
      <c r="B6" s="6">
        <v>2</v>
      </c>
      <c r="C6" s="6">
        <v>3</v>
      </c>
      <c r="D6" s="6">
        <v>4</v>
      </c>
      <c r="E6" s="6">
        <v>5</v>
      </c>
      <c r="F6" s="6">
        <v>6</v>
      </c>
      <c r="G6" s="6">
        <v>7</v>
      </c>
    </row>
    <row r="7" spans="1:7" ht="31.5" x14ac:dyDescent="0.25">
      <c r="A7" s="7">
        <v>1</v>
      </c>
      <c r="B7" s="7"/>
      <c r="C7" s="7" t="s">
        <v>902</v>
      </c>
      <c r="D7" s="49" t="s">
        <v>903</v>
      </c>
      <c r="E7" s="50">
        <v>3</v>
      </c>
      <c r="F7" s="20"/>
      <c r="G7" s="19">
        <f>$E7*F7</f>
        <v>0</v>
      </c>
    </row>
    <row r="8" spans="1:7" ht="15.75" x14ac:dyDescent="0.25">
      <c r="A8" s="7">
        <v>2</v>
      </c>
      <c r="B8" s="7"/>
      <c r="C8" s="7" t="s">
        <v>904</v>
      </c>
      <c r="D8" s="49" t="s">
        <v>903</v>
      </c>
      <c r="E8" s="50">
        <v>3</v>
      </c>
      <c r="F8" s="20"/>
      <c r="G8" s="19">
        <f t="shared" ref="G8:G10" si="0">$E8*F8</f>
        <v>0</v>
      </c>
    </row>
    <row r="9" spans="1:7" ht="15.75" x14ac:dyDescent="0.25">
      <c r="A9" s="7">
        <v>3</v>
      </c>
      <c r="B9" s="7"/>
      <c r="C9" s="7" t="s">
        <v>905</v>
      </c>
      <c r="D9" s="49" t="s">
        <v>906</v>
      </c>
      <c r="E9" s="50">
        <v>3</v>
      </c>
      <c r="F9" s="20"/>
      <c r="G9" s="19">
        <f t="shared" si="0"/>
        <v>0</v>
      </c>
    </row>
    <row r="10" spans="1:7" ht="16.5" thickBot="1" x14ac:dyDescent="0.3">
      <c r="A10" s="7">
        <v>4</v>
      </c>
      <c r="B10" s="7"/>
      <c r="C10" s="7" t="s">
        <v>907</v>
      </c>
      <c r="D10" s="49" t="s">
        <v>27</v>
      </c>
      <c r="E10" s="50">
        <v>1</v>
      </c>
      <c r="F10" s="20"/>
      <c r="G10" s="19">
        <f t="shared" si="0"/>
        <v>0</v>
      </c>
    </row>
    <row r="11" spans="1:7" ht="20.25" thickTop="1" thickBot="1" x14ac:dyDescent="0.3">
      <c r="A11" s="14" t="s">
        <v>908</v>
      </c>
      <c r="B11" s="14"/>
      <c r="C11" s="14"/>
      <c r="D11" s="14"/>
      <c r="E11" s="1"/>
      <c r="F11" s="1"/>
      <c r="G11" s="1">
        <f>SUM(G7:G10)</f>
        <v>0</v>
      </c>
    </row>
    <row r="13" spans="1:7" ht="15" customHeight="1" x14ac:dyDescent="0.25">
      <c r="A13" s="165" t="s">
        <v>12</v>
      </c>
      <c r="B13" s="165"/>
      <c r="C13" s="165"/>
      <c r="D13" s="165"/>
      <c r="E13" s="165"/>
      <c r="F13" s="165"/>
      <c r="G13" s="165"/>
    </row>
    <row r="14" spans="1:7" x14ac:dyDescent="0.25">
      <c r="A14" s="165"/>
      <c r="B14" s="165"/>
      <c r="C14" s="165"/>
      <c r="D14" s="165"/>
      <c r="E14" s="165"/>
      <c r="F14" s="165"/>
      <c r="G14" s="165"/>
    </row>
  </sheetData>
  <mergeCells count="2">
    <mergeCell ref="C2:G3"/>
    <mergeCell ref="A13:G14"/>
  </mergeCells>
  <phoneticPr fontId="18" type="noConversion"/>
  <conditionalFormatting sqref="F7:F10">
    <cfRule type="containsBlanks" dxfId="21" priority="12">
      <formula>LEN(TRIM(F7))=0</formula>
    </cfRule>
  </conditionalFormatting>
  <conditionalFormatting sqref="A4:G4 C1:G3 F7:G10 A11:G14 A6:G6 A5:B5">
    <cfRule type="expression" dxfId="20" priority="11">
      <formula>CELL("PROTECT",A1)=0</formula>
    </cfRule>
  </conditionalFormatting>
  <conditionalFormatting sqref="E7:E10">
    <cfRule type="containsBlanks" dxfId="19" priority="5">
      <formula>LEN(TRIM(E7))=0</formula>
    </cfRule>
  </conditionalFormatting>
  <conditionalFormatting sqref="A7:B10 E7:E10">
    <cfRule type="expression" dxfId="18" priority="4">
      <formula>CELL("PROTECT",A7)=0</formula>
    </cfRule>
  </conditionalFormatting>
  <conditionalFormatting sqref="C5:E5">
    <cfRule type="expression" dxfId="17" priority="3">
      <formula>CELL("PROTECT",C5)=0</formula>
    </cfRule>
  </conditionalFormatting>
  <conditionalFormatting sqref="C7:D10">
    <cfRule type="containsBlanks" dxfId="16" priority="2">
      <formula>LEN(TRIM(C7))=0</formula>
    </cfRule>
  </conditionalFormatting>
  <conditionalFormatting sqref="C7:D10">
    <cfRule type="expression" dxfId="15" priority="1">
      <formula>CELL("PROTECT",C7)=0</formula>
    </cfRule>
  </conditionalFormatting>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pageSetUpPr fitToPage="1"/>
  </sheetPr>
  <dimension ref="A1:G27"/>
  <sheetViews>
    <sheetView view="pageBreakPreview" zoomScaleSheetLayoutView="100" workbookViewId="0">
      <selection activeCell="C18" sqref="C18"/>
    </sheetView>
  </sheetViews>
  <sheetFormatPr defaultColWidth="8.85546875" defaultRowHeight="15" x14ac:dyDescent="0.25"/>
  <cols>
    <col min="1" max="1" width="9.42578125" customWidth="1"/>
    <col min="2" max="2" width="12.28515625" customWidth="1"/>
    <col min="3" max="4" width="42.710937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66" t="str">
        <f>SITE!C2</f>
        <v>Building solid biomass heating system at the Theoretic Lyceum of Sudarca commune, Donduseni district</v>
      </c>
      <c r="D2" s="166"/>
      <c r="E2" s="166"/>
      <c r="F2" s="166"/>
      <c r="G2" s="166"/>
    </row>
    <row r="3" spans="1:7" ht="18.75" x14ac:dyDescent="0.3">
      <c r="A3" s="26" t="str">
        <f>SITE!A3</f>
        <v>Site:</v>
      </c>
      <c r="B3" s="27" t="str">
        <f>IF(SITE!B3=0,"",SITE!B3)</f>
        <v>y</v>
      </c>
      <c r="C3" s="166"/>
      <c r="D3" s="166"/>
      <c r="E3" s="166"/>
      <c r="F3" s="166"/>
      <c r="G3" s="166"/>
    </row>
    <row r="4" spans="1:7" ht="18.75" x14ac:dyDescent="0.25">
      <c r="A4" s="167" t="s">
        <v>909</v>
      </c>
      <c r="B4" s="167"/>
      <c r="C4" s="167"/>
      <c r="D4" s="167"/>
      <c r="E4" s="167"/>
      <c r="F4" s="167"/>
      <c r="G4" s="167"/>
    </row>
    <row r="5" spans="1:7" ht="31.5" x14ac:dyDescent="0.25">
      <c r="A5" s="8" t="s">
        <v>4</v>
      </c>
      <c r="B5" s="8" t="s">
        <v>11</v>
      </c>
      <c r="C5" s="8" t="s">
        <v>910</v>
      </c>
      <c r="D5" s="8" t="s">
        <v>911</v>
      </c>
      <c r="E5" s="8" t="s">
        <v>912</v>
      </c>
      <c r="F5" s="8" t="s">
        <v>913</v>
      </c>
      <c r="G5" s="8" t="s">
        <v>25</v>
      </c>
    </row>
    <row r="6" spans="1:7" ht="15.75" x14ac:dyDescent="0.25">
      <c r="A6" s="8">
        <v>1</v>
      </c>
      <c r="B6" s="8">
        <v>2</v>
      </c>
      <c r="C6" s="8">
        <v>3</v>
      </c>
      <c r="D6" s="8">
        <v>4</v>
      </c>
      <c r="E6" s="8">
        <v>5</v>
      </c>
      <c r="F6" s="8">
        <v>6</v>
      </c>
      <c r="G6" s="8">
        <v>7</v>
      </c>
    </row>
    <row r="7" spans="1:7" ht="15.75" x14ac:dyDescent="0.25">
      <c r="A7" s="170">
        <v>1</v>
      </c>
      <c r="B7" s="171" t="s">
        <v>10</v>
      </c>
      <c r="C7" s="36" t="s">
        <v>914</v>
      </c>
      <c r="D7" s="15"/>
      <c r="E7" s="168">
        <v>2</v>
      </c>
      <c r="F7" s="169">
        <v>1</v>
      </c>
      <c r="G7" s="168">
        <f>E7*F7</f>
        <v>2</v>
      </c>
    </row>
    <row r="8" spans="1:7" ht="45" x14ac:dyDescent="0.25">
      <c r="A8" s="170"/>
      <c r="B8" s="171"/>
      <c r="C8" s="86" t="s">
        <v>915</v>
      </c>
      <c r="D8" s="15"/>
      <c r="E8" s="168"/>
      <c r="F8" s="169"/>
      <c r="G8" s="168"/>
    </row>
    <row r="9" spans="1:7" ht="15.75" x14ac:dyDescent="0.25">
      <c r="A9" s="170"/>
      <c r="B9" s="171"/>
      <c r="C9" s="36" t="s">
        <v>916</v>
      </c>
      <c r="D9" s="15"/>
      <c r="E9" s="168"/>
      <c r="F9" s="169"/>
      <c r="G9" s="168"/>
    </row>
    <row r="10" spans="1:7" ht="15.75" x14ac:dyDescent="0.25">
      <c r="A10" s="170"/>
      <c r="B10" s="171"/>
      <c r="C10" s="37" t="s">
        <v>307</v>
      </c>
      <c r="D10" s="15"/>
      <c r="E10" s="168"/>
      <c r="F10" s="169"/>
      <c r="G10" s="168"/>
    </row>
    <row r="11" spans="1:7" ht="15.75" x14ac:dyDescent="0.25">
      <c r="A11" s="170"/>
      <c r="B11" s="171"/>
      <c r="C11" s="16" t="s">
        <v>917</v>
      </c>
      <c r="D11" s="17"/>
      <c r="E11" s="168"/>
      <c r="F11" s="169"/>
      <c r="G11" s="168"/>
    </row>
    <row r="12" spans="1:7" ht="15.75" x14ac:dyDescent="0.25">
      <c r="A12" s="170"/>
      <c r="B12" s="171"/>
      <c r="C12" s="16" t="s">
        <v>918</v>
      </c>
      <c r="D12" s="15"/>
      <c r="E12" s="168"/>
      <c r="F12" s="169"/>
      <c r="G12" s="168"/>
    </row>
    <row r="13" spans="1:7" ht="31.5" x14ac:dyDescent="0.25">
      <c r="A13" s="170"/>
      <c r="B13" s="171"/>
      <c r="C13" s="16" t="s">
        <v>919</v>
      </c>
      <c r="D13" s="15"/>
      <c r="E13" s="168"/>
      <c r="F13" s="169"/>
      <c r="G13" s="168"/>
    </row>
    <row r="14" spans="1:7" ht="15.75" x14ac:dyDescent="0.25">
      <c r="A14" s="170"/>
      <c r="B14" s="171"/>
      <c r="C14" s="37" t="s">
        <v>920</v>
      </c>
      <c r="D14" s="15"/>
      <c r="E14" s="168"/>
      <c r="F14" s="169"/>
      <c r="G14" s="168"/>
    </row>
    <row r="15" spans="1:7" ht="15.75" x14ac:dyDescent="0.25">
      <c r="A15" s="170"/>
      <c r="B15" s="171"/>
      <c r="C15" s="16" t="s">
        <v>921</v>
      </c>
      <c r="D15" s="15"/>
      <c r="E15" s="168"/>
      <c r="F15" s="169"/>
      <c r="G15" s="168"/>
    </row>
    <row r="16" spans="1:7" ht="15.75" x14ac:dyDescent="0.25">
      <c r="A16" s="170"/>
      <c r="B16" s="171"/>
      <c r="C16" s="16" t="s">
        <v>922</v>
      </c>
      <c r="D16" s="15"/>
      <c r="E16" s="168"/>
      <c r="F16" s="169"/>
      <c r="G16" s="168"/>
    </row>
    <row r="17" spans="1:7" ht="31.5" x14ac:dyDescent="0.25">
      <c r="A17" s="170"/>
      <c r="B17" s="171"/>
      <c r="C17" s="16" t="s">
        <v>923</v>
      </c>
      <c r="D17" s="15"/>
      <c r="E17" s="168"/>
      <c r="F17" s="169"/>
      <c r="G17" s="168"/>
    </row>
    <row r="18" spans="1:7" ht="15.75" x14ac:dyDescent="0.25">
      <c r="A18" s="170"/>
      <c r="B18" s="171"/>
      <c r="C18" s="16" t="s">
        <v>951</v>
      </c>
      <c r="D18" s="15"/>
      <c r="E18" s="168"/>
      <c r="F18" s="169"/>
      <c r="G18" s="168"/>
    </row>
    <row r="19" spans="1:7" ht="15.75" x14ac:dyDescent="0.25">
      <c r="A19" s="170"/>
      <c r="B19" s="171"/>
      <c r="C19" s="37" t="s">
        <v>924</v>
      </c>
      <c r="D19" s="15"/>
      <c r="E19" s="168"/>
      <c r="F19" s="169"/>
      <c r="G19" s="168"/>
    </row>
    <row r="20" spans="1:7" ht="48" thickBot="1" x14ac:dyDescent="0.3">
      <c r="A20" s="170"/>
      <c r="B20" s="171"/>
      <c r="C20" s="37" t="s">
        <v>925</v>
      </c>
      <c r="D20" s="15"/>
      <c r="E20" s="168"/>
      <c r="F20" s="169"/>
      <c r="G20" s="168"/>
    </row>
    <row r="21" spans="1:7" ht="19.5" customHeight="1" thickTop="1" thickBot="1" x14ac:dyDescent="0.3">
      <c r="A21" s="14" t="s">
        <v>908</v>
      </c>
      <c r="B21" s="14"/>
      <c r="C21" s="14"/>
      <c r="D21" s="14"/>
      <c r="E21" s="1"/>
      <c r="F21" s="1"/>
      <c r="G21" s="1">
        <f>SUM(G7:G20)</f>
        <v>2</v>
      </c>
    </row>
    <row r="22" spans="1:7" ht="16.5" thickTop="1" x14ac:dyDescent="0.25">
      <c r="A22" s="3"/>
      <c r="B22" s="3"/>
      <c r="C22" s="3"/>
      <c r="D22" s="3"/>
      <c r="E22" s="3"/>
      <c r="F22" s="3"/>
      <c r="G22" s="3"/>
    </row>
    <row r="23" spans="1:7" x14ac:dyDescent="0.25">
      <c r="A23" s="172" t="s">
        <v>926</v>
      </c>
      <c r="B23" s="172"/>
      <c r="C23" s="172"/>
      <c r="D23" s="172"/>
      <c r="E23" s="172"/>
      <c r="F23" s="172"/>
      <c r="G23" s="172"/>
    </row>
    <row r="24" spans="1:7" x14ac:dyDescent="0.25">
      <c r="A24" s="172" t="s">
        <v>927</v>
      </c>
      <c r="B24" s="172"/>
      <c r="C24" s="172"/>
      <c r="D24" s="172"/>
      <c r="E24" s="172"/>
      <c r="F24" s="172"/>
      <c r="G24" s="172"/>
    </row>
    <row r="25" spans="1:7" ht="31.5" customHeight="1" x14ac:dyDescent="0.25">
      <c r="A25" s="173" t="s">
        <v>949</v>
      </c>
      <c r="B25" s="173"/>
      <c r="C25" s="173"/>
      <c r="D25" s="173"/>
      <c r="E25" s="173"/>
      <c r="F25" s="173"/>
      <c r="G25" s="173"/>
    </row>
    <row r="26" spans="1:7" x14ac:dyDescent="0.25">
      <c r="A26" s="172" t="s">
        <v>928</v>
      </c>
      <c r="B26" s="172"/>
      <c r="C26" s="172"/>
      <c r="D26" s="172"/>
      <c r="E26" s="172"/>
      <c r="F26" s="172"/>
      <c r="G26" s="172"/>
    </row>
    <row r="27" spans="1:7" x14ac:dyDescent="0.25">
      <c r="A27" s="172" t="s">
        <v>929</v>
      </c>
      <c r="B27" s="172"/>
      <c r="C27" s="172"/>
      <c r="D27" s="172"/>
      <c r="E27" s="172"/>
      <c r="F27" s="172"/>
      <c r="G27" s="172"/>
    </row>
  </sheetData>
  <sheetProtection formatRows="0"/>
  <mergeCells count="12">
    <mergeCell ref="A27:G27"/>
    <mergeCell ref="A23:G23"/>
    <mergeCell ref="A24:G24"/>
    <mergeCell ref="A25:G25"/>
    <mergeCell ref="A26:G26"/>
    <mergeCell ref="C2:G3"/>
    <mergeCell ref="A4:G4"/>
    <mergeCell ref="E7:E20"/>
    <mergeCell ref="F7:F20"/>
    <mergeCell ref="G7:G20"/>
    <mergeCell ref="A7:A20"/>
    <mergeCell ref="B7:B20"/>
  </mergeCells>
  <phoneticPr fontId="18" type="noConversion"/>
  <conditionalFormatting sqref="D7:D20 F7">
    <cfRule type="containsBlanks" dxfId="14" priority="20">
      <formula>LEN(TRIM(D7))=0</formula>
    </cfRule>
  </conditionalFormatting>
  <conditionalFormatting sqref="A6:G14 C1:G3 A21:G22 A15:B20 D15:G20">
    <cfRule type="expression" dxfId="13" priority="13">
      <formula>CELL("PROTECT",A1)=0</formula>
    </cfRule>
  </conditionalFormatting>
  <conditionalFormatting sqref="E7:E20">
    <cfRule type="containsBlanks" dxfId="12" priority="7">
      <formula>LEN(TRIM(E7))=0</formula>
    </cfRule>
  </conditionalFormatting>
  <conditionalFormatting sqref="A4:G5">
    <cfRule type="expression" dxfId="11" priority="5">
      <formula>CELL("PROTECT",A4)=0</formula>
    </cfRule>
  </conditionalFormatting>
  <conditionalFormatting sqref="C15:C18">
    <cfRule type="expression" dxfId="10" priority="4">
      <formula>CELL("PROTECT",C15)=0</formula>
    </cfRule>
  </conditionalFormatting>
  <conditionalFormatting sqref="C19:C20">
    <cfRule type="expression" dxfId="9" priority="3">
      <formula>CELL("PROTECT",C19)=0</formula>
    </cfRule>
  </conditionalFormatting>
  <conditionalFormatting sqref="A23:G26">
    <cfRule type="expression" dxfId="8" priority="2">
      <formula>CELL("PROTECT",A23)=0</formula>
    </cfRule>
  </conditionalFormatting>
  <conditionalFormatting sqref="A27:G27">
    <cfRule type="expression" dxfId="7" priority="1">
      <formula>CELL("PROTECT",A27)=0</formula>
    </cfRule>
  </conditionalFormatting>
  <dataValidations count="1">
    <dataValidation type="decimal" allowBlank="1" showInputMessage="1" showErrorMessage="1" sqref="D11">
      <formula1>0.8</formula1>
      <formula2>0.99</formula2>
    </dataValidation>
  </dataValidations>
  <pageMargins left="0.59055118110236227" right="0.59055118110236227" top="0.59055118110236227" bottom="0.39370078740157483" header="0.27559055118110237" footer="0.27559055118110237"/>
  <pageSetup paperSize="9" scale="59" fitToHeight="0" orientation="portrait" r:id="rId1"/>
  <headerFooter>
    <oddHeader>&amp;L&amp;A - Page &amp;P of &amp;N</oddHead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54"/>
  <sheetViews>
    <sheetView view="pageBreakPreview" topLeftCell="A13" zoomScaleNormal="90" zoomScaleSheetLayoutView="100" zoomScalePageLayoutView="90" workbookViewId="0">
      <selection activeCell="C23" sqref="C23"/>
    </sheetView>
  </sheetViews>
  <sheetFormatPr defaultColWidth="8.85546875" defaultRowHeight="15" x14ac:dyDescent="0.25"/>
  <cols>
    <col min="1" max="1" width="9.42578125" style="46" customWidth="1"/>
    <col min="2" max="2" width="12.28515625" style="47" customWidth="1"/>
    <col min="3" max="3" width="70.7109375" style="47" customWidth="1"/>
    <col min="4" max="4" width="13.42578125" style="47" customWidth="1"/>
    <col min="5" max="5" width="12" style="47" customWidth="1"/>
    <col min="6" max="6" width="14.7109375" style="47" customWidth="1"/>
    <col min="7" max="7" width="18.28515625" style="47"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57" t="str">
        <f>SITE!C2</f>
        <v>Building solid biomass heating system at the Theoretic Lyceum of Sudarca commune, Donduseni district</v>
      </c>
      <c r="D2" s="157"/>
      <c r="E2" s="157"/>
      <c r="F2" s="157"/>
      <c r="G2" s="157"/>
    </row>
    <row r="3" spans="1:7" s="22" customFormat="1" ht="18.75" x14ac:dyDescent="0.3">
      <c r="A3" s="26" t="str">
        <f>SITE!A3</f>
        <v>Site:</v>
      </c>
      <c r="B3" s="27" t="str">
        <f>IF(SITE!B3=0,"",SITE!B3)</f>
        <v>y</v>
      </c>
      <c r="C3" s="157"/>
      <c r="D3" s="157"/>
      <c r="E3" s="157"/>
      <c r="F3" s="157"/>
      <c r="G3" s="157"/>
    </row>
    <row r="4" spans="1:7" s="22" customFormat="1" ht="18.75" x14ac:dyDescent="0.25">
      <c r="A4" s="158" t="s">
        <v>340</v>
      </c>
      <c r="B4" s="159"/>
      <c r="C4" s="29" t="str">
        <f>SITE!B6</f>
        <v>Territory development</v>
      </c>
      <c r="D4" s="30"/>
      <c r="E4" s="30"/>
      <c r="F4" s="30"/>
      <c r="G4" s="31"/>
    </row>
    <row r="5" spans="1:7" s="22" customFormat="1" ht="47.25" x14ac:dyDescent="0.25">
      <c r="A5" s="8" t="s">
        <v>341</v>
      </c>
      <c r="B5" s="8" t="s">
        <v>342</v>
      </c>
      <c r="C5" s="8" t="s">
        <v>343</v>
      </c>
      <c r="D5" s="8" t="s">
        <v>344</v>
      </c>
      <c r="E5" s="8" t="s">
        <v>345</v>
      </c>
      <c r="F5" s="9" t="s">
        <v>346</v>
      </c>
      <c r="G5" s="6" t="s">
        <v>347</v>
      </c>
    </row>
    <row r="6" spans="1:7" s="22" customFormat="1" ht="15.75" x14ac:dyDescent="0.25">
      <c r="A6" s="9" t="s">
        <v>17</v>
      </c>
      <c r="B6" s="9" t="s">
        <v>18</v>
      </c>
      <c r="C6" s="9" t="s">
        <v>19</v>
      </c>
      <c r="D6" s="9" t="s">
        <v>20</v>
      </c>
      <c r="E6" s="9" t="s">
        <v>21</v>
      </c>
      <c r="F6" s="9" t="s">
        <v>22</v>
      </c>
      <c r="G6" s="9" t="s">
        <v>23</v>
      </c>
    </row>
    <row r="7" spans="1:7" s="45" customFormat="1" x14ac:dyDescent="0.25">
      <c r="A7" s="38"/>
      <c r="B7" s="38"/>
      <c r="C7" s="110" t="s">
        <v>348</v>
      </c>
      <c r="D7" s="38"/>
      <c r="E7" s="106"/>
      <c r="F7" s="106"/>
      <c r="G7" s="87">
        <f>Table1[5]*Table1[6]</f>
        <v>0</v>
      </c>
    </row>
    <row r="8" spans="1:7" s="45" customFormat="1" x14ac:dyDescent="0.25">
      <c r="C8" s="45" t="s">
        <v>349</v>
      </c>
      <c r="E8" s="107"/>
      <c r="F8" s="107"/>
      <c r="G8" s="109">
        <f>Table1[5]*Table1[6]</f>
        <v>0</v>
      </c>
    </row>
    <row r="9" spans="1:7" ht="45" x14ac:dyDescent="0.25">
      <c r="A9" s="40" t="s">
        <v>17</v>
      </c>
      <c r="B9" s="41" t="s">
        <v>291</v>
      </c>
      <c r="C9" s="41" t="s">
        <v>350</v>
      </c>
      <c r="D9" s="41" t="s">
        <v>29</v>
      </c>
      <c r="E9" s="108" t="s">
        <v>292</v>
      </c>
      <c r="F9" s="108"/>
      <c r="G9" s="87">
        <f>Table1[5]*Table1[6]</f>
        <v>0</v>
      </c>
    </row>
    <row r="10" spans="1:7" ht="45" x14ac:dyDescent="0.25">
      <c r="A10" s="40">
        <v>2</v>
      </c>
      <c r="B10" s="41" t="s">
        <v>293</v>
      </c>
      <c r="C10" s="41" t="s">
        <v>351</v>
      </c>
      <c r="D10" s="41" t="s">
        <v>29</v>
      </c>
      <c r="E10" s="108">
        <v>2.5</v>
      </c>
      <c r="F10" s="108"/>
      <c r="G10" s="87">
        <f>Table1[5]*Table1[6]</f>
        <v>0</v>
      </c>
    </row>
    <row r="11" spans="1:7" ht="30" x14ac:dyDescent="0.25">
      <c r="A11" s="40">
        <v>3</v>
      </c>
      <c r="B11" s="41" t="s">
        <v>294</v>
      </c>
      <c r="C11" s="41" t="s">
        <v>352</v>
      </c>
      <c r="D11" s="41" t="s">
        <v>32</v>
      </c>
      <c r="E11" s="108">
        <v>25</v>
      </c>
      <c r="F11" s="108"/>
      <c r="G11" s="87">
        <f>Table1[5]*Table1[6]</f>
        <v>0</v>
      </c>
    </row>
    <row r="12" spans="1:7" ht="30" x14ac:dyDescent="0.25">
      <c r="A12" s="40">
        <v>5</v>
      </c>
      <c r="B12" s="41" t="s">
        <v>71</v>
      </c>
      <c r="C12" s="41" t="s">
        <v>353</v>
      </c>
      <c r="D12" s="41" t="s">
        <v>38</v>
      </c>
      <c r="E12" s="108">
        <v>20</v>
      </c>
      <c r="F12" s="108"/>
      <c r="G12" s="87">
        <f>Table1[5]*Table1[6]</f>
        <v>0</v>
      </c>
    </row>
    <row r="13" spans="1:7" x14ac:dyDescent="0.25">
      <c r="A13" s="40"/>
      <c r="B13" s="41"/>
      <c r="C13" s="41" t="s">
        <v>354</v>
      </c>
      <c r="D13" s="41"/>
      <c r="E13" s="108"/>
      <c r="F13" s="108"/>
      <c r="G13" s="87">
        <f>Table1[5]*Table1[6]</f>
        <v>0</v>
      </c>
    </row>
    <row r="14" spans="1:7" ht="45" x14ac:dyDescent="0.25">
      <c r="A14" s="40">
        <v>6</v>
      </c>
      <c r="B14" s="41" t="s">
        <v>355</v>
      </c>
      <c r="C14" s="41" t="s">
        <v>375</v>
      </c>
      <c r="D14" s="41" t="s">
        <v>38</v>
      </c>
      <c r="E14" s="108">
        <v>20</v>
      </c>
      <c r="F14" s="108"/>
      <c r="G14" s="87">
        <f>Table1[5]*Table1[6]</f>
        <v>0</v>
      </c>
    </row>
    <row r="15" spans="1:7" ht="60" x14ac:dyDescent="0.25">
      <c r="A15" s="40">
        <v>7</v>
      </c>
      <c r="B15" s="41" t="s">
        <v>65</v>
      </c>
      <c r="C15" s="41" t="s">
        <v>356</v>
      </c>
      <c r="D15" s="41" t="s">
        <v>29</v>
      </c>
      <c r="E15" s="108">
        <v>0.7</v>
      </c>
      <c r="F15" s="108"/>
      <c r="G15" s="87">
        <f>Table1[5]*Table1[6]</f>
        <v>0</v>
      </c>
    </row>
    <row r="16" spans="1:7" x14ac:dyDescent="0.25">
      <c r="A16" s="40"/>
      <c r="B16" s="41"/>
      <c r="C16" s="41" t="s">
        <v>357</v>
      </c>
      <c r="D16" s="41"/>
      <c r="E16" s="108"/>
      <c r="F16" s="108"/>
      <c r="G16" s="87">
        <f>Table1[5]*Table1[6]</f>
        <v>0</v>
      </c>
    </row>
    <row r="17" spans="1:7" ht="45" x14ac:dyDescent="0.25">
      <c r="A17" s="40">
        <v>8</v>
      </c>
      <c r="B17" s="41" t="s">
        <v>295</v>
      </c>
      <c r="C17" s="41" t="s">
        <v>358</v>
      </c>
      <c r="D17" s="41" t="s">
        <v>32</v>
      </c>
      <c r="E17" s="108">
        <v>1.8</v>
      </c>
      <c r="F17" s="108"/>
      <c r="G17" s="87">
        <f>Table1[5]*Table1[6]</f>
        <v>0</v>
      </c>
    </row>
    <row r="18" spans="1:7" x14ac:dyDescent="0.25">
      <c r="A18" s="40"/>
      <c r="B18" s="41"/>
      <c r="C18" s="41" t="s">
        <v>359</v>
      </c>
      <c r="D18" s="41"/>
      <c r="E18" s="108"/>
      <c r="F18" s="108"/>
      <c r="G18" s="87">
        <f>Table1[5]*Table1[6]</f>
        <v>0</v>
      </c>
    </row>
    <row r="19" spans="1:7" ht="60" x14ac:dyDescent="0.25">
      <c r="A19" s="40">
        <v>9</v>
      </c>
      <c r="B19" s="41" t="s">
        <v>296</v>
      </c>
      <c r="C19" s="41" t="s">
        <v>360</v>
      </c>
      <c r="D19" s="41" t="s">
        <v>29</v>
      </c>
      <c r="E19" s="108">
        <v>2.6</v>
      </c>
      <c r="F19" s="108"/>
      <c r="G19" s="87">
        <f>Table1[5]*Table1[6]</f>
        <v>0</v>
      </c>
    </row>
    <row r="20" spans="1:7" ht="45" x14ac:dyDescent="0.25">
      <c r="A20" s="40">
        <v>10</v>
      </c>
      <c r="B20" s="41" t="s">
        <v>89</v>
      </c>
      <c r="C20" s="41" t="s">
        <v>361</v>
      </c>
      <c r="D20" s="41" t="s">
        <v>29</v>
      </c>
      <c r="E20" s="108">
        <v>1.45</v>
      </c>
      <c r="F20" s="108"/>
      <c r="G20" s="87">
        <f>Table1[5]*Table1[6]</f>
        <v>0</v>
      </c>
    </row>
    <row r="21" spans="1:7" ht="30" x14ac:dyDescent="0.25">
      <c r="A21" s="40">
        <v>11</v>
      </c>
      <c r="B21" s="41" t="s">
        <v>208</v>
      </c>
      <c r="C21" s="41" t="s">
        <v>376</v>
      </c>
      <c r="D21" s="41" t="s">
        <v>29</v>
      </c>
      <c r="E21" s="108">
        <v>1.45</v>
      </c>
      <c r="F21" s="108"/>
      <c r="G21" s="87">
        <f>Table1[5]*Table1[6]</f>
        <v>0</v>
      </c>
    </row>
    <row r="22" spans="1:7" ht="30" x14ac:dyDescent="0.25">
      <c r="A22" s="40">
        <v>12</v>
      </c>
      <c r="B22" s="41" t="s">
        <v>362</v>
      </c>
      <c r="C22" s="41" t="s">
        <v>363</v>
      </c>
      <c r="D22" s="41" t="s">
        <v>45</v>
      </c>
      <c r="E22" s="108">
        <v>415.84</v>
      </c>
      <c r="F22" s="108"/>
      <c r="G22" s="87">
        <f>Table1[5]*Table1[6]</f>
        <v>0</v>
      </c>
    </row>
    <row r="23" spans="1:7" ht="60" x14ac:dyDescent="0.25">
      <c r="A23" s="40">
        <v>15</v>
      </c>
      <c r="B23" s="41" t="s">
        <v>65</v>
      </c>
      <c r="C23" s="41" t="s">
        <v>356</v>
      </c>
      <c r="D23" s="41" t="s">
        <v>29</v>
      </c>
      <c r="E23" s="108">
        <v>1.04</v>
      </c>
      <c r="F23" s="108"/>
      <c r="G23" s="87">
        <f>Table1[5]*Table1[6]</f>
        <v>0</v>
      </c>
    </row>
    <row r="24" spans="1:7" x14ac:dyDescent="0.25">
      <c r="A24" s="40">
        <v>16</v>
      </c>
      <c r="B24" s="41" t="s">
        <v>297</v>
      </c>
      <c r="C24" s="41" t="s">
        <v>364</v>
      </c>
      <c r="D24" s="41" t="s">
        <v>29</v>
      </c>
      <c r="E24" s="108">
        <v>0.16</v>
      </c>
      <c r="F24" s="108"/>
      <c r="G24" s="87">
        <f>Table1[5]*Table1[6]</f>
        <v>0</v>
      </c>
    </row>
    <row r="25" spans="1:7" x14ac:dyDescent="0.25">
      <c r="A25" s="40"/>
      <c r="B25" s="41"/>
      <c r="C25" s="41" t="s">
        <v>365</v>
      </c>
      <c r="D25" s="41"/>
      <c r="E25" s="108"/>
      <c r="F25" s="108"/>
      <c r="G25" s="87">
        <f>Table1[5]*Table1[6]</f>
        <v>0</v>
      </c>
    </row>
    <row r="26" spans="1:7" ht="30" x14ac:dyDescent="0.25">
      <c r="A26" s="40">
        <v>18</v>
      </c>
      <c r="B26" s="41" t="s">
        <v>362</v>
      </c>
      <c r="C26" s="41" t="s">
        <v>363</v>
      </c>
      <c r="D26" s="41" t="s">
        <v>45</v>
      </c>
      <c r="E26" s="108">
        <v>27.95</v>
      </c>
      <c r="F26" s="108"/>
      <c r="G26" s="87">
        <f>Table1[5]*Table1[6]</f>
        <v>0</v>
      </c>
    </row>
    <row r="27" spans="1:7" x14ac:dyDescent="0.25">
      <c r="A27" s="40">
        <v>19</v>
      </c>
      <c r="B27" s="41" t="s">
        <v>298</v>
      </c>
      <c r="C27" s="41" t="s">
        <v>377</v>
      </c>
      <c r="D27" s="41" t="s">
        <v>68</v>
      </c>
      <c r="E27" s="108">
        <v>0.02</v>
      </c>
      <c r="F27" s="108"/>
      <c r="G27" s="87">
        <f>Table1[5]*Table1[6]</f>
        <v>0</v>
      </c>
    </row>
    <row r="28" spans="1:7" ht="45" x14ac:dyDescent="0.25">
      <c r="A28" s="40">
        <v>20</v>
      </c>
      <c r="B28" s="41" t="s">
        <v>299</v>
      </c>
      <c r="C28" s="41" t="s">
        <v>378</v>
      </c>
      <c r="D28" s="41" t="s">
        <v>68</v>
      </c>
      <c r="E28" s="108">
        <v>0.02</v>
      </c>
      <c r="F28" s="108"/>
      <c r="G28" s="87">
        <f>Table1[5]*Table1[6]</f>
        <v>0</v>
      </c>
    </row>
    <row r="29" spans="1:7" x14ac:dyDescent="0.25">
      <c r="A29" s="40"/>
      <c r="B29" s="41"/>
      <c r="C29" s="41" t="s">
        <v>366</v>
      </c>
      <c r="D29" s="41"/>
      <c r="E29" s="108"/>
      <c r="F29" s="108"/>
      <c r="G29" s="87">
        <f>Table1[5]*Table1[6]</f>
        <v>0</v>
      </c>
    </row>
    <row r="30" spans="1:7" ht="45" x14ac:dyDescent="0.25">
      <c r="A30" s="40">
        <v>21</v>
      </c>
      <c r="B30" s="41" t="s">
        <v>44</v>
      </c>
      <c r="C30" s="41" t="s">
        <v>367</v>
      </c>
      <c r="D30" s="41" t="s">
        <v>45</v>
      </c>
      <c r="E30" s="108">
        <v>336</v>
      </c>
      <c r="F30" s="108"/>
      <c r="G30" s="87">
        <f>Table1[5]*Table1[6]</f>
        <v>0</v>
      </c>
    </row>
    <row r="31" spans="1:7" x14ac:dyDescent="0.25">
      <c r="A31" s="40">
        <v>22</v>
      </c>
      <c r="B31" s="41" t="s">
        <v>298</v>
      </c>
      <c r="C31" s="41" t="s">
        <v>377</v>
      </c>
      <c r="D31" s="41" t="s">
        <v>68</v>
      </c>
      <c r="E31" s="108">
        <v>0.33600000000000002</v>
      </c>
      <c r="F31" s="108"/>
      <c r="G31" s="87">
        <f>Table1[5]*Table1[6]</f>
        <v>0</v>
      </c>
    </row>
    <row r="32" spans="1:7" ht="45" x14ac:dyDescent="0.25">
      <c r="A32" s="40">
        <v>23</v>
      </c>
      <c r="B32" s="41" t="s">
        <v>299</v>
      </c>
      <c r="C32" s="41" t="s">
        <v>378</v>
      </c>
      <c r="D32" s="41" t="s">
        <v>68</v>
      </c>
      <c r="E32" s="108">
        <v>0.33600000000000002</v>
      </c>
      <c r="F32" s="108"/>
      <c r="G32" s="87">
        <f>Table1[5]*Table1[6]</f>
        <v>0</v>
      </c>
    </row>
    <row r="33" spans="1:7" x14ac:dyDescent="0.25">
      <c r="A33" s="40"/>
      <c r="B33" s="41"/>
      <c r="C33" s="41" t="s">
        <v>368</v>
      </c>
      <c r="D33" s="41"/>
      <c r="E33" s="108"/>
      <c r="F33" s="108"/>
      <c r="G33" s="87">
        <f>Table1[5]*Table1[6]</f>
        <v>0</v>
      </c>
    </row>
    <row r="34" spans="1:7" x14ac:dyDescent="0.25">
      <c r="A34" s="40">
        <v>24</v>
      </c>
      <c r="B34" s="41"/>
      <c r="C34" s="41" t="s">
        <v>369</v>
      </c>
      <c r="D34" s="41" t="s">
        <v>300</v>
      </c>
      <c r="E34" s="108">
        <v>1</v>
      </c>
      <c r="F34" s="108"/>
      <c r="G34" s="87">
        <f>Table1[5]*Table1[6]</f>
        <v>0</v>
      </c>
    </row>
    <row r="35" spans="1:7" x14ac:dyDescent="0.25">
      <c r="A35" s="40"/>
      <c r="B35" s="41"/>
      <c r="C35" s="41" t="s">
        <v>370</v>
      </c>
      <c r="D35" s="41"/>
      <c r="E35" s="108"/>
      <c r="F35" s="108"/>
      <c r="G35" s="87">
        <f>Table1[5]*Table1[6]</f>
        <v>0</v>
      </c>
    </row>
    <row r="36" spans="1:7" ht="45" x14ac:dyDescent="0.25">
      <c r="A36" s="40">
        <v>35</v>
      </c>
      <c r="B36" s="41" t="s">
        <v>291</v>
      </c>
      <c r="C36" s="111" t="s">
        <v>371</v>
      </c>
      <c r="D36" s="41" t="s">
        <v>29</v>
      </c>
      <c r="E36" s="108">
        <v>9</v>
      </c>
      <c r="F36" s="108"/>
      <c r="G36" s="87">
        <f>Table1[5]*Table1[6]</f>
        <v>0</v>
      </c>
    </row>
    <row r="37" spans="1:7" ht="45" x14ac:dyDescent="0.25">
      <c r="A37" s="40">
        <v>36</v>
      </c>
      <c r="B37" s="41" t="s">
        <v>293</v>
      </c>
      <c r="C37" s="112" t="s">
        <v>372</v>
      </c>
      <c r="D37" s="41" t="s">
        <v>29</v>
      </c>
      <c r="E37" s="108">
        <v>9</v>
      </c>
      <c r="F37" s="108"/>
      <c r="G37" s="87">
        <f>Table1[5]*Table1[6]</f>
        <v>0</v>
      </c>
    </row>
    <row r="38" spans="1:7" x14ac:dyDescent="0.25">
      <c r="A38" s="113" t="s">
        <v>373</v>
      </c>
      <c r="B38" s="114"/>
      <c r="C38" s="114"/>
      <c r="D38" s="114"/>
      <c r="E38" s="115"/>
      <c r="F38" s="115"/>
      <c r="G38" s="115">
        <f>SUBTOTAL(9,Table1[7])</f>
        <v>0</v>
      </c>
    </row>
    <row r="39" spans="1:7" x14ac:dyDescent="0.25">
      <c r="A39" s="33"/>
      <c r="B39" s="34"/>
      <c r="C39" s="34"/>
      <c r="D39" s="34"/>
      <c r="E39" s="34"/>
      <c r="F39" s="34"/>
      <c r="G39" s="34"/>
    </row>
    <row r="40" spans="1:7" x14ac:dyDescent="0.25">
      <c r="A40" s="33"/>
      <c r="B40" s="34"/>
      <c r="C40" s="34"/>
      <c r="D40" s="34"/>
      <c r="E40" s="34"/>
      <c r="F40" s="34"/>
      <c r="G40" s="34"/>
    </row>
    <row r="41" spans="1:7" x14ac:dyDescent="0.25">
      <c r="A41" s="33"/>
      <c r="B41" s="34"/>
      <c r="C41" s="34"/>
      <c r="D41" s="34"/>
      <c r="E41" s="34"/>
      <c r="F41" s="34"/>
      <c r="G41" s="34"/>
    </row>
    <row r="42" spans="1:7" x14ac:dyDescent="0.25">
      <c r="A42" s="33"/>
      <c r="B42" s="34"/>
      <c r="C42" s="34"/>
      <c r="D42" s="34"/>
      <c r="E42" s="34"/>
      <c r="F42" s="34"/>
      <c r="G42" s="34"/>
    </row>
    <row r="43" spans="1:7" x14ac:dyDescent="0.25">
      <c r="A43" s="33"/>
      <c r="B43" s="34"/>
      <c r="C43" s="34"/>
      <c r="D43" s="34"/>
      <c r="E43" s="34"/>
      <c r="F43" s="34"/>
      <c r="G43" s="34"/>
    </row>
    <row r="44" spans="1:7" x14ac:dyDescent="0.25">
      <c r="A44" s="33"/>
      <c r="B44" s="34"/>
      <c r="C44" s="34"/>
      <c r="D44" s="34"/>
      <c r="E44" s="34"/>
      <c r="F44" s="34"/>
      <c r="G44" s="34"/>
    </row>
    <row r="45" spans="1:7" x14ac:dyDescent="0.25">
      <c r="A45" s="33"/>
      <c r="B45" s="34"/>
      <c r="C45" s="34"/>
      <c r="D45" s="34"/>
      <c r="E45" s="34"/>
      <c r="F45" s="34"/>
      <c r="G45" s="34"/>
    </row>
    <row r="46" spans="1:7" x14ac:dyDescent="0.25">
      <c r="A46" s="33"/>
      <c r="B46" s="34"/>
      <c r="C46" s="34"/>
      <c r="D46" s="34"/>
      <c r="E46" s="34"/>
      <c r="F46" s="34"/>
      <c r="G46" s="34"/>
    </row>
    <row r="47" spans="1:7" x14ac:dyDescent="0.25">
      <c r="A47" s="33"/>
      <c r="B47" s="34"/>
      <c r="C47" s="34"/>
      <c r="D47" s="34"/>
      <c r="E47" s="34"/>
      <c r="F47" s="34"/>
      <c r="G47" s="34"/>
    </row>
    <row r="48" spans="1:7" x14ac:dyDescent="0.25">
      <c r="A48" s="33"/>
      <c r="B48" s="34"/>
      <c r="C48" s="34"/>
      <c r="D48" s="34"/>
      <c r="E48" s="34"/>
      <c r="F48" s="34"/>
      <c r="G48" s="34"/>
    </row>
    <row r="49" spans="1:7" x14ac:dyDescent="0.25">
      <c r="A49" s="33"/>
      <c r="B49" s="34"/>
      <c r="C49" s="34"/>
      <c r="D49" s="34"/>
      <c r="E49" s="34"/>
      <c r="F49" s="34"/>
      <c r="G49" s="34"/>
    </row>
    <row r="50" spans="1:7" x14ac:dyDescent="0.25">
      <c r="A50" s="33"/>
      <c r="B50" s="34"/>
      <c r="C50" s="34"/>
      <c r="D50" s="34"/>
      <c r="E50" s="34"/>
      <c r="F50" s="34"/>
      <c r="G50" s="34"/>
    </row>
    <row r="51" spans="1:7" x14ac:dyDescent="0.25">
      <c r="A51" s="33"/>
      <c r="B51" s="34"/>
      <c r="C51" s="34"/>
      <c r="D51" s="34"/>
      <c r="E51" s="34"/>
      <c r="F51" s="34"/>
      <c r="G51" s="34"/>
    </row>
    <row r="52" spans="1:7" x14ac:dyDescent="0.25">
      <c r="A52" s="33"/>
      <c r="B52" s="34"/>
      <c r="C52" s="34"/>
      <c r="D52" s="34"/>
      <c r="E52" s="34"/>
      <c r="F52" s="34"/>
      <c r="G52" s="34"/>
    </row>
    <row r="53" spans="1:7" x14ac:dyDescent="0.25">
      <c r="A53" s="33"/>
      <c r="B53" s="34"/>
      <c r="C53" s="34"/>
      <c r="D53" s="34"/>
      <c r="E53" s="34"/>
      <c r="F53" s="34"/>
      <c r="G53" s="34"/>
    </row>
    <row r="54" spans="1:7" x14ac:dyDescent="0.25">
      <c r="A54" s="33"/>
      <c r="B54" s="34"/>
      <c r="C54" s="34"/>
      <c r="D54" s="34"/>
      <c r="E54" s="34"/>
      <c r="F54" s="34"/>
      <c r="G54" s="34"/>
    </row>
  </sheetData>
  <mergeCells count="2">
    <mergeCell ref="C2:G3"/>
    <mergeCell ref="A4:B4"/>
  </mergeCells>
  <phoneticPr fontId="18" type="noConversion"/>
  <conditionalFormatting sqref="E7:G38">
    <cfRule type="notContainsBlanks" priority="12" stopIfTrue="1">
      <formula>LEN(TRIM(E7))&gt;0</formula>
    </cfRule>
    <cfRule type="expression" dxfId="279" priority="13">
      <formula>$E7&lt;&gt;""</formula>
    </cfRule>
  </conditionalFormatting>
  <conditionalFormatting sqref="G7:G38">
    <cfRule type="expression" dxfId="278" priority="5">
      <formula>AND($C7="Subtotal",$G7="")</formula>
    </cfRule>
    <cfRule type="expression" dxfId="277" priority="6">
      <formula>AND($C7="Subtotal",_xlfn.FORMULATEXT($G7)="=[5]*[6]")</formula>
    </cfRule>
    <cfRule type="expression" dxfId="276" priority="10">
      <formula>AND($C7&lt;&gt;"Subtotal",_xlfn.FORMULATEXT($G7)&lt;&gt;"=[5]*[6]")</formula>
    </cfRule>
  </conditionalFormatting>
  <conditionalFormatting sqref="A7:G35 A38:G38 A36:B37 D36:G37">
    <cfRule type="expression" dxfId="275" priority="7">
      <formula>CELL("PROTECT",A7)=0</formula>
    </cfRule>
    <cfRule type="expression" dxfId="274" priority="8">
      <formula>$C7="Subtotal"</formula>
    </cfRule>
    <cfRule type="expression" priority="9" stopIfTrue="1">
      <formula>OR($C7="Subtotal",$A7="Total TVA Cota 0")</formula>
    </cfRule>
    <cfRule type="expression" dxfId="273" priority="11">
      <formula>$E7=""</formula>
    </cfRule>
  </conditionalFormatting>
  <conditionalFormatting sqref="C36:C37">
    <cfRule type="expression" dxfId="272" priority="1">
      <formula>CELL("PROTECT",C36)=0</formula>
    </cfRule>
    <cfRule type="expression" dxfId="271" priority="2">
      <formula>$C36="Subtotal"</formula>
    </cfRule>
    <cfRule type="expression" priority="3" stopIfTrue="1">
      <formula>OR($C36="Subtotal",$A36="Total Cost without VAT")</formula>
    </cfRule>
    <cfRule type="expression" dxfId="270" priority="4">
      <formula>$E36=""</formula>
    </cfRule>
  </conditionalFormatting>
  <dataValidations disablePrompts="1" count="1">
    <dataValidation type="decimal" operator="greaterThan" allowBlank="1" showInputMessage="1" showErrorMessage="1" sqref="F7:F37">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80"/>
  <sheetViews>
    <sheetView view="pageBreakPreview" topLeftCell="A19" zoomScaleNormal="90" zoomScaleSheetLayoutView="100" zoomScalePageLayoutView="90" workbookViewId="0">
      <selection activeCell="C8" sqref="C8"/>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57" t="str">
        <f>SITE!C2</f>
        <v>Building solid biomass heating system at the Theoretic Lyceum of Sudarca commune, Donduseni district</v>
      </c>
      <c r="D2" s="157"/>
      <c r="E2" s="157"/>
      <c r="F2" s="157"/>
      <c r="G2" s="157"/>
    </row>
    <row r="3" spans="1:7" s="22" customFormat="1" ht="18.75" x14ac:dyDescent="0.3">
      <c r="A3" s="26" t="str">
        <f>SITE!A3</f>
        <v>Site:</v>
      </c>
      <c r="B3" s="27" t="str">
        <f>IF(SITE!B3=0,"",SITE!B3)</f>
        <v>y</v>
      </c>
      <c r="C3" s="157"/>
      <c r="D3" s="157"/>
      <c r="E3" s="157"/>
      <c r="F3" s="157"/>
      <c r="G3" s="157"/>
    </row>
    <row r="4" spans="1:7" s="22" customFormat="1" ht="18.75" x14ac:dyDescent="0.25">
      <c r="A4" s="160" t="s">
        <v>3</v>
      </c>
      <c r="B4" s="160"/>
      <c r="C4" s="29" t="str">
        <f>SITE!B7</f>
        <v>Thermomecanics</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v>
      </c>
      <c r="G5" s="8" t="str">
        <f>TA!G5</f>
        <v>Total 
USD (col.5 x col.6)</v>
      </c>
    </row>
    <row r="6" spans="1:7" s="22" customFormat="1" ht="15.75" x14ac:dyDescent="0.25">
      <c r="A6" s="9" t="s">
        <v>17</v>
      </c>
      <c r="B6" s="9" t="s">
        <v>18</v>
      </c>
      <c r="C6" s="9" t="s">
        <v>19</v>
      </c>
      <c r="D6" s="9" t="s">
        <v>20</v>
      </c>
      <c r="E6" s="9" t="s">
        <v>21</v>
      </c>
      <c r="F6" s="9" t="s">
        <v>22</v>
      </c>
      <c r="G6" s="9" t="s">
        <v>23</v>
      </c>
    </row>
    <row r="7" spans="1:7" x14ac:dyDescent="0.25">
      <c r="A7" s="38"/>
      <c r="B7" s="38"/>
      <c r="C7" s="110" t="s">
        <v>419</v>
      </c>
      <c r="D7" s="38"/>
      <c r="E7" s="44"/>
      <c r="F7" s="43"/>
      <c r="G7" s="87">
        <f>Table112[5]*Table112[6]</f>
        <v>0</v>
      </c>
    </row>
    <row r="8" spans="1:7" ht="30" x14ac:dyDescent="0.25">
      <c r="A8" s="38">
        <v>1</v>
      </c>
      <c r="B8" s="117" t="s">
        <v>418</v>
      </c>
      <c r="C8" s="125" t="s">
        <v>950</v>
      </c>
      <c r="D8" s="116" t="s">
        <v>379</v>
      </c>
      <c r="E8" s="44">
        <v>2</v>
      </c>
      <c r="F8" s="43"/>
      <c r="G8" s="88">
        <f>Table112[5]*Table112[6]</f>
        <v>0</v>
      </c>
    </row>
    <row r="9" spans="1:7" x14ac:dyDescent="0.25">
      <c r="A9" s="35">
        <v>2</v>
      </c>
      <c r="B9" s="117" t="s">
        <v>418</v>
      </c>
      <c r="C9" s="25" t="s">
        <v>380</v>
      </c>
      <c r="D9" s="25" t="s">
        <v>379</v>
      </c>
      <c r="E9" s="35">
        <v>2</v>
      </c>
      <c r="F9" s="90"/>
      <c r="G9" s="91">
        <f>Table112[5]*Table112[6]</f>
        <v>0</v>
      </c>
    </row>
    <row r="10" spans="1:7" x14ac:dyDescent="0.25">
      <c r="A10" s="40">
        <v>3</v>
      </c>
      <c r="B10" s="117" t="s">
        <v>418</v>
      </c>
      <c r="C10" s="41" t="s">
        <v>381</v>
      </c>
      <c r="D10" s="41" t="s">
        <v>379</v>
      </c>
      <c r="E10" s="42">
        <v>2</v>
      </c>
      <c r="F10" s="90"/>
      <c r="G10" s="92">
        <f>Table112[5]*Table112[6]</f>
        <v>0</v>
      </c>
    </row>
    <row r="11" spans="1:7" x14ac:dyDescent="0.25">
      <c r="A11" s="40">
        <v>4</v>
      </c>
      <c r="B11" s="117" t="s">
        <v>418</v>
      </c>
      <c r="C11" s="41" t="s">
        <v>382</v>
      </c>
      <c r="D11" s="41" t="s">
        <v>379</v>
      </c>
      <c r="E11" s="42">
        <v>2</v>
      </c>
      <c r="F11" s="90"/>
      <c r="G11" s="92">
        <f>Table112[5]*Table112[6]</f>
        <v>0</v>
      </c>
    </row>
    <row r="12" spans="1:7" x14ac:dyDescent="0.25">
      <c r="A12" s="40">
        <v>5</v>
      </c>
      <c r="B12" s="117" t="s">
        <v>418</v>
      </c>
      <c r="C12" s="41" t="s">
        <v>383</v>
      </c>
      <c r="D12" s="41" t="s">
        <v>379</v>
      </c>
      <c r="E12" s="42">
        <v>1</v>
      </c>
      <c r="F12" s="90"/>
      <c r="G12" s="92">
        <f>Table112[5]*Table112[6]</f>
        <v>0</v>
      </c>
    </row>
    <row r="13" spans="1:7" ht="30" x14ac:dyDescent="0.25">
      <c r="A13" s="40">
        <v>6</v>
      </c>
      <c r="B13" s="117" t="s">
        <v>418</v>
      </c>
      <c r="C13" s="41" t="s">
        <v>420</v>
      </c>
      <c r="D13" s="41" t="s">
        <v>379</v>
      </c>
      <c r="E13" s="42">
        <v>1</v>
      </c>
      <c r="F13" s="90"/>
      <c r="G13" s="92">
        <f>Table112[5]*Table112[6]</f>
        <v>0</v>
      </c>
    </row>
    <row r="14" spans="1:7" x14ac:dyDescent="0.25">
      <c r="A14" s="40">
        <v>7</v>
      </c>
      <c r="B14" s="117" t="s">
        <v>418</v>
      </c>
      <c r="C14" s="41" t="s">
        <v>384</v>
      </c>
      <c r="D14" s="41" t="s">
        <v>379</v>
      </c>
      <c r="E14" s="42">
        <v>1</v>
      </c>
      <c r="F14" s="90"/>
      <c r="G14" s="92">
        <f>Table112[5]*Table112[6]</f>
        <v>0</v>
      </c>
    </row>
    <row r="15" spans="1:7" x14ac:dyDescent="0.25">
      <c r="A15" s="40">
        <v>8</v>
      </c>
      <c r="B15" s="117" t="s">
        <v>418</v>
      </c>
      <c r="C15" s="41" t="s">
        <v>385</v>
      </c>
      <c r="D15" s="41" t="s">
        <v>379</v>
      </c>
      <c r="E15" s="42">
        <v>1</v>
      </c>
      <c r="F15" s="90"/>
      <c r="G15" s="92">
        <f>Table112[5]*Table112[6]</f>
        <v>0</v>
      </c>
    </row>
    <row r="16" spans="1:7" ht="30" x14ac:dyDescent="0.25">
      <c r="A16" s="40">
        <v>9</v>
      </c>
      <c r="B16" s="117" t="s">
        <v>418</v>
      </c>
      <c r="C16" s="41" t="s">
        <v>386</v>
      </c>
      <c r="D16" s="41" t="s">
        <v>379</v>
      </c>
      <c r="E16" s="42">
        <v>2</v>
      </c>
      <c r="F16" s="90"/>
      <c r="G16" s="92">
        <f>Table112[5]*Table112[6]</f>
        <v>0</v>
      </c>
    </row>
    <row r="17" spans="1:7" x14ac:dyDescent="0.25">
      <c r="A17" s="40">
        <v>10</v>
      </c>
      <c r="B17" s="117" t="s">
        <v>418</v>
      </c>
      <c r="C17" s="41" t="s">
        <v>392</v>
      </c>
      <c r="D17" s="41" t="s">
        <v>379</v>
      </c>
      <c r="E17" s="42">
        <v>1</v>
      </c>
      <c r="F17" s="90"/>
      <c r="G17" s="92">
        <f>Table112[5]*Table112[6]</f>
        <v>0</v>
      </c>
    </row>
    <row r="18" spans="1:7" x14ac:dyDescent="0.25">
      <c r="A18" s="40" t="s">
        <v>30</v>
      </c>
      <c r="B18" s="41"/>
      <c r="C18" s="41" t="s">
        <v>387</v>
      </c>
      <c r="D18" s="41"/>
      <c r="E18" s="42"/>
      <c r="F18" s="90"/>
      <c r="G18" s="92">
        <f>Table112[5]*Table112[6]</f>
        <v>0</v>
      </c>
    </row>
    <row r="19" spans="1:7" ht="30" x14ac:dyDescent="0.25">
      <c r="A19" s="40">
        <v>14</v>
      </c>
      <c r="B19" s="41" t="s">
        <v>146</v>
      </c>
      <c r="C19" s="41" t="s">
        <v>388</v>
      </c>
      <c r="D19" s="41" t="s">
        <v>379</v>
      </c>
      <c r="E19" s="42">
        <v>2</v>
      </c>
      <c r="F19" s="90"/>
      <c r="G19" s="92">
        <f>Table112[5]*Table112[6]</f>
        <v>0</v>
      </c>
    </row>
    <row r="20" spans="1:7" ht="30" x14ac:dyDescent="0.25">
      <c r="A20" s="40">
        <v>15</v>
      </c>
      <c r="B20" s="41" t="s">
        <v>147</v>
      </c>
      <c r="C20" s="41" t="s">
        <v>389</v>
      </c>
      <c r="D20" s="41" t="s">
        <v>379</v>
      </c>
      <c r="E20" s="42">
        <v>6</v>
      </c>
      <c r="F20" s="90"/>
      <c r="G20" s="92">
        <f>Table112[5]*Table112[6]</f>
        <v>0</v>
      </c>
    </row>
    <row r="21" spans="1:7" ht="30" x14ac:dyDescent="0.25">
      <c r="A21" s="40">
        <v>16</v>
      </c>
      <c r="B21" s="41" t="s">
        <v>148</v>
      </c>
      <c r="C21" s="41" t="s">
        <v>391</v>
      </c>
      <c r="D21" s="41" t="s">
        <v>379</v>
      </c>
      <c r="E21" s="42">
        <v>6</v>
      </c>
      <c r="F21" s="90"/>
      <c r="G21" s="92">
        <f>Table112[5]*Table112[6]</f>
        <v>0</v>
      </c>
    </row>
    <row r="22" spans="1:7" x14ac:dyDescent="0.25">
      <c r="A22" s="40">
        <v>17</v>
      </c>
      <c r="B22" s="41" t="s">
        <v>149</v>
      </c>
      <c r="C22" s="41" t="s">
        <v>390</v>
      </c>
      <c r="D22" s="41" t="s">
        <v>379</v>
      </c>
      <c r="E22" s="42">
        <v>1</v>
      </c>
      <c r="F22" s="90"/>
      <c r="G22" s="92">
        <f>Table112[5]*Table112[6]</f>
        <v>0</v>
      </c>
    </row>
    <row r="23" spans="1:7" ht="30" x14ac:dyDescent="0.25">
      <c r="A23" s="40">
        <v>18</v>
      </c>
      <c r="B23" s="41" t="s">
        <v>150</v>
      </c>
      <c r="C23" s="41" t="s">
        <v>421</v>
      </c>
      <c r="D23" s="41" t="s">
        <v>379</v>
      </c>
      <c r="E23" s="42">
        <v>1</v>
      </c>
      <c r="F23" s="90"/>
      <c r="G23" s="92">
        <f>Table112[5]*Table112[6]</f>
        <v>0</v>
      </c>
    </row>
    <row r="24" spans="1:7" x14ac:dyDescent="0.25">
      <c r="A24" s="40">
        <v>19</v>
      </c>
      <c r="B24" s="41" t="s">
        <v>149</v>
      </c>
      <c r="C24" s="41" t="s">
        <v>422</v>
      </c>
      <c r="D24" s="41" t="s">
        <v>379</v>
      </c>
      <c r="E24" s="42">
        <v>1</v>
      </c>
      <c r="F24" s="90"/>
      <c r="G24" s="92">
        <f>Table112[5]*Table112[6]</f>
        <v>0</v>
      </c>
    </row>
    <row r="25" spans="1:7" x14ac:dyDescent="0.25">
      <c r="A25" s="40">
        <v>20</v>
      </c>
      <c r="B25" s="41" t="s">
        <v>151</v>
      </c>
      <c r="C25" s="41" t="s">
        <v>423</v>
      </c>
      <c r="D25" s="41" t="s">
        <v>379</v>
      </c>
      <c r="E25" s="42">
        <v>1</v>
      </c>
      <c r="F25" s="90"/>
      <c r="G25" s="92">
        <f>Table112[5]*Table112[6]</f>
        <v>0</v>
      </c>
    </row>
    <row r="26" spans="1:7" ht="30" x14ac:dyDescent="0.25">
      <c r="A26" s="40">
        <v>21</v>
      </c>
      <c r="B26" s="41" t="s">
        <v>152</v>
      </c>
      <c r="C26" s="41" t="s">
        <v>394</v>
      </c>
      <c r="D26" s="41" t="s">
        <v>379</v>
      </c>
      <c r="E26" s="42">
        <v>2</v>
      </c>
      <c r="F26" s="90"/>
      <c r="G26" s="92">
        <f>Table112[5]*Table112[6]</f>
        <v>0</v>
      </c>
    </row>
    <row r="27" spans="1:7" x14ac:dyDescent="0.25">
      <c r="A27" s="40">
        <v>22</v>
      </c>
      <c r="B27" s="41" t="s">
        <v>153</v>
      </c>
      <c r="C27" s="41" t="s">
        <v>393</v>
      </c>
      <c r="D27" s="41" t="s">
        <v>379</v>
      </c>
      <c r="E27" s="42">
        <v>1</v>
      </c>
      <c r="F27" s="90"/>
      <c r="G27" s="92">
        <f>Table112[5]*Table112[6]</f>
        <v>0</v>
      </c>
    </row>
    <row r="28" spans="1:7" x14ac:dyDescent="0.25">
      <c r="A28" s="40" t="s">
        <v>30</v>
      </c>
      <c r="B28" s="41"/>
      <c r="C28" s="41" t="s">
        <v>395</v>
      </c>
      <c r="D28" s="41"/>
      <c r="E28" s="42"/>
      <c r="F28" s="90"/>
      <c r="G28" s="92">
        <f>Table112[5]*Table112[6]</f>
        <v>0</v>
      </c>
    </row>
    <row r="29" spans="1:7" x14ac:dyDescent="0.25">
      <c r="A29" s="40"/>
      <c r="B29" s="41"/>
      <c r="C29" s="41" t="s">
        <v>396</v>
      </c>
      <c r="D29" s="41"/>
      <c r="E29" s="42"/>
      <c r="F29" s="90"/>
      <c r="G29" s="92">
        <f>Table112[5]*Table112[6]</f>
        <v>0</v>
      </c>
    </row>
    <row r="30" spans="1:7" ht="30" x14ac:dyDescent="0.25">
      <c r="A30" s="40">
        <v>23</v>
      </c>
      <c r="B30" s="41" t="s">
        <v>154</v>
      </c>
      <c r="C30" s="41" t="s">
        <v>397</v>
      </c>
      <c r="D30" s="41" t="s">
        <v>68</v>
      </c>
      <c r="E30" s="42">
        <v>0.17599999999999999</v>
      </c>
      <c r="F30" s="90"/>
      <c r="G30" s="92">
        <f>Table112[5]*Table112[6]</f>
        <v>0</v>
      </c>
    </row>
    <row r="31" spans="1:7" x14ac:dyDescent="0.25">
      <c r="A31" s="40">
        <v>24</v>
      </c>
      <c r="B31" s="41" t="s">
        <v>155</v>
      </c>
      <c r="C31" s="41" t="s">
        <v>424</v>
      </c>
      <c r="D31" s="41" t="s">
        <v>379</v>
      </c>
      <c r="E31" s="42">
        <v>2</v>
      </c>
      <c r="F31" s="90"/>
      <c r="G31" s="92">
        <f>Table112[5]*Table112[6]</f>
        <v>0</v>
      </c>
    </row>
    <row r="32" spans="1:7" x14ac:dyDescent="0.25">
      <c r="A32" s="40">
        <v>25</v>
      </c>
      <c r="B32" s="41" t="s">
        <v>155</v>
      </c>
      <c r="C32" s="41" t="s">
        <v>424</v>
      </c>
      <c r="D32" s="41" t="s">
        <v>379</v>
      </c>
      <c r="E32" s="42">
        <v>7</v>
      </c>
      <c r="F32" s="90"/>
      <c r="G32" s="92">
        <f>Table112[5]*Table112[6]</f>
        <v>0</v>
      </c>
    </row>
    <row r="33" spans="1:7" x14ac:dyDescent="0.25">
      <c r="A33" s="40">
        <v>26</v>
      </c>
      <c r="B33" s="41" t="s">
        <v>156</v>
      </c>
      <c r="C33" s="41" t="s">
        <v>425</v>
      </c>
      <c r="D33" s="41" t="s">
        <v>379</v>
      </c>
      <c r="E33" s="42">
        <v>4</v>
      </c>
      <c r="F33" s="90"/>
      <c r="G33" s="92">
        <f>Table112[5]*Table112[6]</f>
        <v>0</v>
      </c>
    </row>
    <row r="34" spans="1:7" ht="30" x14ac:dyDescent="0.25">
      <c r="A34" s="40">
        <v>27</v>
      </c>
      <c r="B34" s="41" t="s">
        <v>152</v>
      </c>
      <c r="C34" s="41" t="s">
        <v>398</v>
      </c>
      <c r="D34" s="41" t="s">
        <v>379</v>
      </c>
      <c r="E34" s="42">
        <v>9</v>
      </c>
      <c r="F34" s="90"/>
      <c r="G34" s="92">
        <f>Table112[5]*Table112[6]</f>
        <v>0</v>
      </c>
    </row>
    <row r="35" spans="1:7" ht="30" x14ac:dyDescent="0.25">
      <c r="A35" s="40">
        <v>28</v>
      </c>
      <c r="B35" s="41" t="s">
        <v>152</v>
      </c>
      <c r="C35" s="41" t="s">
        <v>399</v>
      </c>
      <c r="D35" s="41" t="s">
        <v>379</v>
      </c>
      <c r="E35" s="42">
        <v>13</v>
      </c>
      <c r="F35" s="90"/>
      <c r="G35" s="92">
        <f>Table112[5]*Table112[6]</f>
        <v>0</v>
      </c>
    </row>
    <row r="36" spans="1:7" ht="30" x14ac:dyDescent="0.25">
      <c r="A36" s="40">
        <v>29</v>
      </c>
      <c r="B36" s="41" t="s">
        <v>155</v>
      </c>
      <c r="C36" s="41" t="s">
        <v>426</v>
      </c>
      <c r="D36" s="41" t="s">
        <v>379</v>
      </c>
      <c r="E36" s="42">
        <v>2</v>
      </c>
      <c r="F36" s="90"/>
      <c r="G36" s="92">
        <f>Table112[5]*Table112[6]</f>
        <v>0</v>
      </c>
    </row>
    <row r="37" spans="1:7" ht="30" x14ac:dyDescent="0.25">
      <c r="A37" s="40">
        <v>30</v>
      </c>
      <c r="B37" s="41" t="s">
        <v>157</v>
      </c>
      <c r="C37" s="41" t="s">
        <v>427</v>
      </c>
      <c r="D37" s="41" t="s">
        <v>379</v>
      </c>
      <c r="E37" s="42">
        <v>4</v>
      </c>
      <c r="F37" s="90"/>
      <c r="G37" s="92">
        <f>Table112[5]*Table112[6]</f>
        <v>0</v>
      </c>
    </row>
    <row r="38" spans="1:7" ht="30" x14ac:dyDescent="0.25">
      <c r="A38" s="40">
        <v>31</v>
      </c>
      <c r="B38" s="41" t="s">
        <v>157</v>
      </c>
      <c r="C38" s="41" t="s">
        <v>428</v>
      </c>
      <c r="D38" s="41" t="s">
        <v>379</v>
      </c>
      <c r="E38" s="42">
        <v>2</v>
      </c>
      <c r="F38" s="90"/>
      <c r="G38" s="92">
        <f>Table112[5]*Table112[6]</f>
        <v>0</v>
      </c>
    </row>
    <row r="39" spans="1:7" ht="30" x14ac:dyDescent="0.25">
      <c r="A39" s="40">
        <v>32</v>
      </c>
      <c r="B39" s="41" t="s">
        <v>157</v>
      </c>
      <c r="C39" s="41" t="s">
        <v>429</v>
      </c>
      <c r="D39" s="41" t="s">
        <v>379</v>
      </c>
      <c r="E39" s="42">
        <v>3</v>
      </c>
      <c r="F39" s="90"/>
      <c r="G39" s="92">
        <f>Table112[5]*Table112[6]</f>
        <v>0</v>
      </c>
    </row>
    <row r="40" spans="1:7" ht="30" x14ac:dyDescent="0.25">
      <c r="A40" s="40">
        <v>33</v>
      </c>
      <c r="B40" s="41" t="s">
        <v>158</v>
      </c>
      <c r="C40" s="41" t="s">
        <v>400</v>
      </c>
      <c r="D40" s="41" t="s">
        <v>379</v>
      </c>
      <c r="E40" s="42">
        <v>2</v>
      </c>
      <c r="F40" s="90"/>
      <c r="G40" s="92">
        <f>Table112[5]*Table112[6]</f>
        <v>0</v>
      </c>
    </row>
    <row r="41" spans="1:7" ht="30" x14ac:dyDescent="0.25">
      <c r="A41" s="40">
        <v>34</v>
      </c>
      <c r="B41" s="41" t="s">
        <v>158</v>
      </c>
      <c r="C41" s="41" t="s">
        <v>411</v>
      </c>
      <c r="D41" s="41" t="s">
        <v>379</v>
      </c>
      <c r="E41" s="42">
        <v>3</v>
      </c>
      <c r="F41" s="90"/>
      <c r="G41" s="92">
        <f>Table112[5]*Table112[6]</f>
        <v>0</v>
      </c>
    </row>
    <row r="42" spans="1:7" ht="30" x14ac:dyDescent="0.25">
      <c r="A42" s="40">
        <v>35</v>
      </c>
      <c r="B42" s="41" t="s">
        <v>158</v>
      </c>
      <c r="C42" s="41" t="s">
        <v>412</v>
      </c>
      <c r="D42" s="41" t="s">
        <v>379</v>
      </c>
      <c r="E42" s="42">
        <v>3</v>
      </c>
      <c r="F42" s="90"/>
      <c r="G42" s="92">
        <f>Table112[5]*Table112[6]</f>
        <v>0</v>
      </c>
    </row>
    <row r="43" spans="1:7" x14ac:dyDescent="0.25">
      <c r="A43" s="40">
        <v>36</v>
      </c>
      <c r="B43" s="41" t="s">
        <v>159</v>
      </c>
      <c r="C43" s="41" t="s">
        <v>401</v>
      </c>
      <c r="D43" s="41" t="s">
        <v>379</v>
      </c>
      <c r="E43" s="42">
        <v>5</v>
      </c>
      <c r="F43" s="90"/>
      <c r="G43" s="92">
        <f>Table112[5]*Table112[6]</f>
        <v>0</v>
      </c>
    </row>
    <row r="44" spans="1:7" ht="45" x14ac:dyDescent="0.25">
      <c r="A44" s="40">
        <v>37</v>
      </c>
      <c r="B44" s="41" t="s">
        <v>160</v>
      </c>
      <c r="C44" s="114" t="s">
        <v>933</v>
      </c>
      <c r="D44" s="41" t="s">
        <v>38</v>
      </c>
      <c r="E44" s="42">
        <v>30</v>
      </c>
      <c r="F44" s="90"/>
      <c r="G44" s="92">
        <f>Table112[5]*Table112[6]</f>
        <v>0</v>
      </c>
    </row>
    <row r="45" spans="1:7" ht="45" x14ac:dyDescent="0.25">
      <c r="A45" s="40">
        <v>38</v>
      </c>
      <c r="B45" s="41" t="s">
        <v>161</v>
      </c>
      <c r="C45" s="114" t="s">
        <v>932</v>
      </c>
      <c r="D45" s="41" t="s">
        <v>38</v>
      </c>
      <c r="E45" s="42">
        <v>8</v>
      </c>
      <c r="F45" s="90"/>
      <c r="G45" s="92">
        <f>Table112[5]*Table112[6]</f>
        <v>0</v>
      </c>
    </row>
    <row r="46" spans="1:7" ht="45" x14ac:dyDescent="0.25">
      <c r="A46" s="40">
        <v>39</v>
      </c>
      <c r="B46" s="41" t="s">
        <v>162</v>
      </c>
      <c r="C46" s="41" t="s">
        <v>402</v>
      </c>
      <c r="D46" s="41" t="s">
        <v>38</v>
      </c>
      <c r="E46" s="42">
        <v>8</v>
      </c>
      <c r="F46" s="90"/>
      <c r="G46" s="92">
        <f>Table112[5]*Table112[6]</f>
        <v>0</v>
      </c>
    </row>
    <row r="47" spans="1:7" ht="45" x14ac:dyDescent="0.25">
      <c r="A47" s="40">
        <v>40</v>
      </c>
      <c r="B47" s="41" t="s">
        <v>163</v>
      </c>
      <c r="C47" s="114" t="s">
        <v>934</v>
      </c>
      <c r="D47" s="41" t="s">
        <v>38</v>
      </c>
      <c r="E47" s="42">
        <v>12</v>
      </c>
      <c r="F47" s="90"/>
      <c r="G47" s="92">
        <f>Table112[5]*Table112[6]</f>
        <v>0</v>
      </c>
    </row>
    <row r="48" spans="1:7" ht="45" x14ac:dyDescent="0.25">
      <c r="A48" s="40">
        <v>41</v>
      </c>
      <c r="B48" s="41" t="s">
        <v>164</v>
      </c>
      <c r="C48" s="41" t="s">
        <v>403</v>
      </c>
      <c r="D48" s="41" t="s">
        <v>38</v>
      </c>
      <c r="E48" s="42">
        <v>23</v>
      </c>
      <c r="F48" s="90"/>
      <c r="G48" s="92">
        <f>Table112[5]*Table112[6]</f>
        <v>0</v>
      </c>
    </row>
    <row r="49" spans="1:7" ht="45" x14ac:dyDescent="0.25">
      <c r="A49" s="40">
        <v>42</v>
      </c>
      <c r="B49" s="41" t="s">
        <v>165</v>
      </c>
      <c r="C49" s="41" t="s">
        <v>404</v>
      </c>
      <c r="D49" s="41" t="s">
        <v>38</v>
      </c>
      <c r="E49" s="42">
        <v>26</v>
      </c>
      <c r="F49" s="90"/>
      <c r="G49" s="92">
        <f>Table112[5]*Table112[6]</f>
        <v>0</v>
      </c>
    </row>
    <row r="50" spans="1:7" ht="30" x14ac:dyDescent="0.25">
      <c r="A50" s="40">
        <v>43</v>
      </c>
      <c r="B50" s="41" t="s">
        <v>166</v>
      </c>
      <c r="C50" s="41" t="s">
        <v>430</v>
      </c>
      <c r="D50" s="41" t="s">
        <v>45</v>
      </c>
      <c r="E50" s="42">
        <v>46</v>
      </c>
      <c r="F50" s="90"/>
      <c r="G50" s="92">
        <f>Table112[5]*Table112[6]</f>
        <v>0</v>
      </c>
    </row>
    <row r="51" spans="1:7" ht="45" x14ac:dyDescent="0.25">
      <c r="A51" s="40">
        <v>44</v>
      </c>
      <c r="B51" s="41" t="s">
        <v>167</v>
      </c>
      <c r="C51" s="41" t="s">
        <v>405</v>
      </c>
      <c r="D51" s="41" t="s">
        <v>38</v>
      </c>
      <c r="E51" s="42">
        <v>51</v>
      </c>
      <c r="F51" s="90"/>
      <c r="G51" s="92">
        <f>Table112[5]*Table112[6]</f>
        <v>0</v>
      </c>
    </row>
    <row r="52" spans="1:7" ht="45" x14ac:dyDescent="0.25">
      <c r="A52" s="40">
        <v>45</v>
      </c>
      <c r="B52" s="41" t="s">
        <v>168</v>
      </c>
      <c r="C52" s="41" t="s">
        <v>406</v>
      </c>
      <c r="D52" s="41" t="s">
        <v>38</v>
      </c>
      <c r="E52" s="42">
        <v>20</v>
      </c>
      <c r="F52" s="90"/>
      <c r="G52" s="92">
        <f>Table112[5]*Table112[6]</f>
        <v>0</v>
      </c>
    </row>
    <row r="53" spans="1:7" ht="45" x14ac:dyDescent="0.25">
      <c r="A53" s="40">
        <v>46</v>
      </c>
      <c r="B53" s="41" t="s">
        <v>169</v>
      </c>
      <c r="C53" s="41" t="s">
        <v>407</v>
      </c>
      <c r="D53" s="41" t="s">
        <v>38</v>
      </c>
      <c r="E53" s="42">
        <v>38</v>
      </c>
      <c r="F53" s="90"/>
      <c r="G53" s="92">
        <f>Table112[5]*Table112[6]</f>
        <v>0</v>
      </c>
    </row>
    <row r="54" spans="1:7" x14ac:dyDescent="0.25">
      <c r="A54" s="40">
        <v>47</v>
      </c>
      <c r="B54" s="41" t="s">
        <v>170</v>
      </c>
      <c r="C54" s="41" t="s">
        <v>408</v>
      </c>
      <c r="D54" s="41" t="s">
        <v>379</v>
      </c>
      <c r="E54" s="42">
        <v>23</v>
      </c>
      <c r="F54" s="90"/>
      <c r="G54" s="92">
        <f>Table112[5]*Table112[6]</f>
        <v>0</v>
      </c>
    </row>
    <row r="55" spans="1:7" x14ac:dyDescent="0.25">
      <c r="A55" s="40" t="s">
        <v>30</v>
      </c>
      <c r="B55" s="41"/>
      <c r="C55" s="41" t="s">
        <v>409</v>
      </c>
      <c r="D55" s="41"/>
      <c r="E55" s="42"/>
      <c r="F55" s="90"/>
      <c r="G55" s="92">
        <f>Table112[5]*Table112[6]</f>
        <v>0</v>
      </c>
    </row>
    <row r="56" spans="1:7" ht="30" x14ac:dyDescent="0.25">
      <c r="A56" s="40">
        <v>48</v>
      </c>
      <c r="B56" s="41" t="s">
        <v>171</v>
      </c>
      <c r="C56" s="41" t="s">
        <v>410</v>
      </c>
      <c r="D56" s="41" t="s">
        <v>379</v>
      </c>
      <c r="E56" s="42">
        <v>2</v>
      </c>
      <c r="F56" s="90"/>
      <c r="G56" s="92">
        <f>Table112[5]*Table112[6]</f>
        <v>0</v>
      </c>
    </row>
    <row r="57" spans="1:7" ht="30" x14ac:dyDescent="0.25">
      <c r="A57" s="40">
        <v>49</v>
      </c>
      <c r="B57" s="41" t="s">
        <v>158</v>
      </c>
      <c r="C57" s="41" t="s">
        <v>413</v>
      </c>
      <c r="D57" s="41" t="s">
        <v>379</v>
      </c>
      <c r="E57" s="42">
        <v>2</v>
      </c>
      <c r="F57" s="90"/>
      <c r="G57" s="92">
        <f>Table112[5]*Table112[6]</f>
        <v>0</v>
      </c>
    </row>
    <row r="58" spans="1:7" ht="30" x14ac:dyDescent="0.25">
      <c r="A58" s="40">
        <v>50</v>
      </c>
      <c r="B58" s="41" t="s">
        <v>155</v>
      </c>
      <c r="C58" s="41" t="s">
        <v>431</v>
      </c>
      <c r="D58" s="41" t="s">
        <v>379</v>
      </c>
      <c r="E58" s="42">
        <v>4</v>
      </c>
      <c r="F58" s="90"/>
      <c r="G58" s="92">
        <f>Table112[5]*Table112[6]</f>
        <v>0</v>
      </c>
    </row>
    <row r="59" spans="1:7" ht="30" x14ac:dyDescent="0.25">
      <c r="A59" s="40">
        <v>51</v>
      </c>
      <c r="B59" s="41" t="s">
        <v>156</v>
      </c>
      <c r="C59" s="41" t="s">
        <v>432</v>
      </c>
      <c r="D59" s="41" t="s">
        <v>379</v>
      </c>
      <c r="E59" s="42">
        <v>2</v>
      </c>
      <c r="F59" s="90"/>
      <c r="G59" s="92">
        <f>Table112[5]*Table112[6]</f>
        <v>0</v>
      </c>
    </row>
    <row r="60" spans="1:7" ht="30" x14ac:dyDescent="0.25">
      <c r="A60" s="40">
        <v>52</v>
      </c>
      <c r="B60" s="41" t="s">
        <v>156</v>
      </c>
      <c r="C60" s="41" t="s">
        <v>433</v>
      </c>
      <c r="D60" s="41" t="s">
        <v>379</v>
      </c>
      <c r="E60" s="42">
        <v>2</v>
      </c>
      <c r="F60" s="90"/>
      <c r="G60" s="92">
        <f>Table112[5]*Table112[6]</f>
        <v>0</v>
      </c>
    </row>
    <row r="61" spans="1:7" ht="30" x14ac:dyDescent="0.25">
      <c r="A61" s="40">
        <v>53</v>
      </c>
      <c r="B61" s="41" t="s">
        <v>159</v>
      </c>
      <c r="C61" s="41" t="s">
        <v>414</v>
      </c>
      <c r="D61" s="41" t="s">
        <v>379</v>
      </c>
      <c r="E61" s="42">
        <v>8</v>
      </c>
      <c r="F61" s="90"/>
      <c r="G61" s="92">
        <f>Table112[5]*Table112[6]</f>
        <v>0</v>
      </c>
    </row>
    <row r="62" spans="1:7" x14ac:dyDescent="0.25">
      <c r="A62" s="40">
        <v>54</v>
      </c>
      <c r="B62" s="41" t="s">
        <v>170</v>
      </c>
      <c r="C62" s="41" t="s">
        <v>408</v>
      </c>
      <c r="D62" s="41" t="s">
        <v>379</v>
      </c>
      <c r="E62" s="42">
        <v>16</v>
      </c>
      <c r="F62" s="90"/>
      <c r="G62" s="92">
        <f>Table112[5]*Table112[6]</f>
        <v>0</v>
      </c>
    </row>
    <row r="63" spans="1:7" ht="30" x14ac:dyDescent="0.25">
      <c r="A63" s="40">
        <v>55</v>
      </c>
      <c r="B63" s="41" t="s">
        <v>166</v>
      </c>
      <c r="C63" s="41" t="s">
        <v>430</v>
      </c>
      <c r="D63" s="41" t="s">
        <v>45</v>
      </c>
      <c r="E63" s="42">
        <v>20</v>
      </c>
      <c r="F63" s="90"/>
      <c r="G63" s="92">
        <f>Table112[5]*Table112[6]</f>
        <v>0</v>
      </c>
    </row>
    <row r="64" spans="1:7" ht="30" x14ac:dyDescent="0.25">
      <c r="A64" s="40">
        <v>56</v>
      </c>
      <c r="B64" s="41" t="s">
        <v>172</v>
      </c>
      <c r="C64" s="41" t="s">
        <v>531</v>
      </c>
      <c r="D64" s="41" t="s">
        <v>379</v>
      </c>
      <c r="E64" s="42">
        <v>2</v>
      </c>
      <c r="F64" s="90"/>
      <c r="G64" s="92">
        <f>Table112[5]*Table112[6]</f>
        <v>0</v>
      </c>
    </row>
    <row r="65" spans="1:7" ht="30" x14ac:dyDescent="0.25">
      <c r="A65" s="40">
        <v>57</v>
      </c>
      <c r="B65" s="41" t="s">
        <v>173</v>
      </c>
      <c r="C65" s="41" t="s">
        <v>415</v>
      </c>
      <c r="D65" s="41" t="s">
        <v>379</v>
      </c>
      <c r="E65" s="42">
        <v>2</v>
      </c>
      <c r="F65" s="90"/>
      <c r="G65" s="92">
        <f>Table112[5]*Table112[6]</f>
        <v>0</v>
      </c>
    </row>
    <row r="66" spans="1:7" ht="45" x14ac:dyDescent="0.25">
      <c r="A66" s="40">
        <v>58</v>
      </c>
      <c r="B66" s="41" t="s">
        <v>174</v>
      </c>
      <c r="C66" s="41" t="s">
        <v>434</v>
      </c>
      <c r="D66" s="41" t="s">
        <v>32</v>
      </c>
      <c r="E66" s="42">
        <v>2.1</v>
      </c>
      <c r="F66" s="90"/>
      <c r="G66" s="92">
        <f>Table112[5]*Table112[6]</f>
        <v>0</v>
      </c>
    </row>
    <row r="67" spans="1:7" ht="45" x14ac:dyDescent="0.25">
      <c r="A67" s="40">
        <v>59</v>
      </c>
      <c r="B67" s="41" t="s">
        <v>175</v>
      </c>
      <c r="C67" s="41" t="s">
        <v>435</v>
      </c>
      <c r="D67" s="41" t="s">
        <v>32</v>
      </c>
      <c r="E67" s="42">
        <v>2.1</v>
      </c>
      <c r="F67" s="90"/>
      <c r="G67" s="92">
        <f>Table112[5]*Table112[6]</f>
        <v>0</v>
      </c>
    </row>
    <row r="68" spans="1:7" ht="30" x14ac:dyDescent="0.25">
      <c r="A68" s="40">
        <v>60</v>
      </c>
      <c r="B68" s="41" t="s">
        <v>176</v>
      </c>
      <c r="C68" s="41" t="s">
        <v>532</v>
      </c>
      <c r="D68" s="41" t="s">
        <v>32</v>
      </c>
      <c r="E68" s="42">
        <v>3.15</v>
      </c>
      <c r="F68" s="90"/>
      <c r="G68" s="92">
        <f>Table112[5]*Table112[6]</f>
        <v>0</v>
      </c>
    </row>
    <row r="69" spans="1:7" x14ac:dyDescent="0.25">
      <c r="A69" s="40" t="s">
        <v>30</v>
      </c>
      <c r="B69" s="41"/>
      <c r="C69" s="41" t="s">
        <v>416</v>
      </c>
      <c r="D69" s="41"/>
      <c r="E69" s="42"/>
      <c r="F69" s="90"/>
      <c r="G69" s="92">
        <f>Table112[5]*Table112[6]</f>
        <v>0</v>
      </c>
    </row>
    <row r="70" spans="1:7" ht="45" x14ac:dyDescent="0.25">
      <c r="A70" s="40">
        <v>61</v>
      </c>
      <c r="B70" s="41" t="s">
        <v>177</v>
      </c>
      <c r="C70" s="41" t="s">
        <v>436</v>
      </c>
      <c r="D70" s="41" t="s">
        <v>32</v>
      </c>
      <c r="E70" s="42">
        <v>29</v>
      </c>
      <c r="F70" s="90"/>
      <c r="G70" s="92">
        <f>Table112[5]*Table112[6]</f>
        <v>0</v>
      </c>
    </row>
    <row r="71" spans="1:7" ht="30" x14ac:dyDescent="0.25">
      <c r="A71" s="40">
        <v>62</v>
      </c>
      <c r="B71" s="41" t="s">
        <v>178</v>
      </c>
      <c r="C71" s="41" t="s">
        <v>417</v>
      </c>
      <c r="D71" s="41" t="s">
        <v>32</v>
      </c>
      <c r="E71" s="42">
        <v>29</v>
      </c>
      <c r="F71" s="90"/>
      <c r="G71" s="92">
        <f>Table112[5]*Table112[6]</f>
        <v>0</v>
      </c>
    </row>
    <row r="72" spans="1:7" ht="45" x14ac:dyDescent="0.25">
      <c r="A72" s="40">
        <v>63</v>
      </c>
      <c r="B72" s="41" t="s">
        <v>174</v>
      </c>
      <c r="C72" s="41" t="s">
        <v>437</v>
      </c>
      <c r="D72" s="41" t="s">
        <v>32</v>
      </c>
      <c r="E72" s="42">
        <v>23.5</v>
      </c>
      <c r="F72" s="90"/>
      <c r="G72" s="92">
        <f>Table112[5]*Table112[6]</f>
        <v>0</v>
      </c>
    </row>
    <row r="73" spans="1:7" ht="45" x14ac:dyDescent="0.25">
      <c r="A73" s="40">
        <v>64</v>
      </c>
      <c r="B73" s="41" t="s">
        <v>174</v>
      </c>
      <c r="C73" s="41" t="s">
        <v>438</v>
      </c>
      <c r="D73" s="41" t="s">
        <v>32</v>
      </c>
      <c r="E73" s="42">
        <v>23.5</v>
      </c>
      <c r="F73" s="90"/>
      <c r="G73" s="92">
        <f>Table112[5]*Table112[6]</f>
        <v>0</v>
      </c>
    </row>
    <row r="74" spans="1:7" ht="45" x14ac:dyDescent="0.25">
      <c r="A74" s="40">
        <v>65</v>
      </c>
      <c r="B74" s="41" t="s">
        <v>175</v>
      </c>
      <c r="C74" s="41" t="s">
        <v>439</v>
      </c>
      <c r="D74" s="41" t="s">
        <v>32</v>
      </c>
      <c r="E74" s="42">
        <v>26.6</v>
      </c>
      <c r="F74" s="90"/>
      <c r="G74" s="92">
        <f>Table112[5]*Table112[6]</f>
        <v>0</v>
      </c>
    </row>
    <row r="75" spans="1:7" ht="30" x14ac:dyDescent="0.25">
      <c r="A75" s="40">
        <v>66</v>
      </c>
      <c r="B75" s="41" t="s">
        <v>179</v>
      </c>
      <c r="C75" s="114" t="s">
        <v>935</v>
      </c>
      <c r="D75" s="41" t="s">
        <v>32</v>
      </c>
      <c r="E75" s="42">
        <v>19.8</v>
      </c>
      <c r="F75" s="90"/>
      <c r="G75" s="92">
        <f>Table112[5]*Table112[6]</f>
        <v>0</v>
      </c>
    </row>
    <row r="76" spans="1:7" ht="45" x14ac:dyDescent="0.25">
      <c r="A76" s="40">
        <v>67</v>
      </c>
      <c r="B76" s="41" t="s">
        <v>180</v>
      </c>
      <c r="C76" s="41" t="s">
        <v>440</v>
      </c>
      <c r="D76" s="41" t="s">
        <v>32</v>
      </c>
      <c r="E76" s="42">
        <v>24.2</v>
      </c>
      <c r="F76" s="90"/>
      <c r="G76" s="92">
        <f>Table112[5]*Table112[6]</f>
        <v>0</v>
      </c>
    </row>
    <row r="77" spans="1:7" ht="45" x14ac:dyDescent="0.25">
      <c r="A77" s="40">
        <v>68</v>
      </c>
      <c r="B77" s="41" t="s">
        <v>175</v>
      </c>
      <c r="C77" s="41" t="s">
        <v>439</v>
      </c>
      <c r="D77" s="41" t="s">
        <v>32</v>
      </c>
      <c r="E77" s="42">
        <v>26.6</v>
      </c>
      <c r="F77" s="90"/>
      <c r="G77" s="92">
        <f>Table112[5]*Table112[6]</f>
        <v>0</v>
      </c>
    </row>
    <row r="78" spans="1:7" ht="60" x14ac:dyDescent="0.25">
      <c r="A78" s="40">
        <v>69</v>
      </c>
      <c r="B78" s="41" t="s">
        <v>181</v>
      </c>
      <c r="C78" s="41" t="s">
        <v>533</v>
      </c>
      <c r="D78" s="41" t="s">
        <v>32</v>
      </c>
      <c r="E78" s="42">
        <v>77.650000000000006</v>
      </c>
      <c r="F78" s="90"/>
      <c r="G78" s="92">
        <f>Table112[5]*Table112[6]</f>
        <v>0</v>
      </c>
    </row>
    <row r="79" spans="1:7" ht="60" x14ac:dyDescent="0.25">
      <c r="A79" s="40">
        <v>70</v>
      </c>
      <c r="B79" s="41" t="s">
        <v>182</v>
      </c>
      <c r="C79" s="41" t="s">
        <v>534</v>
      </c>
      <c r="D79" s="41" t="s">
        <v>32</v>
      </c>
      <c r="E79" s="42">
        <v>77.650000000000006</v>
      </c>
      <c r="F79" s="90"/>
      <c r="G79" s="92">
        <f>Table112[5]*Table112[6]</f>
        <v>0</v>
      </c>
    </row>
    <row r="80" spans="1:7" x14ac:dyDescent="0.25">
      <c r="A80" s="113" t="s">
        <v>373</v>
      </c>
      <c r="B80" s="114"/>
      <c r="C80" s="114"/>
      <c r="D80" s="114"/>
      <c r="E80" s="115"/>
      <c r="F80" s="115"/>
      <c r="G80" s="115">
        <f>SUBTOTAL(9,Table112[7])</f>
        <v>0</v>
      </c>
    </row>
  </sheetData>
  <mergeCells count="2">
    <mergeCell ref="C2:G3"/>
    <mergeCell ref="A4:B4"/>
  </mergeCells>
  <phoneticPr fontId="18" type="noConversion"/>
  <conditionalFormatting sqref="G7:G80">
    <cfRule type="expression" dxfId="256" priority="1">
      <formula>AND($C7="Subtotal",$G7="")</formula>
    </cfRule>
    <cfRule type="expression" dxfId="255" priority="2">
      <formula>AND($C7="Subtotal",_xlfn.FORMULATEXT($G7)="=[5]*[6]")</formula>
    </cfRule>
    <cfRule type="expression" dxfId="254" priority="6">
      <formula>AND($C7&lt;&gt;"Subtotal",_xlfn.FORMULATEXT($G7)&lt;&gt;"=[5]*[6]")</formula>
    </cfRule>
  </conditionalFormatting>
  <conditionalFormatting sqref="E7:G80">
    <cfRule type="notContainsBlanks" priority="8" stopIfTrue="1">
      <formula>LEN(TRIM(E7))&gt;0</formula>
    </cfRule>
    <cfRule type="expression" dxfId="253" priority="9">
      <formula>$E7&lt;&gt;""</formula>
    </cfRule>
  </conditionalFormatting>
  <conditionalFormatting sqref="A7:G80">
    <cfRule type="expression" dxfId="252" priority="3">
      <formula>CELL("PROTECT",A7)=0</formula>
    </cfRule>
    <cfRule type="expression" dxfId="251" priority="4">
      <formula>$C7="Subtotal"</formula>
    </cfRule>
    <cfRule type="expression" priority="5" stopIfTrue="1">
      <formula>OR($C7="Subtotal",$A7="Total TVA Cota 0")</formula>
    </cfRule>
    <cfRule type="expression" dxfId="250" priority="7">
      <formula>$E7=""</formula>
    </cfRule>
  </conditionalFormatting>
  <dataValidations count="1">
    <dataValidation type="decimal" operator="greaterThan" allowBlank="1" showInputMessage="1" showErrorMessage="1" sqref="F7:F79">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9"/>
  <sheetViews>
    <sheetView view="pageBreakPreview" zoomScaleNormal="90" zoomScaleSheetLayoutView="100" zoomScalePageLayoutView="90" workbookViewId="0">
      <selection activeCell="C4" sqref="C4"/>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57" t="str">
        <f>SITE!C2</f>
        <v>Building solid biomass heating system at the Theoretic Lyceum of Sudarca commune, Donduseni district</v>
      </c>
      <c r="D2" s="157"/>
      <c r="E2" s="157"/>
      <c r="F2" s="157"/>
      <c r="G2" s="157"/>
    </row>
    <row r="3" spans="1:7" s="22" customFormat="1" ht="18.75" x14ac:dyDescent="0.3">
      <c r="A3" s="26" t="str">
        <f>SITE!A3</f>
        <v>Site:</v>
      </c>
      <c r="B3" s="27" t="str">
        <f>IF(SITE!B3=0,"",SITE!B3)</f>
        <v>y</v>
      </c>
      <c r="C3" s="157"/>
      <c r="D3" s="157"/>
      <c r="E3" s="157"/>
      <c r="F3" s="157"/>
      <c r="G3" s="157"/>
    </row>
    <row r="4" spans="1:7" s="22" customFormat="1" ht="18.75" x14ac:dyDescent="0.25">
      <c r="A4" s="160" t="s">
        <v>340</v>
      </c>
      <c r="B4" s="160"/>
      <c r="C4" s="29" t="s">
        <v>936</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v>
      </c>
      <c r="G5" s="8" t="str">
        <f>TA!G5</f>
        <v>Total 
USD (col.5 x col.6)</v>
      </c>
    </row>
    <row r="6" spans="1:7" s="22" customFormat="1" ht="15.75" x14ac:dyDescent="0.25">
      <c r="A6" s="9" t="s">
        <v>17</v>
      </c>
      <c r="B6" s="9" t="s">
        <v>18</v>
      </c>
      <c r="C6" s="9" t="s">
        <v>19</v>
      </c>
      <c r="D6" s="9" t="s">
        <v>20</v>
      </c>
      <c r="E6" s="9" t="s">
        <v>21</v>
      </c>
      <c r="F6" s="9" t="s">
        <v>22</v>
      </c>
      <c r="G6" s="9" t="s">
        <v>23</v>
      </c>
    </row>
    <row r="7" spans="1:7" x14ac:dyDescent="0.25">
      <c r="A7" s="38"/>
      <c r="B7" s="38"/>
      <c r="C7" s="39"/>
      <c r="D7" s="38"/>
      <c r="E7" s="44"/>
      <c r="F7" s="43"/>
      <c r="G7" s="87">
        <f>Table113[5]*Table113[6]</f>
        <v>0</v>
      </c>
    </row>
    <row r="8" spans="1:7" x14ac:dyDescent="0.25">
      <c r="A8" s="38"/>
      <c r="B8" s="38"/>
      <c r="C8" s="39"/>
      <c r="D8" s="38"/>
      <c r="E8" s="44"/>
      <c r="F8" s="43"/>
      <c r="G8" s="88">
        <f>Table113[5]*Table113[6]</f>
        <v>0</v>
      </c>
    </row>
    <row r="9" spans="1:7" x14ac:dyDescent="0.25">
      <c r="A9" s="40" t="s">
        <v>24</v>
      </c>
      <c r="B9" s="41"/>
      <c r="C9" s="41"/>
      <c r="D9" s="41"/>
      <c r="E9" s="42"/>
      <c r="F9" s="42"/>
      <c r="G9" s="87">
        <f>SUBTOTAL(9,Table113[7])</f>
        <v>0</v>
      </c>
    </row>
  </sheetData>
  <mergeCells count="2">
    <mergeCell ref="C2:G3"/>
    <mergeCell ref="A4:B4"/>
  </mergeCells>
  <conditionalFormatting sqref="G7:G9">
    <cfRule type="expression" dxfId="230" priority="1">
      <formula>AND($C7="Subtotal",$G7="")</formula>
    </cfRule>
    <cfRule type="expression" dxfId="229" priority="2">
      <formula>AND($C7="Subtotal",_xlfn.FORMULATEXT($G7)="=[5]*[6]")</formula>
    </cfRule>
    <cfRule type="expression" dxfId="228" priority="6">
      <formula>AND($C7&lt;&gt;"Subtotal",_xlfn.FORMULATEXT($G7)&lt;&gt;"=[5]*[6]")</formula>
    </cfRule>
  </conditionalFormatting>
  <conditionalFormatting sqref="A7:G9">
    <cfRule type="expression" dxfId="227" priority="3">
      <formula>CELL("PROTECT",A7)=0</formula>
    </cfRule>
    <cfRule type="expression" dxfId="226" priority="4">
      <formula>$C7="Subtotal"</formula>
    </cfRule>
    <cfRule type="expression" priority="5" stopIfTrue="1">
      <formula>OR($C7="Subtotal",$A7="Total TVA Cota 0")</formula>
    </cfRule>
    <cfRule type="expression" dxfId="225" priority="7">
      <formula>$E7=""</formula>
    </cfRule>
  </conditionalFormatting>
  <conditionalFormatting sqref="E7:G9">
    <cfRule type="notContainsBlanks" priority="8" stopIfTrue="1">
      <formula>LEN(TRIM(E7))&gt;0</formula>
    </cfRule>
    <cfRule type="expression" dxfId="224" priority="9">
      <formula>$E7&lt;&gt;""</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02"/>
  <sheetViews>
    <sheetView view="pageBreakPreview" zoomScaleNormal="90" zoomScaleSheetLayoutView="100" zoomScalePageLayoutView="90" workbookViewId="0">
      <selection activeCell="C95" sqref="C95"/>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57" t="str">
        <f>SITE!C2</f>
        <v>Building solid biomass heating system at the Theoretic Lyceum of Sudarca commune, Donduseni district</v>
      </c>
      <c r="D2" s="157"/>
      <c r="E2" s="157"/>
      <c r="F2" s="157"/>
      <c r="G2" s="157"/>
    </row>
    <row r="3" spans="1:7" s="22" customFormat="1" ht="18.75" x14ac:dyDescent="0.3">
      <c r="A3" s="26" t="str">
        <f>SITE!A3</f>
        <v>Site:</v>
      </c>
      <c r="B3" s="27" t="str">
        <f>IF(SITE!B3=0,"",SITE!B3)</f>
        <v>y</v>
      </c>
      <c r="C3" s="157"/>
      <c r="D3" s="157"/>
      <c r="E3" s="157"/>
      <c r="F3" s="157"/>
      <c r="G3" s="157"/>
    </row>
    <row r="4" spans="1:7" s="22" customFormat="1" ht="18.75" x14ac:dyDescent="0.25">
      <c r="A4" s="160" t="s">
        <v>340</v>
      </c>
      <c r="B4" s="160"/>
      <c r="C4" s="29" t="str">
        <f>SITE!B9</f>
        <v xml:space="preserve">Heating and ventilation </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v>
      </c>
      <c r="G5" s="8" t="str">
        <f>TA!G5</f>
        <v>Total 
USD (col.5 x col.6)</v>
      </c>
    </row>
    <row r="6" spans="1:7" s="22" customFormat="1" ht="15.75" x14ac:dyDescent="0.25">
      <c r="A6" s="9" t="s">
        <v>17</v>
      </c>
      <c r="B6" s="9" t="s">
        <v>18</v>
      </c>
      <c r="C6" s="9" t="s">
        <v>19</v>
      </c>
      <c r="D6" s="9" t="s">
        <v>20</v>
      </c>
      <c r="E6" s="9" t="s">
        <v>21</v>
      </c>
      <c r="F6" s="9" t="s">
        <v>22</v>
      </c>
      <c r="G6" s="9" t="s">
        <v>23</v>
      </c>
    </row>
    <row r="7" spans="1:7" x14ac:dyDescent="0.25">
      <c r="A7" s="38"/>
      <c r="B7" s="38"/>
      <c r="C7" s="110" t="s">
        <v>441</v>
      </c>
      <c r="D7" s="38"/>
      <c r="E7" s="44"/>
      <c r="F7" s="43"/>
      <c r="G7" s="87">
        <f>Table114[5]*Table114[6]</f>
        <v>0</v>
      </c>
    </row>
    <row r="8" spans="1:7" x14ac:dyDescent="0.25">
      <c r="A8" s="38"/>
      <c r="B8" s="38"/>
      <c r="C8" s="110" t="s">
        <v>442</v>
      </c>
      <c r="D8" s="38"/>
      <c r="E8" s="44"/>
      <c r="F8" s="43"/>
      <c r="G8" s="88">
        <f>Table114[5]*Table114[6]</f>
        <v>0</v>
      </c>
    </row>
    <row r="9" spans="1:7" ht="30" x14ac:dyDescent="0.25">
      <c r="A9" s="35">
        <v>1</v>
      </c>
      <c r="B9" s="25" t="s">
        <v>198</v>
      </c>
      <c r="C9" s="25" t="s">
        <v>443</v>
      </c>
      <c r="D9" s="25" t="s">
        <v>32</v>
      </c>
      <c r="E9" s="25">
        <v>10.74</v>
      </c>
      <c r="F9" s="90"/>
      <c r="G9" s="91">
        <f>Table114[5]*Table114[6]</f>
        <v>0</v>
      </c>
    </row>
    <row r="10" spans="1:7" x14ac:dyDescent="0.25">
      <c r="A10" s="40">
        <v>3</v>
      </c>
      <c r="B10" s="41" t="s">
        <v>199</v>
      </c>
      <c r="C10" s="41" t="s">
        <v>444</v>
      </c>
      <c r="D10" s="41" t="s">
        <v>379</v>
      </c>
      <c r="E10" s="42">
        <v>18</v>
      </c>
      <c r="F10" s="90"/>
      <c r="G10" s="92">
        <f>Table114[5]*Table114[6]</f>
        <v>0</v>
      </c>
    </row>
    <row r="11" spans="1:7" ht="60" x14ac:dyDescent="0.25">
      <c r="A11" s="40">
        <v>4</v>
      </c>
      <c r="B11" s="41" t="s">
        <v>164</v>
      </c>
      <c r="C11" s="41" t="s">
        <v>445</v>
      </c>
      <c r="D11" s="41" t="s">
        <v>38</v>
      </c>
      <c r="E11" s="42">
        <v>40</v>
      </c>
      <c r="F11" s="90"/>
      <c r="G11" s="92">
        <f>Table114[5]*Table114[6]</f>
        <v>0</v>
      </c>
    </row>
    <row r="12" spans="1:7" ht="45" x14ac:dyDescent="0.25">
      <c r="A12" s="40">
        <v>5</v>
      </c>
      <c r="B12" s="41" t="s">
        <v>167</v>
      </c>
      <c r="C12" s="41" t="s">
        <v>446</v>
      </c>
      <c r="D12" s="41" t="s">
        <v>38</v>
      </c>
      <c r="E12" s="42">
        <v>40</v>
      </c>
      <c r="F12" s="90"/>
      <c r="G12" s="92">
        <f>Table114[5]*Table114[6]</f>
        <v>0</v>
      </c>
    </row>
    <row r="13" spans="1:7" ht="30" x14ac:dyDescent="0.25">
      <c r="A13" s="40">
        <v>6</v>
      </c>
      <c r="B13" s="41" t="s">
        <v>166</v>
      </c>
      <c r="C13" s="41" t="s">
        <v>430</v>
      </c>
      <c r="D13" s="41" t="s">
        <v>45</v>
      </c>
      <c r="E13" s="42">
        <v>5</v>
      </c>
      <c r="F13" s="90"/>
      <c r="G13" s="92">
        <f>Table114[5]*Table114[6]</f>
        <v>0</v>
      </c>
    </row>
    <row r="14" spans="1:7" x14ac:dyDescent="0.25">
      <c r="A14" s="40">
        <v>7</v>
      </c>
      <c r="B14" s="41" t="s">
        <v>159</v>
      </c>
      <c r="C14" s="41" t="s">
        <v>401</v>
      </c>
      <c r="D14" s="41" t="s">
        <v>379</v>
      </c>
      <c r="E14" s="42">
        <v>3</v>
      </c>
      <c r="F14" s="90"/>
      <c r="G14" s="92">
        <f>Table114[5]*Table114[6]</f>
        <v>0</v>
      </c>
    </row>
    <row r="15" spans="1:7" x14ac:dyDescent="0.25">
      <c r="A15" s="40">
        <v>8</v>
      </c>
      <c r="B15" s="41" t="s">
        <v>200</v>
      </c>
      <c r="C15" s="41" t="s">
        <v>447</v>
      </c>
      <c r="D15" s="41" t="s">
        <v>379</v>
      </c>
      <c r="E15" s="42">
        <v>2</v>
      </c>
      <c r="F15" s="90"/>
      <c r="G15" s="92">
        <f>Table114[5]*Table114[6]</f>
        <v>0</v>
      </c>
    </row>
    <row r="16" spans="1:7" x14ac:dyDescent="0.25">
      <c r="A16" s="40">
        <v>9</v>
      </c>
      <c r="B16" s="41" t="s">
        <v>201</v>
      </c>
      <c r="C16" s="41" t="s">
        <v>448</v>
      </c>
      <c r="D16" s="41" t="s">
        <v>379</v>
      </c>
      <c r="E16" s="42">
        <v>1</v>
      </c>
      <c r="F16" s="90"/>
      <c r="G16" s="92">
        <f>Table114[5]*Table114[6]</f>
        <v>0</v>
      </c>
    </row>
    <row r="17" spans="1:7" x14ac:dyDescent="0.25">
      <c r="A17" s="40" t="s">
        <v>30</v>
      </c>
      <c r="B17" s="41"/>
      <c r="C17" s="41" t="s">
        <v>449</v>
      </c>
      <c r="D17" s="41"/>
      <c r="E17" s="42"/>
      <c r="F17" s="90"/>
      <c r="G17" s="92">
        <f>Table114[5]*Table114[6]</f>
        <v>0</v>
      </c>
    </row>
    <row r="18" spans="1:7" ht="30" x14ac:dyDescent="0.25">
      <c r="A18" s="40">
        <v>10</v>
      </c>
      <c r="B18" s="41" t="s">
        <v>202</v>
      </c>
      <c r="C18" s="41" t="s">
        <v>450</v>
      </c>
      <c r="D18" s="41" t="s">
        <v>379</v>
      </c>
      <c r="E18" s="42">
        <v>1</v>
      </c>
      <c r="F18" s="90"/>
      <c r="G18" s="92">
        <f>Table114[5]*Table114[6]</f>
        <v>0</v>
      </c>
    </row>
    <row r="19" spans="1:7" ht="30" x14ac:dyDescent="0.25">
      <c r="A19" s="40">
        <v>11</v>
      </c>
      <c r="B19" s="41" t="s">
        <v>202</v>
      </c>
      <c r="C19" s="41" t="s">
        <v>451</v>
      </c>
      <c r="D19" s="41" t="s">
        <v>379</v>
      </c>
      <c r="E19" s="42">
        <v>1</v>
      </c>
      <c r="F19" s="90"/>
      <c r="G19" s="92">
        <f>Table114[5]*Table114[6]</f>
        <v>0</v>
      </c>
    </row>
    <row r="20" spans="1:7" ht="30" x14ac:dyDescent="0.25">
      <c r="A20" s="40">
        <v>12</v>
      </c>
      <c r="B20" s="41" t="s">
        <v>203</v>
      </c>
      <c r="C20" s="41" t="s">
        <v>455</v>
      </c>
      <c r="D20" s="41" t="s">
        <v>379</v>
      </c>
      <c r="E20" s="42">
        <v>3</v>
      </c>
      <c r="F20" s="90"/>
      <c r="G20" s="92">
        <f>Table114[5]*Table114[6]</f>
        <v>0</v>
      </c>
    </row>
    <row r="21" spans="1:7" ht="30" x14ac:dyDescent="0.25">
      <c r="A21" s="40">
        <v>13</v>
      </c>
      <c r="B21" s="41" t="s">
        <v>202</v>
      </c>
      <c r="C21" s="41" t="s">
        <v>452</v>
      </c>
      <c r="D21" s="41" t="s">
        <v>379</v>
      </c>
      <c r="E21" s="42">
        <v>1</v>
      </c>
      <c r="F21" s="90"/>
      <c r="G21" s="92">
        <f>Table114[5]*Table114[6]</f>
        <v>0</v>
      </c>
    </row>
    <row r="22" spans="1:7" ht="30" x14ac:dyDescent="0.25">
      <c r="A22" s="40">
        <v>14</v>
      </c>
      <c r="B22" s="41" t="s">
        <v>202</v>
      </c>
      <c r="C22" s="41" t="s">
        <v>453</v>
      </c>
      <c r="D22" s="41" t="s">
        <v>379</v>
      </c>
      <c r="E22" s="42">
        <v>1</v>
      </c>
      <c r="F22" s="90"/>
      <c r="G22" s="92">
        <f>Table114[5]*Table114[6]</f>
        <v>0</v>
      </c>
    </row>
    <row r="23" spans="1:7" ht="30" x14ac:dyDescent="0.25">
      <c r="A23" s="40">
        <v>15</v>
      </c>
      <c r="B23" s="41" t="s">
        <v>202</v>
      </c>
      <c r="C23" s="41" t="s">
        <v>454</v>
      </c>
      <c r="D23" s="41" t="s">
        <v>379</v>
      </c>
      <c r="E23" s="42">
        <v>1</v>
      </c>
      <c r="F23" s="90"/>
      <c r="G23" s="92">
        <f>Table114[5]*Table114[6]</f>
        <v>0</v>
      </c>
    </row>
    <row r="24" spans="1:7" ht="45" x14ac:dyDescent="0.25">
      <c r="A24" s="40">
        <v>16</v>
      </c>
      <c r="B24" s="41" t="s">
        <v>204</v>
      </c>
      <c r="C24" s="41" t="s">
        <v>456</v>
      </c>
      <c r="D24" s="41" t="s">
        <v>32</v>
      </c>
      <c r="E24" s="42">
        <v>2.1</v>
      </c>
      <c r="F24" s="90"/>
      <c r="G24" s="92">
        <f>Table114[5]*Table114[6]</f>
        <v>0</v>
      </c>
    </row>
    <row r="25" spans="1:7" ht="45" x14ac:dyDescent="0.25">
      <c r="A25" s="40">
        <v>17</v>
      </c>
      <c r="B25" s="41" t="s">
        <v>205</v>
      </c>
      <c r="C25" s="41" t="s">
        <v>457</v>
      </c>
      <c r="D25" s="41" t="s">
        <v>32</v>
      </c>
      <c r="E25" s="42">
        <v>0.3</v>
      </c>
      <c r="F25" s="90"/>
      <c r="G25" s="92">
        <f>Table114[5]*Table114[6]</f>
        <v>0</v>
      </c>
    </row>
    <row r="26" spans="1:7" ht="45" x14ac:dyDescent="0.25">
      <c r="A26" s="40">
        <v>18</v>
      </c>
      <c r="B26" s="41" t="s">
        <v>206</v>
      </c>
      <c r="C26" s="41" t="s">
        <v>458</v>
      </c>
      <c r="D26" s="41" t="s">
        <v>32</v>
      </c>
      <c r="E26" s="42">
        <v>2.97</v>
      </c>
      <c r="F26" s="90"/>
      <c r="G26" s="92">
        <f>Table114[5]*Table114[6]</f>
        <v>0</v>
      </c>
    </row>
    <row r="27" spans="1:7" ht="30" x14ac:dyDescent="0.25">
      <c r="A27" s="40">
        <v>19</v>
      </c>
      <c r="B27" s="41" t="s">
        <v>207</v>
      </c>
      <c r="C27" s="41" t="s">
        <v>459</v>
      </c>
      <c r="D27" s="41" t="s">
        <v>32</v>
      </c>
      <c r="E27" s="42">
        <v>5.07</v>
      </c>
      <c r="F27" s="90"/>
      <c r="G27" s="92">
        <f>Table114[5]*Table114[6]</f>
        <v>0</v>
      </c>
    </row>
    <row r="28" spans="1:7" x14ac:dyDescent="0.25">
      <c r="A28" s="93"/>
      <c r="B28" s="93"/>
      <c r="C28" s="110" t="s">
        <v>460</v>
      </c>
      <c r="D28" s="93"/>
      <c r="E28" s="94"/>
      <c r="F28" s="90"/>
      <c r="G28" s="92">
        <f>Table114[5]*Table114[6]</f>
        <v>0</v>
      </c>
    </row>
    <row r="29" spans="1:7" x14ac:dyDescent="0.25">
      <c r="C29" s="25" t="s">
        <v>461</v>
      </c>
      <c r="F29" s="90"/>
      <c r="G29" s="91">
        <f>Table114[5]*Table114[6]</f>
        <v>0</v>
      </c>
    </row>
    <row r="30" spans="1:7" ht="60" x14ac:dyDescent="0.25">
      <c r="A30" s="95">
        <v>1</v>
      </c>
      <c r="B30" s="105" t="s">
        <v>108</v>
      </c>
      <c r="C30" s="105" t="s">
        <v>470</v>
      </c>
      <c r="D30" s="96" t="s">
        <v>29</v>
      </c>
      <c r="E30" s="97">
        <v>34.299999999999997</v>
      </c>
      <c r="F30" s="90"/>
      <c r="G30" s="92">
        <f>Table114[5]*Table114[6]</f>
        <v>0</v>
      </c>
    </row>
    <row r="31" spans="1:7" ht="45" x14ac:dyDescent="0.25">
      <c r="A31" s="95">
        <v>2</v>
      </c>
      <c r="B31" s="105" t="s">
        <v>89</v>
      </c>
      <c r="C31" s="105" t="s">
        <v>361</v>
      </c>
      <c r="D31" s="96" t="s">
        <v>29</v>
      </c>
      <c r="E31" s="97">
        <v>34.299999999999997</v>
      </c>
      <c r="F31" s="90"/>
      <c r="G31" s="92">
        <f>Table114[5]*Table114[6]</f>
        <v>0</v>
      </c>
    </row>
    <row r="32" spans="1:7" ht="45" x14ac:dyDescent="0.25">
      <c r="A32" s="95">
        <v>3</v>
      </c>
      <c r="B32" s="105" t="s">
        <v>208</v>
      </c>
      <c r="C32" s="105" t="s">
        <v>471</v>
      </c>
      <c r="D32" s="96" t="s">
        <v>29</v>
      </c>
      <c r="E32" s="97">
        <v>34.299999999999997</v>
      </c>
      <c r="F32" s="90"/>
      <c r="G32" s="92">
        <f>Table114[5]*Table114[6]</f>
        <v>0</v>
      </c>
    </row>
    <row r="33" spans="1:7" x14ac:dyDescent="0.25">
      <c r="A33" s="95" t="s">
        <v>30</v>
      </c>
      <c r="B33" s="96"/>
      <c r="C33" s="105" t="s">
        <v>472</v>
      </c>
      <c r="D33" s="96"/>
      <c r="E33" s="97"/>
      <c r="F33" s="90"/>
      <c r="G33" s="92">
        <f>Table114[5]*Table114[6]</f>
        <v>0</v>
      </c>
    </row>
    <row r="34" spans="1:7" ht="60" x14ac:dyDescent="0.25">
      <c r="A34" s="95">
        <v>4</v>
      </c>
      <c r="B34" s="105" t="s">
        <v>209</v>
      </c>
      <c r="C34" s="105" t="s">
        <v>462</v>
      </c>
      <c r="D34" s="96" t="s">
        <v>38</v>
      </c>
      <c r="E34" s="97">
        <v>110</v>
      </c>
      <c r="F34" s="90"/>
      <c r="G34" s="92">
        <f>Table114[5]*Table114[6]</f>
        <v>0</v>
      </c>
    </row>
    <row r="35" spans="1:7" ht="60" x14ac:dyDescent="0.25">
      <c r="A35" s="95">
        <v>5</v>
      </c>
      <c r="B35" s="96" t="s">
        <v>210</v>
      </c>
      <c r="C35" s="105" t="s">
        <v>463</v>
      </c>
      <c r="D35" s="96" t="s">
        <v>38</v>
      </c>
      <c r="E35" s="97">
        <v>20</v>
      </c>
      <c r="F35" s="90"/>
      <c r="G35" s="92">
        <f>Table114[5]*Table114[6]</f>
        <v>0</v>
      </c>
    </row>
    <row r="36" spans="1:7" ht="45" x14ac:dyDescent="0.25">
      <c r="A36" s="95">
        <v>6</v>
      </c>
      <c r="B36" s="96" t="s">
        <v>211</v>
      </c>
      <c r="C36" s="105" t="s">
        <v>468</v>
      </c>
      <c r="D36" s="96" t="s">
        <v>379</v>
      </c>
      <c r="E36" s="97">
        <v>2</v>
      </c>
      <c r="F36" s="90"/>
      <c r="G36" s="92">
        <f>Table114[5]*Table114[6]</f>
        <v>0</v>
      </c>
    </row>
    <row r="37" spans="1:7" ht="45" x14ac:dyDescent="0.25">
      <c r="A37" s="95">
        <v>7</v>
      </c>
      <c r="B37" s="96" t="s">
        <v>212</v>
      </c>
      <c r="C37" s="105" t="s">
        <v>464</v>
      </c>
      <c r="D37" s="96" t="s">
        <v>379</v>
      </c>
      <c r="E37" s="97">
        <v>4</v>
      </c>
      <c r="F37" s="90"/>
      <c r="G37" s="92">
        <f>Table114[5]*Table114[6]</f>
        <v>0</v>
      </c>
    </row>
    <row r="38" spans="1:7" ht="30" x14ac:dyDescent="0.25">
      <c r="A38" s="95">
        <v>8</v>
      </c>
      <c r="B38" s="96" t="s">
        <v>213</v>
      </c>
      <c r="C38" s="105" t="s">
        <v>465</v>
      </c>
      <c r="D38" s="96" t="s">
        <v>379</v>
      </c>
      <c r="E38" s="97">
        <v>8</v>
      </c>
      <c r="F38" s="90"/>
      <c r="G38" s="92">
        <f>Table114[5]*Table114[6]</f>
        <v>0</v>
      </c>
    </row>
    <row r="39" spans="1:7" ht="30" x14ac:dyDescent="0.25">
      <c r="A39" s="95">
        <v>9</v>
      </c>
      <c r="B39" s="96" t="s">
        <v>214</v>
      </c>
      <c r="C39" s="105" t="s">
        <v>466</v>
      </c>
      <c r="D39" s="96" t="s">
        <v>379</v>
      </c>
      <c r="E39" s="97">
        <v>4</v>
      </c>
      <c r="F39" s="90"/>
      <c r="G39" s="92">
        <f>Table114[5]*Table114[6]</f>
        <v>0</v>
      </c>
    </row>
    <row r="40" spans="1:7" ht="30" x14ac:dyDescent="0.25">
      <c r="A40" s="95" t="s">
        <v>30</v>
      </c>
      <c r="B40" s="96"/>
      <c r="C40" s="105" t="s">
        <v>467</v>
      </c>
      <c r="D40" s="96"/>
      <c r="E40" s="97"/>
      <c r="F40" s="90"/>
      <c r="G40" s="92">
        <f>Table114[5]*Table114[6]</f>
        <v>0</v>
      </c>
    </row>
    <row r="41" spans="1:7" ht="45" x14ac:dyDescent="0.25">
      <c r="A41" s="95">
        <v>10</v>
      </c>
      <c r="B41" s="96" t="s">
        <v>211</v>
      </c>
      <c r="C41" s="105" t="s">
        <v>469</v>
      </c>
      <c r="D41" s="96" t="s">
        <v>379</v>
      </c>
      <c r="E41" s="97">
        <v>2</v>
      </c>
      <c r="F41" s="90"/>
      <c r="G41" s="92">
        <f>Table114[5]*Table114[6]</f>
        <v>0</v>
      </c>
    </row>
    <row r="42" spans="1:7" ht="60" x14ac:dyDescent="0.25">
      <c r="A42" s="95">
        <v>11</v>
      </c>
      <c r="B42" s="96" t="s">
        <v>209</v>
      </c>
      <c r="C42" s="105" t="s">
        <v>462</v>
      </c>
      <c r="D42" s="96" t="s">
        <v>38</v>
      </c>
      <c r="E42" s="97">
        <v>10</v>
      </c>
      <c r="F42" s="90"/>
      <c r="G42" s="92">
        <f>Table114[5]*Table114[6]</f>
        <v>0</v>
      </c>
    </row>
    <row r="43" spans="1:7" ht="30" x14ac:dyDescent="0.25">
      <c r="A43" s="95">
        <v>12</v>
      </c>
      <c r="B43" s="96" t="s">
        <v>166</v>
      </c>
      <c r="C43" s="105" t="s">
        <v>475</v>
      </c>
      <c r="D43" s="96" t="s">
        <v>45</v>
      </c>
      <c r="E43" s="97">
        <v>10</v>
      </c>
      <c r="F43" s="90"/>
      <c r="G43" s="92">
        <f>Table114[5]*Table114[6]</f>
        <v>0</v>
      </c>
    </row>
    <row r="44" spans="1:7" ht="30" x14ac:dyDescent="0.25">
      <c r="A44" s="95">
        <v>13</v>
      </c>
      <c r="B44" s="96" t="s">
        <v>214</v>
      </c>
      <c r="C44" s="105" t="s">
        <v>473</v>
      </c>
      <c r="D44" s="96" t="s">
        <v>379</v>
      </c>
      <c r="E44" s="97">
        <v>4</v>
      </c>
      <c r="F44" s="90"/>
      <c r="G44" s="92">
        <f>Table114[5]*Table114[6]</f>
        <v>0</v>
      </c>
    </row>
    <row r="45" spans="1:7" ht="30" x14ac:dyDescent="0.25">
      <c r="A45" s="95">
        <v>14</v>
      </c>
      <c r="B45" s="96" t="s">
        <v>213</v>
      </c>
      <c r="C45" s="105" t="s">
        <v>474</v>
      </c>
      <c r="D45" s="96" t="s">
        <v>379</v>
      </c>
      <c r="E45" s="97">
        <v>6</v>
      </c>
      <c r="F45" s="90"/>
      <c r="G45" s="92">
        <f>Table114[5]*Table114[6]</f>
        <v>0</v>
      </c>
    </row>
    <row r="46" spans="1:7" ht="30" x14ac:dyDescent="0.25">
      <c r="A46" s="95">
        <v>15</v>
      </c>
      <c r="B46" s="96" t="s">
        <v>215</v>
      </c>
      <c r="C46" s="105" t="s">
        <v>479</v>
      </c>
      <c r="D46" s="96" t="s">
        <v>216</v>
      </c>
      <c r="E46" s="97">
        <v>11</v>
      </c>
      <c r="F46" s="90"/>
      <c r="G46" s="92">
        <f>Table114[5]*Table114[6]</f>
        <v>0</v>
      </c>
    </row>
    <row r="47" spans="1:7" ht="45" x14ac:dyDescent="0.25">
      <c r="A47" s="95">
        <v>16</v>
      </c>
      <c r="B47" s="96" t="s">
        <v>217</v>
      </c>
      <c r="C47" s="105" t="s">
        <v>476</v>
      </c>
      <c r="D47" s="96" t="s">
        <v>45</v>
      </c>
      <c r="E47" s="97">
        <v>18.399999999999999</v>
      </c>
      <c r="F47" s="90"/>
      <c r="G47" s="92">
        <f>Table114[5]*Table114[6]</f>
        <v>0</v>
      </c>
    </row>
    <row r="48" spans="1:7" ht="30" x14ac:dyDescent="0.25">
      <c r="A48" s="95">
        <v>17</v>
      </c>
      <c r="B48" s="96" t="s">
        <v>218</v>
      </c>
      <c r="C48" s="105" t="s">
        <v>477</v>
      </c>
      <c r="D48" s="96" t="s">
        <v>38</v>
      </c>
      <c r="E48" s="97">
        <v>2</v>
      </c>
      <c r="F48" s="90"/>
      <c r="G48" s="92">
        <f>Table114[5]*Table114[6]</f>
        <v>0</v>
      </c>
    </row>
    <row r="49" spans="1:7" ht="30" x14ac:dyDescent="0.25">
      <c r="A49" s="95">
        <v>18</v>
      </c>
      <c r="B49" s="105" t="s">
        <v>44</v>
      </c>
      <c r="C49" s="105" t="s">
        <v>478</v>
      </c>
      <c r="D49" s="96" t="s">
        <v>45</v>
      </c>
      <c r="E49" s="97">
        <v>56</v>
      </c>
      <c r="F49" s="90"/>
      <c r="G49" s="92">
        <f>Table114[5]*Table114[6]</f>
        <v>0</v>
      </c>
    </row>
    <row r="50" spans="1:7" ht="60" x14ac:dyDescent="0.25">
      <c r="A50" s="95">
        <v>19</v>
      </c>
      <c r="B50" s="105" t="s">
        <v>67</v>
      </c>
      <c r="C50" s="114" t="s">
        <v>938</v>
      </c>
      <c r="D50" s="96" t="s">
        <v>68</v>
      </c>
      <c r="E50" s="97">
        <v>5.6000000000000001E-2</v>
      </c>
      <c r="F50" s="90"/>
      <c r="G50" s="92">
        <f>Table114[5]*Table114[6]</f>
        <v>0</v>
      </c>
    </row>
    <row r="51" spans="1:7" x14ac:dyDescent="0.25">
      <c r="A51" s="95">
        <v>20</v>
      </c>
      <c r="B51" s="96" t="s">
        <v>219</v>
      </c>
      <c r="C51" s="105" t="s">
        <v>480</v>
      </c>
      <c r="D51" s="96" t="s">
        <v>29</v>
      </c>
      <c r="E51" s="97">
        <v>7.0000000000000007E-2</v>
      </c>
      <c r="F51" s="90"/>
      <c r="G51" s="92">
        <f>Table114[5]*Table114[6]</f>
        <v>0</v>
      </c>
    </row>
    <row r="52" spans="1:7" x14ac:dyDescent="0.25">
      <c r="A52" s="95" t="s">
        <v>30</v>
      </c>
      <c r="B52" s="96"/>
      <c r="C52" s="105" t="s">
        <v>481</v>
      </c>
      <c r="D52" s="96"/>
      <c r="E52" s="97"/>
      <c r="F52" s="90"/>
      <c r="G52" s="92">
        <f>Table114[5]*Table114[6]</f>
        <v>0</v>
      </c>
    </row>
    <row r="53" spans="1:7" ht="45" x14ac:dyDescent="0.25">
      <c r="A53" s="95">
        <v>21</v>
      </c>
      <c r="B53" s="96" t="s">
        <v>220</v>
      </c>
      <c r="C53" s="105" t="s">
        <v>487</v>
      </c>
      <c r="D53" s="96" t="s">
        <v>29</v>
      </c>
      <c r="E53" s="97">
        <v>1.1200000000000001</v>
      </c>
      <c r="F53" s="90"/>
      <c r="G53" s="92">
        <f>Table114[5]*Table114[6]</f>
        <v>0</v>
      </c>
    </row>
    <row r="54" spans="1:7" ht="45" x14ac:dyDescent="0.25">
      <c r="A54" s="95">
        <v>22</v>
      </c>
      <c r="B54" s="105" t="s">
        <v>482</v>
      </c>
      <c r="C54" s="105" t="s">
        <v>488</v>
      </c>
      <c r="D54" s="96" t="s">
        <v>379</v>
      </c>
      <c r="E54" s="97">
        <v>1</v>
      </c>
      <c r="F54" s="90"/>
      <c r="G54" s="92">
        <f>Table114[5]*Table114[6]</f>
        <v>0</v>
      </c>
    </row>
    <row r="55" spans="1:7" ht="45" x14ac:dyDescent="0.25">
      <c r="A55" s="95">
        <v>23</v>
      </c>
      <c r="B55" s="96" t="s">
        <v>482</v>
      </c>
      <c r="C55" s="105" t="s">
        <v>489</v>
      </c>
      <c r="D55" s="96" t="s">
        <v>379</v>
      </c>
      <c r="E55" s="97">
        <v>3</v>
      </c>
      <c r="F55" s="90"/>
      <c r="G55" s="92">
        <f>Table114[5]*Table114[6]</f>
        <v>0</v>
      </c>
    </row>
    <row r="56" spans="1:7" ht="45" x14ac:dyDescent="0.25">
      <c r="A56" s="95">
        <v>24</v>
      </c>
      <c r="B56" s="96" t="s">
        <v>482</v>
      </c>
      <c r="C56" s="105" t="s">
        <v>490</v>
      </c>
      <c r="D56" s="96" t="s">
        <v>379</v>
      </c>
      <c r="E56" s="97">
        <v>2</v>
      </c>
      <c r="F56" s="90"/>
      <c r="G56" s="92">
        <f>Table114[5]*Table114[6]</f>
        <v>0</v>
      </c>
    </row>
    <row r="57" spans="1:7" ht="45" x14ac:dyDescent="0.25">
      <c r="A57" s="95">
        <v>25</v>
      </c>
      <c r="B57" s="96" t="s">
        <v>482</v>
      </c>
      <c r="C57" s="105" t="s">
        <v>491</v>
      </c>
      <c r="D57" s="96" t="s">
        <v>379</v>
      </c>
      <c r="E57" s="97">
        <v>1</v>
      </c>
      <c r="F57" s="90"/>
      <c r="G57" s="92">
        <f>Table114[5]*Table114[6]</f>
        <v>0</v>
      </c>
    </row>
    <row r="58" spans="1:7" ht="45" x14ac:dyDescent="0.25">
      <c r="A58" s="95">
        <v>26</v>
      </c>
      <c r="B58" s="96" t="s">
        <v>482</v>
      </c>
      <c r="C58" s="105" t="s">
        <v>492</v>
      </c>
      <c r="D58" s="96" t="s">
        <v>379</v>
      </c>
      <c r="E58" s="97">
        <v>1</v>
      </c>
      <c r="F58" s="90"/>
      <c r="G58" s="92">
        <f>Table114[5]*Table114[6]</f>
        <v>0</v>
      </c>
    </row>
    <row r="59" spans="1:7" ht="30" x14ac:dyDescent="0.25">
      <c r="A59" s="95">
        <v>27</v>
      </c>
      <c r="B59" s="96" t="s">
        <v>482</v>
      </c>
      <c r="C59" s="105" t="s">
        <v>483</v>
      </c>
      <c r="D59" s="96" t="s">
        <v>379</v>
      </c>
      <c r="E59" s="97">
        <v>1</v>
      </c>
      <c r="F59" s="90"/>
      <c r="G59" s="92">
        <f>Table114[5]*Table114[6]</f>
        <v>0</v>
      </c>
    </row>
    <row r="60" spans="1:7" ht="30" x14ac:dyDescent="0.25">
      <c r="A60" s="95">
        <v>28</v>
      </c>
      <c r="B60" s="96"/>
      <c r="C60" s="105" t="s">
        <v>484</v>
      </c>
      <c r="D60" s="96" t="s">
        <v>45</v>
      </c>
      <c r="E60" s="97">
        <v>75</v>
      </c>
      <c r="F60" s="90"/>
      <c r="G60" s="92">
        <f>Table114[5]*Table114[6]</f>
        <v>0</v>
      </c>
    </row>
    <row r="61" spans="1:7" ht="60" x14ac:dyDescent="0.25">
      <c r="A61" s="95">
        <v>29</v>
      </c>
      <c r="B61" s="96" t="s">
        <v>67</v>
      </c>
      <c r="C61" s="114" t="s">
        <v>939</v>
      </c>
      <c r="D61" s="96" t="s">
        <v>68</v>
      </c>
      <c r="E61" s="97">
        <v>7.4999999999999997E-2</v>
      </c>
      <c r="F61" s="90"/>
      <c r="G61" s="92">
        <f>Table114[5]*Table114[6]</f>
        <v>0</v>
      </c>
    </row>
    <row r="62" spans="1:7" ht="30" x14ac:dyDescent="0.25">
      <c r="A62" s="95">
        <v>30</v>
      </c>
      <c r="B62" s="96" t="s">
        <v>221</v>
      </c>
      <c r="C62" s="105" t="s">
        <v>485</v>
      </c>
      <c r="D62" s="96" t="s">
        <v>29</v>
      </c>
      <c r="E62" s="97">
        <v>0.35</v>
      </c>
      <c r="F62" s="90"/>
      <c r="G62" s="92">
        <f>Table114[5]*Table114[6]</f>
        <v>0</v>
      </c>
    </row>
    <row r="63" spans="1:7" x14ac:dyDescent="0.25">
      <c r="A63" s="95" t="s">
        <v>30</v>
      </c>
      <c r="B63" s="96"/>
      <c r="C63" s="105" t="s">
        <v>486</v>
      </c>
      <c r="D63" s="96"/>
      <c r="E63" s="97"/>
      <c r="F63" s="90"/>
      <c r="G63" s="92">
        <f>Table114[5]*Table114[6]</f>
        <v>0</v>
      </c>
    </row>
    <row r="64" spans="1:7" ht="30" x14ac:dyDescent="0.25">
      <c r="A64" s="95">
        <v>31</v>
      </c>
      <c r="B64" s="96" t="s">
        <v>222</v>
      </c>
      <c r="C64" s="119" t="s">
        <v>493</v>
      </c>
      <c r="D64" s="96" t="s">
        <v>379</v>
      </c>
      <c r="E64" s="97">
        <v>1</v>
      </c>
      <c r="F64" s="90"/>
      <c r="G64" s="92">
        <f>Table114[5]*Table114[6]</f>
        <v>0</v>
      </c>
    </row>
    <row r="65" spans="1:7" ht="30" x14ac:dyDescent="0.25">
      <c r="A65" s="95">
        <v>32</v>
      </c>
      <c r="B65" s="96" t="s">
        <v>222</v>
      </c>
      <c r="C65" s="105" t="s">
        <v>494</v>
      </c>
      <c r="D65" s="96" t="s">
        <v>379</v>
      </c>
      <c r="E65" s="97">
        <v>2</v>
      </c>
      <c r="F65" s="90"/>
      <c r="G65" s="92">
        <f>Table114[5]*Table114[6]</f>
        <v>0</v>
      </c>
    </row>
    <row r="66" spans="1:7" ht="30" x14ac:dyDescent="0.25">
      <c r="A66" s="95">
        <v>33</v>
      </c>
      <c r="B66" s="96" t="s">
        <v>223</v>
      </c>
      <c r="C66" s="105" t="s">
        <v>495</v>
      </c>
      <c r="D66" s="96" t="s">
        <v>379</v>
      </c>
      <c r="E66" s="97">
        <v>3</v>
      </c>
      <c r="F66" s="90"/>
      <c r="G66" s="92">
        <f>Table114[5]*Table114[6]</f>
        <v>0</v>
      </c>
    </row>
    <row r="67" spans="1:7" ht="30" x14ac:dyDescent="0.25">
      <c r="A67" s="95">
        <v>34</v>
      </c>
      <c r="B67" s="96" t="s">
        <v>223</v>
      </c>
      <c r="C67" s="105" t="s">
        <v>496</v>
      </c>
      <c r="D67" s="96" t="s">
        <v>379</v>
      </c>
      <c r="E67" s="97">
        <v>2</v>
      </c>
      <c r="F67" s="90"/>
      <c r="G67" s="92">
        <f>Table114[5]*Table114[6]</f>
        <v>0</v>
      </c>
    </row>
    <row r="68" spans="1:7" ht="30" x14ac:dyDescent="0.25">
      <c r="A68" s="95">
        <v>35</v>
      </c>
      <c r="B68" s="96" t="s">
        <v>224</v>
      </c>
      <c r="C68" s="105" t="s">
        <v>497</v>
      </c>
      <c r="D68" s="96" t="s">
        <v>379</v>
      </c>
      <c r="E68" s="97">
        <v>16</v>
      </c>
      <c r="F68" s="90"/>
      <c r="G68" s="92">
        <f>Table114[5]*Table114[6]</f>
        <v>0</v>
      </c>
    </row>
    <row r="69" spans="1:7" x14ac:dyDescent="0.25">
      <c r="A69" s="95" t="s">
        <v>30</v>
      </c>
      <c r="B69" s="96"/>
      <c r="C69" s="105" t="s">
        <v>498</v>
      </c>
      <c r="D69" s="96"/>
      <c r="E69" s="97"/>
      <c r="F69" s="90"/>
      <c r="G69" s="92">
        <f>Table114[5]*Table114[6]</f>
        <v>0</v>
      </c>
    </row>
    <row r="70" spans="1:7" ht="45" x14ac:dyDescent="0.25">
      <c r="A70" s="95">
        <v>36</v>
      </c>
      <c r="B70" s="105" t="s">
        <v>49</v>
      </c>
      <c r="C70" s="105" t="s">
        <v>500</v>
      </c>
      <c r="D70" s="96" t="s">
        <v>29</v>
      </c>
      <c r="E70" s="97">
        <v>1.8</v>
      </c>
      <c r="F70" s="90"/>
      <c r="G70" s="92">
        <f>Table114[5]*Table114[6]</f>
        <v>0</v>
      </c>
    </row>
    <row r="71" spans="1:7" ht="45" x14ac:dyDescent="0.25">
      <c r="A71" s="95">
        <v>37</v>
      </c>
      <c r="B71" s="96" t="s">
        <v>65</v>
      </c>
      <c r="C71" s="105" t="s">
        <v>499</v>
      </c>
      <c r="D71" s="96" t="s">
        <v>29</v>
      </c>
      <c r="E71" s="97">
        <v>3</v>
      </c>
      <c r="F71" s="90"/>
      <c r="G71" s="92">
        <f>Table114[5]*Table114[6]</f>
        <v>0</v>
      </c>
    </row>
    <row r="72" spans="1:7" ht="60" x14ac:dyDescent="0.25">
      <c r="A72" s="95">
        <v>38</v>
      </c>
      <c r="B72" s="96" t="s">
        <v>225</v>
      </c>
      <c r="C72" s="105" t="s">
        <v>512</v>
      </c>
      <c r="D72" s="96" t="s">
        <v>45</v>
      </c>
      <c r="E72" s="97">
        <v>261</v>
      </c>
      <c r="F72" s="90"/>
      <c r="G72" s="92">
        <f>Table114[5]*Table114[6]</f>
        <v>0</v>
      </c>
    </row>
    <row r="73" spans="1:7" ht="45" x14ac:dyDescent="0.25">
      <c r="A73" s="95">
        <v>39</v>
      </c>
      <c r="B73" s="96" t="s">
        <v>96</v>
      </c>
      <c r="C73" s="105" t="s">
        <v>501</v>
      </c>
      <c r="D73" s="96" t="s">
        <v>32</v>
      </c>
      <c r="E73" s="97">
        <v>5.0999999999999996</v>
      </c>
      <c r="F73" s="90"/>
      <c r="G73" s="92">
        <f>Table114[5]*Table114[6]</f>
        <v>0</v>
      </c>
    </row>
    <row r="74" spans="1:7" ht="75" x14ac:dyDescent="0.25">
      <c r="A74" s="95">
        <v>40</v>
      </c>
      <c r="B74" s="96" t="s">
        <v>226</v>
      </c>
      <c r="C74" s="105" t="s">
        <v>513</v>
      </c>
      <c r="D74" s="96" t="s">
        <v>32</v>
      </c>
      <c r="E74" s="97">
        <v>8.4</v>
      </c>
      <c r="F74" s="90"/>
      <c r="G74" s="92">
        <f>Table114[5]*Table114[6]</f>
        <v>0</v>
      </c>
    </row>
    <row r="75" spans="1:7" ht="30" x14ac:dyDescent="0.25">
      <c r="A75" s="95">
        <v>41</v>
      </c>
      <c r="B75" s="96" t="s">
        <v>227</v>
      </c>
      <c r="C75" s="105" t="s">
        <v>502</v>
      </c>
      <c r="D75" s="96" t="s">
        <v>29</v>
      </c>
      <c r="E75" s="97">
        <v>1.02</v>
      </c>
      <c r="F75" s="90"/>
      <c r="G75" s="92">
        <f>Table114[5]*Table114[6]</f>
        <v>0</v>
      </c>
    </row>
    <row r="76" spans="1:7" ht="30" x14ac:dyDescent="0.25">
      <c r="A76" s="95">
        <v>42</v>
      </c>
      <c r="B76" s="96" t="s">
        <v>44</v>
      </c>
      <c r="C76" s="105" t="s">
        <v>503</v>
      </c>
      <c r="D76" s="96" t="s">
        <v>45</v>
      </c>
      <c r="E76" s="97">
        <v>9.34</v>
      </c>
      <c r="F76" s="90"/>
      <c r="G76" s="92">
        <f>Table114[5]*Table114[6]</f>
        <v>0</v>
      </c>
    </row>
    <row r="77" spans="1:7" ht="45" x14ac:dyDescent="0.25">
      <c r="A77" s="95">
        <v>43</v>
      </c>
      <c r="B77" s="96" t="s">
        <v>44</v>
      </c>
      <c r="C77" s="105" t="s">
        <v>504</v>
      </c>
      <c r="D77" s="96" t="s">
        <v>45</v>
      </c>
      <c r="E77" s="97">
        <v>3.21</v>
      </c>
      <c r="F77" s="90"/>
      <c r="G77" s="92">
        <f>Table114[5]*Table114[6]</f>
        <v>0</v>
      </c>
    </row>
    <row r="78" spans="1:7" ht="60" x14ac:dyDescent="0.25">
      <c r="A78" s="95">
        <v>44</v>
      </c>
      <c r="B78" s="96" t="s">
        <v>67</v>
      </c>
      <c r="C78" s="114" t="s">
        <v>938</v>
      </c>
      <c r="D78" s="96" t="s">
        <v>68</v>
      </c>
      <c r="E78" s="97">
        <v>0.27400000000000002</v>
      </c>
      <c r="F78" s="90"/>
      <c r="G78" s="92">
        <f>Table114[5]*Table114[6]</f>
        <v>0</v>
      </c>
    </row>
    <row r="79" spans="1:7" x14ac:dyDescent="0.25">
      <c r="A79" s="95" t="s">
        <v>30</v>
      </c>
      <c r="B79" s="96"/>
      <c r="C79" s="114" t="s">
        <v>940</v>
      </c>
      <c r="D79" s="96"/>
      <c r="E79" s="97"/>
      <c r="F79" s="90"/>
      <c r="G79" s="92">
        <f>Table114[5]*Table114[6]</f>
        <v>0</v>
      </c>
    </row>
    <row r="80" spans="1:7" ht="45" x14ac:dyDescent="0.25">
      <c r="A80" s="95">
        <v>45</v>
      </c>
      <c r="B80" s="96" t="s">
        <v>65</v>
      </c>
      <c r="C80" s="119" t="s">
        <v>514</v>
      </c>
      <c r="D80" s="96" t="s">
        <v>29</v>
      </c>
      <c r="E80" s="97">
        <v>0.38400000000000001</v>
      </c>
      <c r="F80" s="90"/>
      <c r="G80" s="92">
        <f>Table114[5]*Table114[6]</f>
        <v>0</v>
      </c>
    </row>
    <row r="81" spans="1:7" ht="30" x14ac:dyDescent="0.25">
      <c r="A81" s="95">
        <v>46</v>
      </c>
      <c r="B81" s="96" t="s">
        <v>96</v>
      </c>
      <c r="C81" s="105" t="s">
        <v>515</v>
      </c>
      <c r="D81" s="96" t="s">
        <v>32</v>
      </c>
      <c r="E81" s="97">
        <v>1.9</v>
      </c>
      <c r="F81" s="90"/>
      <c r="G81" s="92">
        <f>Table114[5]*Table114[6]</f>
        <v>0</v>
      </c>
    </row>
    <row r="82" spans="1:7" ht="30" x14ac:dyDescent="0.25">
      <c r="A82" s="95">
        <v>47</v>
      </c>
      <c r="B82" s="96" t="s">
        <v>228</v>
      </c>
      <c r="C82" s="105" t="s">
        <v>516</v>
      </c>
      <c r="D82" s="96" t="s">
        <v>38</v>
      </c>
      <c r="E82" s="97">
        <v>2</v>
      </c>
      <c r="F82" s="90"/>
      <c r="G82" s="92">
        <f>Table114[5]*Table114[6]</f>
        <v>0</v>
      </c>
    </row>
    <row r="83" spans="1:7" x14ac:dyDescent="0.25">
      <c r="A83" s="95">
        <v>48</v>
      </c>
      <c r="B83" s="96" t="s">
        <v>229</v>
      </c>
      <c r="C83" s="105" t="s">
        <v>505</v>
      </c>
      <c r="D83" s="96" t="s">
        <v>379</v>
      </c>
      <c r="E83" s="97">
        <v>2</v>
      </c>
      <c r="F83" s="90"/>
      <c r="G83" s="92">
        <f>Table114[5]*Table114[6]</f>
        <v>0</v>
      </c>
    </row>
    <row r="84" spans="1:7" ht="45" x14ac:dyDescent="0.25">
      <c r="A84" s="95">
        <v>49</v>
      </c>
      <c r="B84" s="96" t="s">
        <v>65</v>
      </c>
      <c r="C84" s="105" t="s">
        <v>506</v>
      </c>
      <c r="D84" s="96" t="s">
        <v>29</v>
      </c>
      <c r="E84" s="97">
        <v>0.77</v>
      </c>
      <c r="F84" s="90"/>
      <c r="G84" s="92">
        <f>Table114[5]*Table114[6]</f>
        <v>0</v>
      </c>
    </row>
    <row r="85" spans="1:7" ht="30" x14ac:dyDescent="0.25">
      <c r="A85" s="95">
        <v>50</v>
      </c>
      <c r="B85" s="96" t="s">
        <v>230</v>
      </c>
      <c r="C85" s="105" t="s">
        <v>507</v>
      </c>
      <c r="D85" s="96" t="s">
        <v>45</v>
      </c>
      <c r="E85" s="97">
        <v>76</v>
      </c>
      <c r="F85" s="90"/>
      <c r="G85" s="92">
        <f>Table114[5]*Table114[6]</f>
        <v>0</v>
      </c>
    </row>
    <row r="86" spans="1:7" ht="75" x14ac:dyDescent="0.25">
      <c r="A86" s="95">
        <v>51</v>
      </c>
      <c r="B86" s="96" t="s">
        <v>226</v>
      </c>
      <c r="C86" s="105" t="s">
        <v>513</v>
      </c>
      <c r="D86" s="96" t="s">
        <v>32</v>
      </c>
      <c r="E86" s="97">
        <v>280</v>
      </c>
      <c r="F86" s="90"/>
      <c r="G86" s="92">
        <f>Table114[5]*Table114[6]</f>
        <v>0</v>
      </c>
    </row>
    <row r="87" spans="1:7" ht="45" x14ac:dyDescent="0.25">
      <c r="A87" s="95">
        <v>52</v>
      </c>
      <c r="B87" s="105" t="s">
        <v>231</v>
      </c>
      <c r="C87" s="105" t="s">
        <v>508</v>
      </c>
      <c r="D87" s="96" t="s">
        <v>32</v>
      </c>
      <c r="E87" s="97">
        <v>67</v>
      </c>
      <c r="F87" s="90"/>
      <c r="G87" s="92">
        <f>Table114[5]*Table114[6]</f>
        <v>0</v>
      </c>
    </row>
    <row r="88" spans="1:7" ht="30" x14ac:dyDescent="0.25">
      <c r="A88" s="95">
        <v>53</v>
      </c>
      <c r="B88" s="96" t="s">
        <v>51</v>
      </c>
      <c r="C88" s="105" t="s">
        <v>517</v>
      </c>
      <c r="D88" s="96" t="s">
        <v>32</v>
      </c>
      <c r="E88" s="97">
        <v>50</v>
      </c>
      <c r="F88" s="90"/>
      <c r="G88" s="92">
        <f>Table114[5]*Table114[6]</f>
        <v>0</v>
      </c>
    </row>
    <row r="89" spans="1:7" ht="45" x14ac:dyDescent="0.25">
      <c r="A89" s="95">
        <v>54</v>
      </c>
      <c r="B89" s="96" t="s">
        <v>232</v>
      </c>
      <c r="C89" s="105" t="s">
        <v>518</v>
      </c>
      <c r="D89" s="96" t="s">
        <v>379</v>
      </c>
      <c r="E89" s="97">
        <v>18</v>
      </c>
      <c r="F89" s="90"/>
      <c r="G89" s="92">
        <f>Table114[5]*Table114[6]</f>
        <v>0</v>
      </c>
    </row>
    <row r="90" spans="1:7" ht="45" x14ac:dyDescent="0.25">
      <c r="A90" s="95">
        <v>55</v>
      </c>
      <c r="B90" s="96" t="s">
        <v>232</v>
      </c>
      <c r="C90" s="105" t="s">
        <v>519</v>
      </c>
      <c r="D90" s="96" t="s">
        <v>379</v>
      </c>
      <c r="E90" s="97">
        <v>6</v>
      </c>
      <c r="F90" s="90"/>
      <c r="G90" s="92">
        <f>Table114[5]*Table114[6]</f>
        <v>0</v>
      </c>
    </row>
    <row r="91" spans="1:7" ht="30" x14ac:dyDescent="0.25">
      <c r="A91" s="95">
        <v>56</v>
      </c>
      <c r="B91" s="96" t="s">
        <v>224</v>
      </c>
      <c r="C91" s="105" t="s">
        <v>509</v>
      </c>
      <c r="D91" s="96" t="s">
        <v>379</v>
      </c>
      <c r="E91" s="97">
        <v>3</v>
      </c>
      <c r="F91" s="90"/>
      <c r="G91" s="92">
        <f>Table114[5]*Table114[6]</f>
        <v>0</v>
      </c>
    </row>
    <row r="92" spans="1:7" x14ac:dyDescent="0.25">
      <c r="A92" s="95" t="s">
        <v>30</v>
      </c>
      <c r="B92" s="96"/>
      <c r="C92" s="105" t="s">
        <v>510</v>
      </c>
      <c r="D92" s="96"/>
      <c r="E92" s="97"/>
      <c r="F92" s="90"/>
      <c r="G92" s="92">
        <f>Table114[5]*Table114[6]</f>
        <v>0</v>
      </c>
    </row>
    <row r="93" spans="1:7" ht="45" x14ac:dyDescent="0.25">
      <c r="A93" s="95">
        <v>57</v>
      </c>
      <c r="B93" s="105" t="s">
        <v>233</v>
      </c>
      <c r="C93" s="105" t="s">
        <v>535</v>
      </c>
      <c r="D93" s="96" t="s">
        <v>32</v>
      </c>
      <c r="E93" s="97">
        <v>1.7</v>
      </c>
      <c r="F93" s="90"/>
      <c r="G93" s="92">
        <f>Table114[5]*Table114[6]</f>
        <v>0</v>
      </c>
    </row>
    <row r="94" spans="1:7" ht="60" x14ac:dyDescent="0.25">
      <c r="A94" s="95">
        <v>58</v>
      </c>
      <c r="B94" s="96" t="s">
        <v>234</v>
      </c>
      <c r="C94" s="105" t="s">
        <v>536</v>
      </c>
      <c r="D94" s="96" t="s">
        <v>32</v>
      </c>
      <c r="E94" s="97">
        <v>2.3199999999999998</v>
      </c>
      <c r="F94" s="90"/>
      <c r="G94" s="92">
        <f>Table114[5]*Table114[6]</f>
        <v>0</v>
      </c>
    </row>
    <row r="95" spans="1:7" x14ac:dyDescent="0.25">
      <c r="A95" s="95">
        <v>59</v>
      </c>
      <c r="B95" s="96" t="s">
        <v>207</v>
      </c>
      <c r="C95" s="105" t="s">
        <v>511</v>
      </c>
      <c r="D95" s="96" t="s">
        <v>32</v>
      </c>
      <c r="E95" s="97">
        <v>68</v>
      </c>
      <c r="F95" s="90"/>
      <c r="G95" s="92">
        <f>Table114[5]*Table114[6]</f>
        <v>0</v>
      </c>
    </row>
    <row r="96" spans="1:7" ht="45" x14ac:dyDescent="0.25">
      <c r="A96" s="95">
        <v>60</v>
      </c>
      <c r="B96" s="96" t="s">
        <v>235</v>
      </c>
      <c r="C96" s="105" t="s">
        <v>537</v>
      </c>
      <c r="D96" s="96" t="s">
        <v>32</v>
      </c>
      <c r="E96" s="97">
        <v>72</v>
      </c>
      <c r="F96" s="90"/>
      <c r="G96" s="92">
        <f>Table114[5]*Table114[6]</f>
        <v>0</v>
      </c>
    </row>
    <row r="97" spans="1:7" x14ac:dyDescent="0.25">
      <c r="A97" s="95" t="s">
        <v>30</v>
      </c>
      <c r="B97" s="96"/>
      <c r="C97" s="105" t="s">
        <v>520</v>
      </c>
      <c r="D97" s="96"/>
      <c r="E97" s="97"/>
      <c r="F97" s="90"/>
      <c r="G97" s="92">
        <f>Table114[5]*Table114[6]</f>
        <v>0</v>
      </c>
    </row>
    <row r="98" spans="1:7" ht="30" x14ac:dyDescent="0.25">
      <c r="A98" s="95">
        <v>61</v>
      </c>
      <c r="B98" s="96" t="s">
        <v>236</v>
      </c>
      <c r="C98" s="119" t="s">
        <v>521</v>
      </c>
      <c r="D98" s="96" t="s">
        <v>38</v>
      </c>
      <c r="E98" s="97">
        <v>100</v>
      </c>
      <c r="F98" s="90"/>
      <c r="G98" s="92">
        <f>Table114[5]*Table114[6]</f>
        <v>0</v>
      </c>
    </row>
    <row r="99" spans="1:7" ht="30" x14ac:dyDescent="0.25">
      <c r="A99" s="95">
        <v>62</v>
      </c>
      <c r="B99" s="96" t="s">
        <v>222</v>
      </c>
      <c r="C99" s="105" t="s">
        <v>522</v>
      </c>
      <c r="D99" s="96" t="s">
        <v>379</v>
      </c>
      <c r="E99" s="97">
        <v>16</v>
      </c>
      <c r="F99" s="90"/>
      <c r="G99" s="92">
        <f>Table114[5]*Table114[6]</f>
        <v>0</v>
      </c>
    </row>
    <row r="100" spans="1:7" ht="30" x14ac:dyDescent="0.25">
      <c r="A100" s="95">
        <v>63</v>
      </c>
      <c r="B100" s="96" t="s">
        <v>223</v>
      </c>
      <c r="C100" s="105" t="s">
        <v>524</v>
      </c>
      <c r="D100" s="96" t="s">
        <v>379</v>
      </c>
      <c r="E100" s="97">
        <v>15</v>
      </c>
      <c r="F100" s="90"/>
      <c r="G100" s="92">
        <f>Table114[5]*Table114[6]</f>
        <v>0</v>
      </c>
    </row>
    <row r="101" spans="1:7" ht="30" x14ac:dyDescent="0.25">
      <c r="A101" s="95">
        <v>64</v>
      </c>
      <c r="B101" s="96" t="s">
        <v>222</v>
      </c>
      <c r="C101" s="105" t="s">
        <v>523</v>
      </c>
      <c r="D101" s="96" t="s">
        <v>379</v>
      </c>
      <c r="E101" s="97">
        <v>1</v>
      </c>
      <c r="F101" s="90"/>
      <c r="G101" s="92">
        <f>Table114[5]*Table114[6]</f>
        <v>0</v>
      </c>
    </row>
    <row r="102" spans="1:7" x14ac:dyDescent="0.25">
      <c r="A102" s="120" t="s">
        <v>373</v>
      </c>
      <c r="B102" s="96"/>
      <c r="C102" s="96"/>
      <c r="D102" s="96"/>
      <c r="E102" s="97"/>
      <c r="F102" s="97"/>
      <c r="G102" s="97">
        <f>SUBTOTAL(9,Table114[7])</f>
        <v>0</v>
      </c>
    </row>
  </sheetData>
  <mergeCells count="2">
    <mergeCell ref="C2:G3"/>
    <mergeCell ref="A4:B4"/>
  </mergeCells>
  <phoneticPr fontId="18" type="noConversion"/>
  <conditionalFormatting sqref="G7:G102">
    <cfRule type="expression" dxfId="204" priority="1">
      <formula>AND($C7="Subtotal",$G7="")</formula>
    </cfRule>
    <cfRule type="expression" dxfId="203" priority="2">
      <formula>AND($C7="Subtotal",_xlfn.FORMULATEXT($G7)="=[5]*[6]")</formula>
    </cfRule>
    <cfRule type="expression" dxfId="202" priority="6">
      <formula>AND($C7&lt;&gt;"Subtotal",_xlfn.FORMULATEXT($G7)&lt;&gt;"=[5]*[6]")</formula>
    </cfRule>
  </conditionalFormatting>
  <conditionalFormatting sqref="A7:G102">
    <cfRule type="expression" dxfId="201" priority="3">
      <formula>CELL("PROTECT",A7)=0</formula>
    </cfRule>
    <cfRule type="expression" dxfId="200" priority="4">
      <formula>$C7="Subtotal"</formula>
    </cfRule>
    <cfRule type="expression" priority="5" stopIfTrue="1">
      <formula>OR($C7="Subtotal",$A7="Total TVA Cota 0")</formula>
    </cfRule>
    <cfRule type="expression" dxfId="199" priority="7">
      <formula>$E7=""</formula>
    </cfRule>
  </conditionalFormatting>
  <conditionalFormatting sqref="E7:G102">
    <cfRule type="notContainsBlanks" priority="8" stopIfTrue="1">
      <formula>LEN(TRIM(E7))&gt;0</formula>
    </cfRule>
    <cfRule type="expression" dxfId="198" priority="9">
      <formula>$E7&lt;&gt;""</formula>
    </cfRule>
  </conditionalFormatting>
  <dataValidations count="1">
    <dataValidation type="decimal" operator="greaterThan" allowBlank="1" showInputMessage="1" showErrorMessage="1" sqref="F7:F101">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61"/>
  <sheetViews>
    <sheetView tabSelected="1" view="pageBreakPreview" topLeftCell="A145" zoomScaleNormal="90" zoomScaleSheetLayoutView="100" zoomScalePageLayoutView="90" workbookViewId="0">
      <selection activeCell="D156" sqref="D156"/>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57" t="str">
        <f>SITE!C2</f>
        <v>Building solid biomass heating system at the Theoretic Lyceum of Sudarca commune, Donduseni district</v>
      </c>
      <c r="D2" s="157"/>
      <c r="E2" s="157"/>
      <c r="F2" s="157"/>
      <c r="G2" s="157"/>
    </row>
    <row r="3" spans="1:7" s="22" customFormat="1" ht="18.75" x14ac:dyDescent="0.3">
      <c r="A3" s="26" t="str">
        <f>SITE!A3</f>
        <v>Site:</v>
      </c>
      <c r="B3" s="27" t="str">
        <f>IF(SITE!B3=0,"",SITE!B3)</f>
        <v>y</v>
      </c>
      <c r="C3" s="157"/>
      <c r="D3" s="157"/>
      <c r="E3" s="157"/>
      <c r="F3" s="157"/>
      <c r="G3" s="157"/>
    </row>
    <row r="4" spans="1:7" s="22" customFormat="1" ht="18.75" customHeight="1" x14ac:dyDescent="0.25">
      <c r="A4" s="160" t="s">
        <v>340</v>
      </c>
      <c r="B4" s="160"/>
      <c r="C4" s="29" t="str">
        <f>SITE!B10</f>
        <v>General construction works</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v>
      </c>
      <c r="G5" s="8" t="str">
        <f>TA!G5</f>
        <v>Total 
USD (col.5 x col.6)</v>
      </c>
    </row>
    <row r="6" spans="1:7" s="22" customFormat="1" ht="15.75" x14ac:dyDescent="0.25">
      <c r="A6" s="9" t="s">
        <v>17</v>
      </c>
      <c r="B6" s="9" t="s">
        <v>18</v>
      </c>
      <c r="C6" s="9" t="s">
        <v>19</v>
      </c>
      <c r="D6" s="9" t="s">
        <v>20</v>
      </c>
      <c r="E6" s="9" t="s">
        <v>21</v>
      </c>
      <c r="F6" s="9" t="s">
        <v>22</v>
      </c>
      <c r="G6" s="9" t="s">
        <v>23</v>
      </c>
    </row>
    <row r="7" spans="1:7" x14ac:dyDescent="0.25">
      <c r="A7" s="38"/>
      <c r="B7" s="38"/>
      <c r="C7" s="110" t="s">
        <v>525</v>
      </c>
      <c r="D7" s="38"/>
      <c r="E7" s="44"/>
      <c r="F7" s="43"/>
      <c r="G7" s="87">
        <f>Table115[5]*Table115[6]</f>
        <v>0</v>
      </c>
    </row>
    <row r="8" spans="1:7" x14ac:dyDescent="0.25">
      <c r="A8" s="38">
        <v>0</v>
      </c>
      <c r="B8" s="38" t="s">
        <v>28</v>
      </c>
      <c r="C8" s="110" t="s">
        <v>526</v>
      </c>
      <c r="D8" s="38" t="s">
        <v>29</v>
      </c>
      <c r="E8" s="44">
        <v>27.9</v>
      </c>
      <c r="F8" s="43"/>
      <c r="G8" s="89">
        <f>Table115[5]*Table115[6]</f>
        <v>0</v>
      </c>
    </row>
    <row r="9" spans="1:7" x14ac:dyDescent="0.25">
      <c r="A9" s="35" t="s">
        <v>30</v>
      </c>
      <c r="C9" s="25" t="s">
        <v>527</v>
      </c>
      <c r="F9" s="90"/>
      <c r="G9" s="91">
        <f>Table115[5]*Table115[6]</f>
        <v>0</v>
      </c>
    </row>
    <row r="10" spans="1:7" ht="45" x14ac:dyDescent="0.25">
      <c r="A10" s="40">
        <v>1</v>
      </c>
      <c r="B10" s="41" t="s">
        <v>31</v>
      </c>
      <c r="C10" s="41" t="s">
        <v>604</v>
      </c>
      <c r="D10" s="41" t="s">
        <v>32</v>
      </c>
      <c r="E10" s="42">
        <v>47.8</v>
      </c>
      <c r="F10" s="90"/>
      <c r="G10" s="92">
        <f>Table115[5]*Table115[6]</f>
        <v>0</v>
      </c>
    </row>
    <row r="11" spans="1:7" ht="30" x14ac:dyDescent="0.25">
      <c r="A11" s="40">
        <v>2</v>
      </c>
      <c r="B11" s="41" t="s">
        <v>33</v>
      </c>
      <c r="C11" s="41" t="s">
        <v>528</v>
      </c>
      <c r="D11" s="41" t="s">
        <v>29</v>
      </c>
      <c r="E11" s="42">
        <v>16.73</v>
      </c>
      <c r="F11" s="90"/>
      <c r="G11" s="92">
        <f>Table115[5]*Table115[6]</f>
        <v>0</v>
      </c>
    </row>
    <row r="12" spans="1:7" ht="60" x14ac:dyDescent="0.25">
      <c r="A12" s="40">
        <v>3</v>
      </c>
      <c r="B12" s="41" t="s">
        <v>34</v>
      </c>
      <c r="C12" s="41" t="s">
        <v>529</v>
      </c>
      <c r="D12" s="41" t="s">
        <v>32</v>
      </c>
      <c r="E12" s="42">
        <v>47.8</v>
      </c>
      <c r="F12" s="90"/>
      <c r="G12" s="92">
        <f>Table115[5]*Table115[6]</f>
        <v>0</v>
      </c>
    </row>
    <row r="13" spans="1:7" ht="45" x14ac:dyDescent="0.25">
      <c r="A13" s="40">
        <v>4</v>
      </c>
      <c r="B13" s="41" t="s">
        <v>35</v>
      </c>
      <c r="C13" s="41" t="s">
        <v>530</v>
      </c>
      <c r="D13" s="41" t="s">
        <v>32</v>
      </c>
      <c r="E13" s="42">
        <v>47.8</v>
      </c>
      <c r="F13" s="90"/>
      <c r="G13" s="92">
        <f>Table115[5]*Table115[6]</f>
        <v>0</v>
      </c>
    </row>
    <row r="14" spans="1:7" ht="45" x14ac:dyDescent="0.25">
      <c r="A14" s="40">
        <v>5</v>
      </c>
      <c r="B14" s="41" t="s">
        <v>36</v>
      </c>
      <c r="C14" s="41" t="s">
        <v>605</v>
      </c>
      <c r="D14" s="41" t="s">
        <v>32</v>
      </c>
      <c r="E14" s="42">
        <v>47.8</v>
      </c>
      <c r="F14" s="90"/>
      <c r="G14" s="92">
        <f>Table115[5]*Table115[6]</f>
        <v>0</v>
      </c>
    </row>
    <row r="15" spans="1:7" x14ac:dyDescent="0.25">
      <c r="A15" s="40">
        <v>6</v>
      </c>
      <c r="B15" s="41" t="s">
        <v>37</v>
      </c>
      <c r="C15" s="41" t="s">
        <v>606</v>
      </c>
      <c r="D15" s="41" t="s">
        <v>38</v>
      </c>
      <c r="E15" s="42">
        <v>8.5</v>
      </c>
      <c r="F15" s="90"/>
      <c r="G15" s="92">
        <f>Table115[5]*Table115[6]</f>
        <v>0</v>
      </c>
    </row>
    <row r="16" spans="1:7" x14ac:dyDescent="0.25">
      <c r="A16" s="40">
        <v>7</v>
      </c>
      <c r="B16" s="41" t="s">
        <v>39</v>
      </c>
      <c r="C16" s="41" t="s">
        <v>607</v>
      </c>
      <c r="D16" s="41" t="s">
        <v>38</v>
      </c>
      <c r="E16" s="42">
        <v>7.5</v>
      </c>
      <c r="F16" s="90"/>
      <c r="G16" s="92">
        <f>Table115[5]*Table115[6]</f>
        <v>0</v>
      </c>
    </row>
    <row r="17" spans="1:7" ht="60" x14ac:dyDescent="0.25">
      <c r="A17" s="40">
        <v>8</v>
      </c>
      <c r="B17" s="41" t="s">
        <v>40</v>
      </c>
      <c r="C17" s="41" t="s">
        <v>608</v>
      </c>
      <c r="D17" s="41" t="s">
        <v>32</v>
      </c>
      <c r="E17" s="42">
        <v>10.79</v>
      </c>
      <c r="F17" s="90"/>
      <c r="G17" s="92">
        <f>Table115[5]*Table115[6]</f>
        <v>0</v>
      </c>
    </row>
    <row r="18" spans="1:7" ht="60" x14ac:dyDescent="0.25">
      <c r="A18" s="40">
        <v>9</v>
      </c>
      <c r="B18" s="41" t="s">
        <v>40</v>
      </c>
      <c r="C18" s="41" t="s">
        <v>609</v>
      </c>
      <c r="D18" s="41" t="s">
        <v>32</v>
      </c>
      <c r="E18" s="42">
        <v>5.87</v>
      </c>
      <c r="F18" s="90"/>
      <c r="G18" s="92">
        <f>Table115[5]*Table115[6]</f>
        <v>0</v>
      </c>
    </row>
    <row r="19" spans="1:7" ht="30" x14ac:dyDescent="0.25">
      <c r="A19" s="40">
        <v>10</v>
      </c>
      <c r="B19" s="41" t="s">
        <v>41</v>
      </c>
      <c r="C19" s="41" t="s">
        <v>538</v>
      </c>
      <c r="D19" s="41" t="s">
        <v>29</v>
      </c>
      <c r="E19" s="42">
        <v>3.7</v>
      </c>
      <c r="F19" s="90"/>
      <c r="G19" s="92">
        <f>Table115[5]*Table115[6]</f>
        <v>0</v>
      </c>
    </row>
    <row r="20" spans="1:7" x14ac:dyDescent="0.25">
      <c r="A20" s="40" t="s">
        <v>30</v>
      </c>
      <c r="B20" s="41"/>
      <c r="C20" s="41" t="s">
        <v>539</v>
      </c>
      <c r="D20" s="41"/>
      <c r="E20" s="42"/>
      <c r="F20" s="90"/>
      <c r="G20" s="92">
        <f>Table115[5]*Table115[6]</f>
        <v>0</v>
      </c>
    </row>
    <row r="21" spans="1:7" ht="30" x14ac:dyDescent="0.25">
      <c r="A21" s="40">
        <v>11</v>
      </c>
      <c r="B21" s="41" t="s">
        <v>42</v>
      </c>
      <c r="C21" s="41" t="s">
        <v>611</v>
      </c>
      <c r="D21" s="41" t="s">
        <v>43</v>
      </c>
      <c r="E21" s="42">
        <v>0.28999999999999998</v>
      </c>
      <c r="F21" s="90"/>
      <c r="G21" s="92">
        <f>Table115[5]*Table115[6]</f>
        <v>0</v>
      </c>
    </row>
    <row r="22" spans="1:7" ht="45" x14ac:dyDescent="0.25">
      <c r="A22" s="40">
        <v>12</v>
      </c>
      <c r="B22" s="41" t="s">
        <v>44</v>
      </c>
      <c r="C22" s="41" t="s">
        <v>367</v>
      </c>
      <c r="D22" s="41" t="s">
        <v>45</v>
      </c>
      <c r="E22" s="42">
        <v>30</v>
      </c>
      <c r="F22" s="90"/>
      <c r="G22" s="92">
        <f>Table115[5]*Table115[6]</f>
        <v>0</v>
      </c>
    </row>
    <row r="23" spans="1:7" x14ac:dyDescent="0.25">
      <c r="A23" s="40" t="s">
        <v>30</v>
      </c>
      <c r="B23" s="41"/>
      <c r="C23" s="41" t="s">
        <v>540</v>
      </c>
      <c r="D23" s="41"/>
      <c r="E23" s="42"/>
      <c r="F23" s="90"/>
      <c r="G23" s="92">
        <f>Table115[5]*Table115[6]</f>
        <v>0</v>
      </c>
    </row>
    <row r="24" spans="1:7" ht="30" x14ac:dyDescent="0.25">
      <c r="A24" s="40">
        <v>13</v>
      </c>
      <c r="B24" s="41" t="s">
        <v>46</v>
      </c>
      <c r="C24" s="41" t="s">
        <v>612</v>
      </c>
      <c r="D24" s="41" t="s">
        <v>32</v>
      </c>
      <c r="E24" s="42">
        <v>2.0699999999999998</v>
      </c>
      <c r="F24" s="90"/>
      <c r="G24" s="92">
        <f>Table115[5]*Table115[6]</f>
        <v>0</v>
      </c>
    </row>
    <row r="25" spans="1:7" x14ac:dyDescent="0.25">
      <c r="A25" s="40" t="s">
        <v>30</v>
      </c>
      <c r="B25" s="41"/>
      <c r="C25" s="41" t="s">
        <v>541</v>
      </c>
      <c r="D25" s="41"/>
      <c r="E25" s="42"/>
      <c r="F25" s="90"/>
      <c r="G25" s="92">
        <f>Table115[5]*Table115[6]</f>
        <v>0</v>
      </c>
    </row>
    <row r="26" spans="1:7" ht="45" x14ac:dyDescent="0.25">
      <c r="A26" s="40">
        <v>14</v>
      </c>
      <c r="B26" s="41" t="s">
        <v>47</v>
      </c>
      <c r="C26" s="41" t="s">
        <v>613</v>
      </c>
      <c r="D26" s="41" t="s">
        <v>32</v>
      </c>
      <c r="E26" s="42">
        <v>3.55</v>
      </c>
      <c r="F26" s="90"/>
      <c r="G26" s="92">
        <f>Table115[5]*Table115[6]</f>
        <v>0</v>
      </c>
    </row>
    <row r="27" spans="1:7" x14ac:dyDescent="0.25">
      <c r="A27" s="40" t="s">
        <v>30</v>
      </c>
      <c r="B27" s="41"/>
      <c r="C27" s="41" t="s">
        <v>542</v>
      </c>
      <c r="D27" s="41"/>
      <c r="E27" s="42"/>
      <c r="F27" s="90"/>
      <c r="G27" s="92">
        <f>Table115[5]*Table115[6]</f>
        <v>0</v>
      </c>
    </row>
    <row r="28" spans="1:7" x14ac:dyDescent="0.25">
      <c r="A28" s="40">
        <v>15</v>
      </c>
      <c r="B28" s="41" t="s">
        <v>48</v>
      </c>
      <c r="C28" s="41" t="s">
        <v>543</v>
      </c>
      <c r="D28" s="41" t="s">
        <v>43</v>
      </c>
      <c r="E28" s="42">
        <v>0.44</v>
      </c>
      <c r="F28" s="90"/>
      <c r="G28" s="92">
        <f>Table115[5]*Table115[6]</f>
        <v>0</v>
      </c>
    </row>
    <row r="29" spans="1:7" ht="45" x14ac:dyDescent="0.25">
      <c r="A29" s="40">
        <v>16</v>
      </c>
      <c r="B29" s="41" t="s">
        <v>49</v>
      </c>
      <c r="C29" s="41" t="s">
        <v>614</v>
      </c>
      <c r="D29" s="41" t="s">
        <v>29</v>
      </c>
      <c r="E29" s="42">
        <v>3.48</v>
      </c>
      <c r="F29" s="90"/>
      <c r="G29" s="92">
        <f>Table115[5]*Table115[6]</f>
        <v>0</v>
      </c>
    </row>
    <row r="30" spans="1:7" ht="30" x14ac:dyDescent="0.25">
      <c r="A30" s="40">
        <v>17</v>
      </c>
      <c r="B30" s="41" t="s">
        <v>33</v>
      </c>
      <c r="C30" s="41" t="s">
        <v>544</v>
      </c>
      <c r="D30" s="41" t="s">
        <v>29</v>
      </c>
      <c r="E30" s="42">
        <v>3.05</v>
      </c>
      <c r="F30" s="90"/>
      <c r="G30" s="92">
        <f>Table115[5]*Table115[6]</f>
        <v>0</v>
      </c>
    </row>
    <row r="31" spans="1:7" ht="60" x14ac:dyDescent="0.25">
      <c r="A31" s="40">
        <v>18</v>
      </c>
      <c r="B31" s="41" t="s">
        <v>50</v>
      </c>
      <c r="C31" s="41" t="s">
        <v>552</v>
      </c>
      <c r="D31" s="41" t="s">
        <v>32</v>
      </c>
      <c r="E31" s="42">
        <v>43.55</v>
      </c>
      <c r="F31" s="90"/>
      <c r="G31" s="92">
        <f>Table115[5]*Table115[6]</f>
        <v>0</v>
      </c>
    </row>
    <row r="32" spans="1:7" ht="30" x14ac:dyDescent="0.25">
      <c r="A32" s="40">
        <v>19</v>
      </c>
      <c r="B32" s="41" t="s">
        <v>51</v>
      </c>
      <c r="C32" s="41" t="s">
        <v>546</v>
      </c>
      <c r="D32" s="41" t="s">
        <v>32</v>
      </c>
      <c r="E32" s="42">
        <v>43.55</v>
      </c>
      <c r="F32" s="90"/>
      <c r="G32" s="92">
        <f>Table115[5]*Table115[6]</f>
        <v>0</v>
      </c>
    </row>
    <row r="33" spans="1:7" ht="45" x14ac:dyDescent="0.25">
      <c r="A33" s="40">
        <v>20</v>
      </c>
      <c r="B33" s="41" t="s">
        <v>52</v>
      </c>
      <c r="C33" s="41" t="s">
        <v>547</v>
      </c>
      <c r="D33" s="41" t="s">
        <v>32</v>
      </c>
      <c r="E33" s="42">
        <v>43.55</v>
      </c>
      <c r="F33" s="90"/>
      <c r="G33" s="92">
        <f>Table115[5]*Table115[6]</f>
        <v>0</v>
      </c>
    </row>
    <row r="34" spans="1:7" ht="30" x14ac:dyDescent="0.25">
      <c r="A34" s="40">
        <v>21</v>
      </c>
      <c r="B34" s="41" t="s">
        <v>53</v>
      </c>
      <c r="C34" s="41" t="s">
        <v>548</v>
      </c>
      <c r="D34" s="41" t="s">
        <v>32</v>
      </c>
      <c r="E34" s="42">
        <v>43.55</v>
      </c>
      <c r="F34" s="90"/>
      <c r="G34" s="92">
        <f>Table115[5]*Table115[6]</f>
        <v>0</v>
      </c>
    </row>
    <row r="35" spans="1:7" x14ac:dyDescent="0.25">
      <c r="A35" s="40">
        <v>22</v>
      </c>
      <c r="B35" s="41" t="s">
        <v>54</v>
      </c>
      <c r="C35" s="41" t="s">
        <v>549</v>
      </c>
      <c r="D35" s="41" t="s">
        <v>38</v>
      </c>
      <c r="E35" s="42">
        <v>39.200000000000003</v>
      </c>
      <c r="F35" s="90"/>
      <c r="G35" s="92">
        <f>Table115[5]*Table115[6]</f>
        <v>0</v>
      </c>
    </row>
    <row r="36" spans="1:7" x14ac:dyDescent="0.25">
      <c r="A36" s="40" t="s">
        <v>30</v>
      </c>
      <c r="B36" s="41"/>
      <c r="C36" s="41" t="s">
        <v>550</v>
      </c>
      <c r="D36" s="41"/>
      <c r="E36" s="42"/>
      <c r="F36" s="90"/>
      <c r="G36" s="92">
        <f>Table115[5]*Table115[6]</f>
        <v>0</v>
      </c>
    </row>
    <row r="37" spans="1:7" ht="30" x14ac:dyDescent="0.25">
      <c r="A37" s="40">
        <v>23</v>
      </c>
      <c r="B37" s="41" t="s">
        <v>55</v>
      </c>
      <c r="C37" s="41" t="s">
        <v>615</v>
      </c>
      <c r="D37" s="41" t="s">
        <v>32</v>
      </c>
      <c r="E37" s="42">
        <v>43.55</v>
      </c>
      <c r="F37" s="90"/>
      <c r="G37" s="92">
        <f>Table115[5]*Table115[6]</f>
        <v>0</v>
      </c>
    </row>
    <row r="38" spans="1:7" x14ac:dyDescent="0.25">
      <c r="A38" s="40">
        <v>24</v>
      </c>
      <c r="B38" s="41" t="s">
        <v>56</v>
      </c>
      <c r="C38" s="41" t="s">
        <v>551</v>
      </c>
      <c r="D38" s="41" t="s">
        <v>32</v>
      </c>
      <c r="E38" s="42">
        <v>43.55</v>
      </c>
      <c r="F38" s="90"/>
      <c r="G38" s="92">
        <f>Table115[5]*Table115[6]</f>
        <v>0</v>
      </c>
    </row>
    <row r="39" spans="1:7" ht="30" x14ac:dyDescent="0.25">
      <c r="A39" s="40">
        <v>25</v>
      </c>
      <c r="B39" s="41" t="s">
        <v>57</v>
      </c>
      <c r="C39" s="41" t="s">
        <v>616</v>
      </c>
      <c r="D39" s="41" t="s">
        <v>32</v>
      </c>
      <c r="E39" s="42">
        <v>43.55</v>
      </c>
      <c r="F39" s="90"/>
      <c r="G39" s="92">
        <f>Table115[5]*Table115[6]</f>
        <v>0</v>
      </c>
    </row>
    <row r="40" spans="1:7" ht="45" x14ac:dyDescent="0.25">
      <c r="A40" s="40">
        <v>26</v>
      </c>
      <c r="B40" s="41" t="s">
        <v>58</v>
      </c>
      <c r="C40" s="41" t="s">
        <v>617</v>
      </c>
      <c r="D40" s="41" t="s">
        <v>32</v>
      </c>
      <c r="E40" s="42">
        <v>121.25</v>
      </c>
      <c r="F40" s="90"/>
      <c r="G40" s="92">
        <f>Table115[5]*Table115[6]</f>
        <v>0</v>
      </c>
    </row>
    <row r="41" spans="1:7" ht="60" x14ac:dyDescent="0.25">
      <c r="A41" s="40">
        <v>27</v>
      </c>
      <c r="B41" s="41" t="s">
        <v>59</v>
      </c>
      <c r="C41" s="41" t="s">
        <v>618</v>
      </c>
      <c r="D41" s="41" t="s">
        <v>32</v>
      </c>
      <c r="E41" s="42">
        <v>82.5</v>
      </c>
      <c r="F41" s="90"/>
      <c r="G41" s="92">
        <f>Table115[5]*Table115[6]</f>
        <v>0</v>
      </c>
    </row>
    <row r="42" spans="1:7" ht="30" x14ac:dyDescent="0.25">
      <c r="A42" s="40">
        <v>28</v>
      </c>
      <c r="B42" s="41" t="s">
        <v>60</v>
      </c>
      <c r="C42" s="41" t="s">
        <v>619</v>
      </c>
      <c r="D42" s="41" t="s">
        <v>32</v>
      </c>
      <c r="E42" s="42">
        <v>38.75</v>
      </c>
      <c r="F42" s="90"/>
      <c r="G42" s="92">
        <f>Table115[5]*Table115[6]</f>
        <v>0</v>
      </c>
    </row>
    <row r="43" spans="1:7" x14ac:dyDescent="0.25">
      <c r="A43" s="40">
        <v>29</v>
      </c>
      <c r="B43" s="41" t="s">
        <v>56</v>
      </c>
      <c r="C43" s="41" t="s">
        <v>554</v>
      </c>
      <c r="D43" s="41" t="s">
        <v>32</v>
      </c>
      <c r="E43" s="42">
        <v>38.75</v>
      </c>
      <c r="F43" s="90"/>
      <c r="G43" s="92">
        <f>Table115[5]*Table115[6]</f>
        <v>0</v>
      </c>
    </row>
    <row r="44" spans="1:7" ht="30" x14ac:dyDescent="0.25">
      <c r="A44" s="40">
        <v>30</v>
      </c>
      <c r="B44" s="41" t="s">
        <v>57</v>
      </c>
      <c r="C44" s="41" t="s">
        <v>620</v>
      </c>
      <c r="D44" s="41" t="s">
        <v>32</v>
      </c>
      <c r="E44" s="42">
        <v>38.75</v>
      </c>
      <c r="F44" s="90"/>
      <c r="G44" s="92">
        <f>Table115[5]*Table115[6]</f>
        <v>0</v>
      </c>
    </row>
    <row r="45" spans="1:7" x14ac:dyDescent="0.25">
      <c r="A45" s="40" t="s">
        <v>30</v>
      </c>
      <c r="B45" s="41"/>
      <c r="C45" s="41" t="s">
        <v>555</v>
      </c>
      <c r="D45" s="41"/>
      <c r="E45" s="42"/>
      <c r="F45" s="90"/>
      <c r="G45" s="92">
        <f>Table115[5]*Table115[6]</f>
        <v>0</v>
      </c>
    </row>
    <row r="46" spans="1:7" ht="45" x14ac:dyDescent="0.25">
      <c r="A46" s="40">
        <v>31</v>
      </c>
      <c r="B46" s="41" t="s">
        <v>61</v>
      </c>
      <c r="C46" s="41" t="s">
        <v>556</v>
      </c>
      <c r="D46" s="41" t="s">
        <v>32</v>
      </c>
      <c r="E46" s="42">
        <v>109</v>
      </c>
      <c r="F46" s="90"/>
      <c r="G46" s="92">
        <f>Table115[5]*Table115[6]</f>
        <v>0</v>
      </c>
    </row>
    <row r="47" spans="1:7" ht="45" x14ac:dyDescent="0.25">
      <c r="A47" s="40">
        <v>32</v>
      </c>
      <c r="B47" s="41" t="s">
        <v>62</v>
      </c>
      <c r="C47" s="41" t="s">
        <v>621</v>
      </c>
      <c r="D47" s="41" t="s">
        <v>32</v>
      </c>
      <c r="E47" s="42">
        <v>109</v>
      </c>
      <c r="F47" s="90"/>
      <c r="G47" s="92">
        <f>Table115[5]*Table115[6]</f>
        <v>0</v>
      </c>
    </row>
    <row r="48" spans="1:7" x14ac:dyDescent="0.25">
      <c r="A48" s="40">
        <v>33</v>
      </c>
      <c r="B48" s="41" t="s">
        <v>63</v>
      </c>
      <c r="C48" s="41" t="s">
        <v>557</v>
      </c>
      <c r="D48" s="41" t="s">
        <v>32</v>
      </c>
      <c r="E48" s="42">
        <v>109</v>
      </c>
      <c r="F48" s="90"/>
      <c r="G48" s="92">
        <f>Table115[5]*Table115[6]</f>
        <v>0</v>
      </c>
    </row>
    <row r="49" spans="1:7" ht="30" x14ac:dyDescent="0.25">
      <c r="A49" s="40">
        <v>34</v>
      </c>
      <c r="B49" s="41" t="s">
        <v>64</v>
      </c>
      <c r="C49" s="41" t="s">
        <v>558</v>
      </c>
      <c r="D49" s="41" t="s">
        <v>32</v>
      </c>
      <c r="E49" s="42">
        <v>109</v>
      </c>
      <c r="F49" s="90"/>
      <c r="G49" s="92">
        <f>Table115[5]*Table115[6]</f>
        <v>0</v>
      </c>
    </row>
    <row r="50" spans="1:7" x14ac:dyDescent="0.25">
      <c r="A50" s="40" t="s">
        <v>30</v>
      </c>
      <c r="B50" s="41"/>
      <c r="C50" s="41" t="s">
        <v>559</v>
      </c>
      <c r="D50" s="41"/>
      <c r="E50" s="42"/>
      <c r="F50" s="90"/>
      <c r="G50" s="92">
        <f>Table115[5]*Table115[6]</f>
        <v>0</v>
      </c>
    </row>
    <row r="51" spans="1:7" ht="45" x14ac:dyDescent="0.25">
      <c r="A51" s="40">
        <v>35</v>
      </c>
      <c r="B51" s="41" t="s">
        <v>49</v>
      </c>
      <c r="C51" s="41" t="s">
        <v>622</v>
      </c>
      <c r="D51" s="41" t="s">
        <v>29</v>
      </c>
      <c r="E51" s="42">
        <v>0.15</v>
      </c>
      <c r="F51" s="90"/>
      <c r="G51" s="92">
        <f>Table115[5]*Table115[6]</f>
        <v>0</v>
      </c>
    </row>
    <row r="52" spans="1:7" ht="45" x14ac:dyDescent="0.25">
      <c r="A52" s="40">
        <v>36</v>
      </c>
      <c r="B52" s="41" t="s">
        <v>65</v>
      </c>
      <c r="C52" s="41" t="s">
        <v>623</v>
      </c>
      <c r="D52" s="41" t="s">
        <v>29</v>
      </c>
      <c r="E52" s="42">
        <v>0.55000000000000004</v>
      </c>
      <c r="F52" s="90"/>
      <c r="G52" s="92">
        <f>Table115[5]*Table115[6]</f>
        <v>0</v>
      </c>
    </row>
    <row r="53" spans="1:7" ht="45" x14ac:dyDescent="0.25">
      <c r="A53" s="40">
        <v>37</v>
      </c>
      <c r="B53" s="41" t="s">
        <v>66</v>
      </c>
      <c r="C53" s="41" t="s">
        <v>624</v>
      </c>
      <c r="D53" s="41" t="s">
        <v>32</v>
      </c>
      <c r="E53" s="42">
        <v>1.2</v>
      </c>
      <c r="F53" s="90"/>
      <c r="G53" s="92">
        <f>Table115[5]*Table115[6]</f>
        <v>0</v>
      </c>
    </row>
    <row r="54" spans="1:7" ht="45" x14ac:dyDescent="0.25">
      <c r="A54" s="40">
        <v>38</v>
      </c>
      <c r="B54" s="41" t="s">
        <v>44</v>
      </c>
      <c r="C54" s="41" t="s">
        <v>367</v>
      </c>
      <c r="D54" s="41" t="s">
        <v>45</v>
      </c>
      <c r="E54" s="42">
        <v>37.1</v>
      </c>
      <c r="F54" s="90"/>
      <c r="G54" s="92">
        <f>Table115[5]*Table115[6]</f>
        <v>0</v>
      </c>
    </row>
    <row r="55" spans="1:7" ht="45" x14ac:dyDescent="0.25">
      <c r="A55" s="40">
        <v>39</v>
      </c>
      <c r="B55" s="41" t="s">
        <v>67</v>
      </c>
      <c r="C55" s="41" t="s">
        <v>610</v>
      </c>
      <c r="D55" s="41" t="s">
        <v>68</v>
      </c>
      <c r="E55" s="42">
        <v>0.04</v>
      </c>
      <c r="F55" s="90"/>
      <c r="G55" s="92">
        <f>Table115[5]*Table115[6]</f>
        <v>0</v>
      </c>
    </row>
    <row r="56" spans="1:7" x14ac:dyDescent="0.25">
      <c r="A56" s="40" t="s">
        <v>30</v>
      </c>
      <c r="B56" s="41"/>
      <c r="C56" s="41" t="s">
        <v>560</v>
      </c>
      <c r="D56" s="41"/>
      <c r="E56" s="42"/>
      <c r="F56" s="90"/>
      <c r="G56" s="92">
        <f>Table115[5]*Table115[6]</f>
        <v>0</v>
      </c>
    </row>
    <row r="57" spans="1:7" x14ac:dyDescent="0.25">
      <c r="A57" s="40">
        <v>40</v>
      </c>
      <c r="B57" s="41" t="s">
        <v>69</v>
      </c>
      <c r="C57" s="121" t="s">
        <v>561</v>
      </c>
      <c r="D57" s="41" t="s">
        <v>29</v>
      </c>
      <c r="E57" s="42">
        <v>6.3</v>
      </c>
      <c r="F57" s="90"/>
      <c r="G57" s="92">
        <f>Table115[5]*Table115[6]</f>
        <v>0</v>
      </c>
    </row>
    <row r="58" spans="1:7" ht="30" x14ac:dyDescent="0.25">
      <c r="A58" s="40">
        <v>41</v>
      </c>
      <c r="B58" s="41" t="s">
        <v>70</v>
      </c>
      <c r="C58" s="41" t="s">
        <v>562</v>
      </c>
      <c r="D58" s="41" t="s">
        <v>32</v>
      </c>
      <c r="E58" s="42">
        <v>35</v>
      </c>
      <c r="F58" s="90"/>
      <c r="G58" s="92">
        <f>Table115[5]*Table115[6]</f>
        <v>0</v>
      </c>
    </row>
    <row r="59" spans="1:7" ht="45" x14ac:dyDescent="0.25">
      <c r="A59" s="40">
        <v>42</v>
      </c>
      <c r="B59" s="41" t="s">
        <v>71</v>
      </c>
      <c r="C59" s="41" t="s">
        <v>563</v>
      </c>
      <c r="D59" s="41" t="s">
        <v>38</v>
      </c>
      <c r="E59" s="42">
        <v>29</v>
      </c>
      <c r="F59" s="90"/>
      <c r="G59" s="92">
        <f>Table115[5]*Table115[6]</f>
        <v>0</v>
      </c>
    </row>
    <row r="60" spans="1:7" x14ac:dyDescent="0.25">
      <c r="A60" s="40">
        <v>43</v>
      </c>
      <c r="B60" s="41" t="s">
        <v>72</v>
      </c>
      <c r="C60" s="41" t="s">
        <v>564</v>
      </c>
      <c r="D60" s="41" t="s">
        <v>32</v>
      </c>
      <c r="E60" s="42">
        <v>12.8</v>
      </c>
      <c r="F60" s="90"/>
      <c r="G60" s="92">
        <f>Table115[5]*Table115[6]</f>
        <v>0</v>
      </c>
    </row>
    <row r="61" spans="1:7" ht="60" x14ac:dyDescent="0.25">
      <c r="A61" s="40">
        <v>44</v>
      </c>
      <c r="B61" s="41" t="s">
        <v>73</v>
      </c>
      <c r="C61" s="41" t="s">
        <v>553</v>
      </c>
      <c r="D61" s="41" t="s">
        <v>32</v>
      </c>
      <c r="E61" s="42">
        <v>14</v>
      </c>
      <c r="F61" s="90"/>
      <c r="G61" s="92">
        <f>Table115[5]*Table115[6]</f>
        <v>0</v>
      </c>
    </row>
    <row r="62" spans="1:7" x14ac:dyDescent="0.25">
      <c r="A62" s="40" t="s">
        <v>30</v>
      </c>
      <c r="B62" s="41"/>
      <c r="C62" s="41" t="s">
        <v>545</v>
      </c>
      <c r="D62" s="41"/>
      <c r="E62" s="42"/>
      <c r="F62" s="90"/>
      <c r="G62" s="92">
        <f>Table115[5]*Table115[6]</f>
        <v>0</v>
      </c>
    </row>
    <row r="63" spans="1:7" ht="45" x14ac:dyDescent="0.25">
      <c r="A63" s="40">
        <v>45</v>
      </c>
      <c r="B63" s="41" t="s">
        <v>44</v>
      </c>
      <c r="C63" s="41" t="s">
        <v>367</v>
      </c>
      <c r="D63" s="41" t="s">
        <v>45</v>
      </c>
      <c r="E63" s="42">
        <v>9.4</v>
      </c>
      <c r="F63" s="90"/>
      <c r="G63" s="92">
        <f>Table115[5]*Table115[6]</f>
        <v>0</v>
      </c>
    </row>
    <row r="64" spans="1:7" ht="45" x14ac:dyDescent="0.25">
      <c r="A64" s="40">
        <v>46</v>
      </c>
      <c r="B64" s="41" t="s">
        <v>67</v>
      </c>
      <c r="C64" s="41" t="s">
        <v>565</v>
      </c>
      <c r="D64" s="41" t="s">
        <v>68</v>
      </c>
      <c r="E64" s="42">
        <v>0.01</v>
      </c>
      <c r="F64" s="90"/>
      <c r="G64" s="92">
        <f>Table115[5]*Table115[6]</f>
        <v>0</v>
      </c>
    </row>
    <row r="65" spans="1:7" ht="30" x14ac:dyDescent="0.25">
      <c r="A65" s="40">
        <v>47</v>
      </c>
      <c r="B65" s="41" t="s">
        <v>74</v>
      </c>
      <c r="C65" s="41" t="s">
        <v>566</v>
      </c>
      <c r="D65" s="41" t="s">
        <v>29</v>
      </c>
      <c r="E65" s="42">
        <v>0.13</v>
      </c>
      <c r="F65" s="90"/>
      <c r="G65" s="92">
        <f>Table115[5]*Table115[6]</f>
        <v>0</v>
      </c>
    </row>
    <row r="66" spans="1:7" x14ac:dyDescent="0.25">
      <c r="A66" s="40">
        <v>48</v>
      </c>
      <c r="B66" s="41" t="s">
        <v>75</v>
      </c>
      <c r="C66" s="41" t="s">
        <v>625</v>
      </c>
      <c r="D66" s="41" t="s">
        <v>29</v>
      </c>
      <c r="E66" s="42">
        <v>0.13</v>
      </c>
      <c r="F66" s="90"/>
      <c r="G66" s="92">
        <f>Table115[5]*Table115[6]</f>
        <v>0</v>
      </c>
    </row>
    <row r="67" spans="1:7" ht="30" x14ac:dyDescent="0.25">
      <c r="A67" s="40">
        <v>49</v>
      </c>
      <c r="B67" s="41" t="s">
        <v>76</v>
      </c>
      <c r="C67" s="41" t="s">
        <v>627</v>
      </c>
      <c r="D67" s="41" t="s">
        <v>45</v>
      </c>
      <c r="E67" s="42">
        <v>1.7</v>
      </c>
      <c r="F67" s="90"/>
      <c r="G67" s="92">
        <f>Table115[5]*Table115[6]</f>
        <v>0</v>
      </c>
    </row>
    <row r="68" spans="1:7" ht="45" x14ac:dyDescent="0.25">
      <c r="A68" s="40">
        <v>50</v>
      </c>
      <c r="B68" s="41" t="s">
        <v>65</v>
      </c>
      <c r="C68" s="41" t="s">
        <v>567</v>
      </c>
      <c r="D68" s="41" t="s">
        <v>29</v>
      </c>
      <c r="E68" s="42">
        <v>0.01</v>
      </c>
      <c r="F68" s="90"/>
      <c r="G68" s="92">
        <f>Table115[5]*Table115[6]</f>
        <v>0</v>
      </c>
    </row>
    <row r="69" spans="1:7" x14ac:dyDescent="0.25">
      <c r="A69" s="40" t="s">
        <v>30</v>
      </c>
      <c r="B69" s="41"/>
      <c r="C69" s="41" t="s">
        <v>568</v>
      </c>
      <c r="D69" s="41"/>
      <c r="E69" s="42"/>
      <c r="F69" s="90"/>
      <c r="G69" s="92">
        <f>Table115[5]*Table115[6]</f>
        <v>0</v>
      </c>
    </row>
    <row r="70" spans="1:7" x14ac:dyDescent="0.25">
      <c r="A70" s="40">
        <v>51</v>
      </c>
      <c r="B70" s="41" t="s">
        <v>69</v>
      </c>
      <c r="C70" s="41" t="s">
        <v>561</v>
      </c>
      <c r="D70" s="41" t="s">
        <v>29</v>
      </c>
      <c r="E70" s="42">
        <v>0.27</v>
      </c>
      <c r="F70" s="90"/>
      <c r="G70" s="92">
        <f>Table115[5]*Table115[6]</f>
        <v>0</v>
      </c>
    </row>
    <row r="71" spans="1:7" ht="45" x14ac:dyDescent="0.25">
      <c r="A71" s="40">
        <v>52</v>
      </c>
      <c r="B71" s="41" t="s">
        <v>49</v>
      </c>
      <c r="C71" s="41" t="s">
        <v>628</v>
      </c>
      <c r="D71" s="41" t="s">
        <v>29</v>
      </c>
      <c r="E71" s="42">
        <v>0.8</v>
      </c>
      <c r="F71" s="90"/>
      <c r="G71" s="92">
        <f>Table115[5]*Table115[6]</f>
        <v>0</v>
      </c>
    </row>
    <row r="72" spans="1:7" ht="45" x14ac:dyDescent="0.25">
      <c r="A72" s="40">
        <v>53</v>
      </c>
      <c r="B72" s="41" t="s">
        <v>65</v>
      </c>
      <c r="C72" s="41" t="s">
        <v>567</v>
      </c>
      <c r="D72" s="41" t="s">
        <v>29</v>
      </c>
      <c r="E72" s="42">
        <v>1.5</v>
      </c>
      <c r="F72" s="90"/>
      <c r="G72" s="92">
        <f>Table115[5]*Table115[6]</f>
        <v>0</v>
      </c>
    </row>
    <row r="73" spans="1:7" x14ac:dyDescent="0.25">
      <c r="A73" s="40">
        <v>54</v>
      </c>
      <c r="B73" s="41" t="s">
        <v>77</v>
      </c>
      <c r="C73" s="41" t="s">
        <v>569</v>
      </c>
      <c r="D73" s="41" t="s">
        <v>45</v>
      </c>
      <c r="E73" s="42">
        <v>15.7</v>
      </c>
      <c r="F73" s="90"/>
      <c r="G73" s="92">
        <f>Table115[5]*Table115[6]</f>
        <v>0</v>
      </c>
    </row>
    <row r="74" spans="1:7" ht="30" x14ac:dyDescent="0.25">
      <c r="A74" s="40">
        <v>55</v>
      </c>
      <c r="B74" s="41" t="s">
        <v>53</v>
      </c>
      <c r="C74" s="41" t="s">
        <v>629</v>
      </c>
      <c r="D74" s="41" t="s">
        <v>32</v>
      </c>
      <c r="E74" s="42">
        <v>9.6999999999999993</v>
      </c>
      <c r="F74" s="90"/>
      <c r="G74" s="92">
        <f>Table115[5]*Table115[6]</f>
        <v>0</v>
      </c>
    </row>
    <row r="75" spans="1:7" x14ac:dyDescent="0.25">
      <c r="A75" s="40" t="s">
        <v>30</v>
      </c>
      <c r="B75" s="41"/>
      <c r="C75" s="41" t="s">
        <v>570</v>
      </c>
      <c r="D75" s="41"/>
      <c r="E75" s="42"/>
      <c r="F75" s="90"/>
      <c r="G75" s="92">
        <f>Table115[5]*Table115[6]</f>
        <v>0</v>
      </c>
    </row>
    <row r="76" spans="1:7" x14ac:dyDescent="0.25">
      <c r="A76" s="40">
        <v>56</v>
      </c>
      <c r="B76" s="41" t="s">
        <v>78</v>
      </c>
      <c r="C76" s="41" t="s">
        <v>571</v>
      </c>
      <c r="D76" s="41" t="s">
        <v>32</v>
      </c>
      <c r="E76" s="42">
        <v>60</v>
      </c>
      <c r="F76" s="90"/>
      <c r="G76" s="92">
        <f>Table115[5]*Table115[6]</f>
        <v>0</v>
      </c>
    </row>
    <row r="77" spans="1:7" ht="30" x14ac:dyDescent="0.25">
      <c r="A77" s="40">
        <v>57</v>
      </c>
      <c r="B77" s="41" t="s">
        <v>79</v>
      </c>
      <c r="C77" s="41" t="s">
        <v>630</v>
      </c>
      <c r="D77" s="41" t="s">
        <v>32</v>
      </c>
      <c r="E77" s="42">
        <v>3.28</v>
      </c>
      <c r="F77" s="90"/>
      <c r="G77" s="92">
        <f>Table115[5]*Table115[6]</f>
        <v>0</v>
      </c>
    </row>
    <row r="78" spans="1:7" x14ac:dyDescent="0.25">
      <c r="A78" s="40">
        <v>58</v>
      </c>
      <c r="B78" s="41" t="s">
        <v>80</v>
      </c>
      <c r="C78" s="41" t="s">
        <v>572</v>
      </c>
      <c r="D78" s="41" t="s">
        <v>45</v>
      </c>
      <c r="E78" s="42">
        <v>42</v>
      </c>
      <c r="F78" s="90"/>
      <c r="G78" s="92">
        <f>Table115[5]*Table115[6]</f>
        <v>0</v>
      </c>
    </row>
    <row r="79" spans="1:7" ht="30" x14ac:dyDescent="0.25">
      <c r="A79" s="40">
        <v>59</v>
      </c>
      <c r="B79" s="41" t="s">
        <v>81</v>
      </c>
      <c r="C79" s="41" t="s">
        <v>631</v>
      </c>
      <c r="D79" s="41" t="s">
        <v>29</v>
      </c>
      <c r="E79" s="42">
        <v>3.8</v>
      </c>
      <c r="F79" s="90"/>
      <c r="G79" s="92">
        <f>Table115[5]*Table115[6]</f>
        <v>0</v>
      </c>
    </row>
    <row r="80" spans="1:7" x14ac:dyDescent="0.25">
      <c r="A80" s="40" t="s">
        <v>30</v>
      </c>
      <c r="B80" s="41"/>
      <c r="C80" s="114" t="s">
        <v>941</v>
      </c>
      <c r="D80" s="41"/>
      <c r="E80" s="42"/>
      <c r="F80" s="90"/>
      <c r="G80" s="92">
        <f>Table115[5]*Table115[6]</f>
        <v>0</v>
      </c>
    </row>
    <row r="81" spans="1:7" ht="30" x14ac:dyDescent="0.25">
      <c r="A81" s="40">
        <v>60</v>
      </c>
      <c r="B81" s="41" t="s">
        <v>46</v>
      </c>
      <c r="C81" s="41" t="s">
        <v>573</v>
      </c>
      <c r="D81" s="41" t="s">
        <v>32</v>
      </c>
      <c r="E81" s="42">
        <v>1.85</v>
      </c>
      <c r="F81" s="90"/>
      <c r="G81" s="92">
        <f>Table115[5]*Table115[6]</f>
        <v>0</v>
      </c>
    </row>
    <row r="82" spans="1:7" ht="60" x14ac:dyDescent="0.25">
      <c r="A82" s="40">
        <v>61</v>
      </c>
      <c r="B82" s="41" t="s">
        <v>47</v>
      </c>
      <c r="C82" s="41" t="s">
        <v>574</v>
      </c>
      <c r="D82" s="41" t="s">
        <v>32</v>
      </c>
      <c r="E82" s="42">
        <v>1.43</v>
      </c>
      <c r="F82" s="90"/>
      <c r="G82" s="92">
        <f>Table115[5]*Table115[6]</f>
        <v>0</v>
      </c>
    </row>
    <row r="83" spans="1:7" x14ac:dyDescent="0.25">
      <c r="A83" s="40">
        <v>62</v>
      </c>
      <c r="B83" s="41" t="s">
        <v>82</v>
      </c>
      <c r="C83" s="124" t="s">
        <v>942</v>
      </c>
      <c r="D83" s="41" t="s">
        <v>32</v>
      </c>
      <c r="E83" s="42">
        <v>13</v>
      </c>
      <c r="F83" s="90"/>
      <c r="G83" s="92">
        <f>Table115[5]*Table115[6]</f>
        <v>0</v>
      </c>
    </row>
    <row r="84" spans="1:7" x14ac:dyDescent="0.25">
      <c r="A84" s="40">
        <v>63</v>
      </c>
      <c r="B84" s="41" t="s">
        <v>83</v>
      </c>
      <c r="C84" s="41" t="s">
        <v>575</v>
      </c>
      <c r="D84" s="41" t="s">
        <v>32</v>
      </c>
      <c r="E84" s="42">
        <v>13</v>
      </c>
      <c r="F84" s="90"/>
      <c r="G84" s="92">
        <f>Table115[5]*Table115[6]</f>
        <v>0</v>
      </c>
    </row>
    <row r="85" spans="1:7" ht="30" x14ac:dyDescent="0.25">
      <c r="A85" s="40">
        <v>64</v>
      </c>
      <c r="B85" s="41" t="s">
        <v>84</v>
      </c>
      <c r="C85" s="41" t="s">
        <v>576</v>
      </c>
      <c r="D85" s="41" t="s">
        <v>32</v>
      </c>
      <c r="E85" s="42">
        <v>13</v>
      </c>
      <c r="F85" s="90"/>
      <c r="G85" s="92">
        <f>Table115[5]*Table115[6]</f>
        <v>0</v>
      </c>
    </row>
    <row r="86" spans="1:7" ht="30" x14ac:dyDescent="0.25">
      <c r="A86" s="40">
        <v>65</v>
      </c>
      <c r="B86" s="41" t="s">
        <v>53</v>
      </c>
      <c r="C86" s="41" t="s">
        <v>577</v>
      </c>
      <c r="D86" s="41" t="s">
        <v>32</v>
      </c>
      <c r="E86" s="42">
        <v>13</v>
      </c>
      <c r="F86" s="90"/>
      <c r="G86" s="92">
        <f>Table115[5]*Table115[6]</f>
        <v>0</v>
      </c>
    </row>
    <row r="87" spans="1:7" x14ac:dyDescent="0.25">
      <c r="A87" s="40">
        <v>66</v>
      </c>
      <c r="B87" s="41" t="s">
        <v>54</v>
      </c>
      <c r="C87" s="41" t="s">
        <v>549</v>
      </c>
      <c r="D87" s="41" t="s">
        <v>38</v>
      </c>
      <c r="E87" s="42">
        <v>11.7</v>
      </c>
      <c r="F87" s="90"/>
      <c r="G87" s="92">
        <f>Table115[5]*Table115[6]</f>
        <v>0</v>
      </c>
    </row>
    <row r="88" spans="1:7" ht="30" x14ac:dyDescent="0.25">
      <c r="A88" s="40">
        <v>67</v>
      </c>
      <c r="B88" s="41" t="s">
        <v>55</v>
      </c>
      <c r="C88" s="41" t="s">
        <v>578</v>
      </c>
      <c r="D88" s="41" t="s">
        <v>32</v>
      </c>
      <c r="E88" s="42">
        <v>13</v>
      </c>
      <c r="F88" s="90"/>
      <c r="G88" s="92">
        <f>Table115[5]*Table115[6]</f>
        <v>0</v>
      </c>
    </row>
    <row r="89" spans="1:7" x14ac:dyDescent="0.25">
      <c r="A89" s="40">
        <v>68</v>
      </c>
      <c r="B89" s="41" t="s">
        <v>85</v>
      </c>
      <c r="C89" s="41" t="s">
        <v>579</v>
      </c>
      <c r="D89" s="41" t="s">
        <v>32</v>
      </c>
      <c r="E89" s="42">
        <v>13</v>
      </c>
      <c r="F89" s="90"/>
      <c r="G89" s="92">
        <f>Table115[5]*Table115[6]</f>
        <v>0</v>
      </c>
    </row>
    <row r="90" spans="1:7" x14ac:dyDescent="0.25">
      <c r="A90" s="40">
        <v>69</v>
      </c>
      <c r="B90" s="41" t="s">
        <v>56</v>
      </c>
      <c r="C90" s="41" t="s">
        <v>580</v>
      </c>
      <c r="D90" s="41" t="s">
        <v>32</v>
      </c>
      <c r="E90" s="42">
        <v>13</v>
      </c>
      <c r="F90" s="90"/>
      <c r="G90" s="92">
        <f>Table115[5]*Table115[6]</f>
        <v>0</v>
      </c>
    </row>
    <row r="91" spans="1:7" ht="30" x14ac:dyDescent="0.25">
      <c r="A91" s="40">
        <v>70</v>
      </c>
      <c r="B91" s="41" t="s">
        <v>57</v>
      </c>
      <c r="C91" s="41" t="s">
        <v>632</v>
      </c>
      <c r="D91" s="41" t="s">
        <v>32</v>
      </c>
      <c r="E91" s="42">
        <v>13</v>
      </c>
      <c r="F91" s="90"/>
      <c r="G91" s="92">
        <f>Table115[5]*Table115[6]</f>
        <v>0</v>
      </c>
    </row>
    <row r="92" spans="1:7" ht="45" x14ac:dyDescent="0.25">
      <c r="A92" s="40">
        <v>71</v>
      </c>
      <c r="B92" s="41" t="s">
        <v>58</v>
      </c>
      <c r="C92" s="41" t="s">
        <v>633</v>
      </c>
      <c r="D92" s="41" t="s">
        <v>32</v>
      </c>
      <c r="E92" s="42">
        <v>47</v>
      </c>
      <c r="F92" s="90"/>
      <c r="G92" s="92">
        <f>Table115[5]*Table115[6]</f>
        <v>0</v>
      </c>
    </row>
    <row r="93" spans="1:7" ht="30" x14ac:dyDescent="0.25">
      <c r="A93" s="40">
        <v>72</v>
      </c>
      <c r="B93" s="41" t="s">
        <v>60</v>
      </c>
      <c r="C93" s="41" t="s">
        <v>634</v>
      </c>
      <c r="D93" s="41" t="s">
        <v>32</v>
      </c>
      <c r="E93" s="42">
        <v>19</v>
      </c>
      <c r="F93" s="90"/>
      <c r="G93" s="92">
        <f>Table115[5]*Table115[6]</f>
        <v>0</v>
      </c>
    </row>
    <row r="94" spans="1:7" ht="45" x14ac:dyDescent="0.25">
      <c r="A94" s="40">
        <v>73</v>
      </c>
      <c r="B94" s="41" t="s">
        <v>86</v>
      </c>
      <c r="C94" s="41" t="s">
        <v>581</v>
      </c>
      <c r="D94" s="41" t="s">
        <v>32</v>
      </c>
      <c r="E94" s="42">
        <v>-19</v>
      </c>
      <c r="F94" s="90"/>
      <c r="G94" s="92">
        <f>Table115[5]*Table115[6]</f>
        <v>0</v>
      </c>
    </row>
    <row r="95" spans="1:7" x14ac:dyDescent="0.25">
      <c r="A95" s="40">
        <v>74</v>
      </c>
      <c r="B95" s="41" t="s">
        <v>56</v>
      </c>
      <c r="C95" s="41" t="s">
        <v>582</v>
      </c>
      <c r="D95" s="41" t="s">
        <v>32</v>
      </c>
      <c r="E95" s="42">
        <v>19</v>
      </c>
      <c r="F95" s="90"/>
      <c r="G95" s="92">
        <f>Table115[5]*Table115[6]</f>
        <v>0</v>
      </c>
    </row>
    <row r="96" spans="1:7" ht="30" x14ac:dyDescent="0.25">
      <c r="A96" s="40">
        <v>75</v>
      </c>
      <c r="B96" s="41" t="s">
        <v>57</v>
      </c>
      <c r="C96" s="41" t="s">
        <v>635</v>
      </c>
      <c r="D96" s="41" t="s">
        <v>32</v>
      </c>
      <c r="E96" s="42">
        <v>19</v>
      </c>
      <c r="F96" s="90"/>
      <c r="G96" s="92">
        <f>Table115[5]*Table115[6]</f>
        <v>0</v>
      </c>
    </row>
    <row r="97" spans="1:7" ht="60" x14ac:dyDescent="0.25">
      <c r="A97" s="40">
        <v>76</v>
      </c>
      <c r="B97" s="41" t="s">
        <v>59</v>
      </c>
      <c r="C97" s="41" t="s">
        <v>618</v>
      </c>
      <c r="D97" s="41" t="s">
        <v>32</v>
      </c>
      <c r="E97" s="42">
        <v>28</v>
      </c>
      <c r="F97" s="90"/>
      <c r="G97" s="92">
        <f>Table115[5]*Table115[6]</f>
        <v>0</v>
      </c>
    </row>
    <row r="98" spans="1:7" x14ac:dyDescent="0.25">
      <c r="A98" s="93"/>
      <c r="B98" s="93"/>
      <c r="C98" s="110" t="s">
        <v>636</v>
      </c>
      <c r="D98" s="93"/>
      <c r="E98" s="94"/>
      <c r="F98" s="90"/>
      <c r="G98" s="92">
        <f>Table115[5]*Table115[6]</f>
        <v>0</v>
      </c>
    </row>
    <row r="99" spans="1:7" ht="30" x14ac:dyDescent="0.25">
      <c r="A99" s="35">
        <v>0</v>
      </c>
      <c r="B99" s="25" t="s">
        <v>87</v>
      </c>
      <c r="C99" s="25" t="s">
        <v>583</v>
      </c>
      <c r="D99" s="25" t="s">
        <v>88</v>
      </c>
      <c r="E99" s="25">
        <v>0.57999999999999996</v>
      </c>
      <c r="F99" s="90"/>
      <c r="G99" s="91">
        <f>Table115[5]*Table115[6]</f>
        <v>0</v>
      </c>
    </row>
    <row r="100" spans="1:7" ht="45" x14ac:dyDescent="0.25">
      <c r="A100" s="95">
        <v>1</v>
      </c>
      <c r="B100" s="96" t="s">
        <v>89</v>
      </c>
      <c r="C100" s="105" t="s">
        <v>584</v>
      </c>
      <c r="D100" s="96" t="s">
        <v>29</v>
      </c>
      <c r="E100" s="97">
        <v>17.559999999999999</v>
      </c>
      <c r="F100" s="90"/>
      <c r="G100" s="92">
        <f>Table115[5]*Table115[6]</f>
        <v>0</v>
      </c>
    </row>
    <row r="101" spans="1:7" ht="45" x14ac:dyDescent="0.25">
      <c r="A101" s="95">
        <v>2</v>
      </c>
      <c r="B101" s="96" t="s">
        <v>90</v>
      </c>
      <c r="C101" s="105" t="s">
        <v>585</v>
      </c>
      <c r="D101" s="96" t="s">
        <v>88</v>
      </c>
      <c r="E101" s="97">
        <v>0.18</v>
      </c>
      <c r="F101" s="90"/>
      <c r="G101" s="92">
        <f>Table115[5]*Table115[6]</f>
        <v>0</v>
      </c>
    </row>
    <row r="102" spans="1:7" ht="45" x14ac:dyDescent="0.25">
      <c r="A102" s="95">
        <v>3</v>
      </c>
      <c r="B102" s="96" t="s">
        <v>91</v>
      </c>
      <c r="C102" s="105" t="s">
        <v>637</v>
      </c>
      <c r="D102" s="96" t="s">
        <v>88</v>
      </c>
      <c r="E102" s="97">
        <v>0.4</v>
      </c>
      <c r="F102" s="90"/>
      <c r="G102" s="92">
        <f>Table115[5]*Table115[6]</f>
        <v>0</v>
      </c>
    </row>
    <row r="103" spans="1:7" x14ac:dyDescent="0.25">
      <c r="A103" s="95">
        <v>4</v>
      </c>
      <c r="B103" s="96" t="s">
        <v>92</v>
      </c>
      <c r="C103" s="105" t="s">
        <v>638</v>
      </c>
      <c r="D103" s="96" t="s">
        <v>68</v>
      </c>
      <c r="E103" s="97">
        <v>68</v>
      </c>
      <c r="F103" s="90"/>
      <c r="G103" s="92">
        <f>Table115[5]*Table115[6]</f>
        <v>0</v>
      </c>
    </row>
    <row r="104" spans="1:7" x14ac:dyDescent="0.25">
      <c r="A104" s="95">
        <v>5</v>
      </c>
      <c r="B104" s="96" t="s">
        <v>93</v>
      </c>
      <c r="C104" s="105" t="s">
        <v>586</v>
      </c>
      <c r="D104" s="96" t="s">
        <v>88</v>
      </c>
      <c r="E104" s="97">
        <v>0.4</v>
      </c>
      <c r="F104" s="90"/>
      <c r="G104" s="92">
        <f>Table115[5]*Table115[6]</f>
        <v>0</v>
      </c>
    </row>
    <row r="105" spans="1:7" x14ac:dyDescent="0.25">
      <c r="A105" s="95" t="s">
        <v>30</v>
      </c>
      <c r="B105" s="96"/>
      <c r="C105" s="105" t="s">
        <v>587</v>
      </c>
      <c r="D105" s="96"/>
      <c r="E105" s="97"/>
      <c r="F105" s="90"/>
      <c r="G105" s="92">
        <f>Table115[5]*Table115[6]</f>
        <v>0</v>
      </c>
    </row>
    <row r="106" spans="1:7" x14ac:dyDescent="0.25">
      <c r="A106" s="95">
        <v>6</v>
      </c>
      <c r="B106" s="96" t="s">
        <v>69</v>
      </c>
      <c r="C106" s="105" t="s">
        <v>364</v>
      </c>
      <c r="D106" s="96" t="s">
        <v>29</v>
      </c>
      <c r="E106" s="97">
        <v>2.31</v>
      </c>
      <c r="F106" s="90"/>
      <c r="G106" s="92">
        <f>Table115[5]*Table115[6]</f>
        <v>0</v>
      </c>
    </row>
    <row r="107" spans="1:7" ht="45" x14ac:dyDescent="0.25">
      <c r="A107" s="95">
        <v>7</v>
      </c>
      <c r="B107" s="96" t="s">
        <v>94</v>
      </c>
      <c r="C107" s="105" t="s">
        <v>639</v>
      </c>
      <c r="D107" s="96" t="s">
        <v>29</v>
      </c>
      <c r="E107" s="97">
        <v>5</v>
      </c>
      <c r="F107" s="90"/>
      <c r="G107" s="92">
        <f>Table115[5]*Table115[6]</f>
        <v>0</v>
      </c>
    </row>
    <row r="108" spans="1:7" ht="45" x14ac:dyDescent="0.25">
      <c r="A108" s="95">
        <v>8</v>
      </c>
      <c r="B108" s="96" t="s">
        <v>95</v>
      </c>
      <c r="C108" s="105" t="s">
        <v>640</v>
      </c>
      <c r="D108" s="96" t="s">
        <v>45</v>
      </c>
      <c r="E108" s="97">
        <v>309</v>
      </c>
      <c r="F108" s="90"/>
      <c r="G108" s="92">
        <f>Table115[5]*Table115[6]</f>
        <v>0</v>
      </c>
    </row>
    <row r="109" spans="1:7" ht="45" x14ac:dyDescent="0.25">
      <c r="A109" s="95">
        <v>9</v>
      </c>
      <c r="B109" s="105" t="s">
        <v>96</v>
      </c>
      <c r="C109" s="105" t="s">
        <v>588</v>
      </c>
      <c r="D109" s="96" t="s">
        <v>32</v>
      </c>
      <c r="E109" s="97">
        <v>19.8</v>
      </c>
      <c r="F109" s="90"/>
      <c r="G109" s="92">
        <f>Table115[5]*Table115[6]</f>
        <v>0</v>
      </c>
    </row>
    <row r="110" spans="1:7" ht="30" x14ac:dyDescent="0.25">
      <c r="A110" s="95">
        <v>10</v>
      </c>
      <c r="B110" s="96" t="s">
        <v>97</v>
      </c>
      <c r="C110" s="105" t="s">
        <v>589</v>
      </c>
      <c r="D110" s="96" t="s">
        <v>29</v>
      </c>
      <c r="E110" s="97">
        <v>11.5</v>
      </c>
      <c r="F110" s="90"/>
      <c r="G110" s="92">
        <f>Table115[5]*Table115[6]</f>
        <v>0</v>
      </c>
    </row>
    <row r="111" spans="1:7" ht="30" x14ac:dyDescent="0.25">
      <c r="A111" s="95">
        <v>11</v>
      </c>
      <c r="B111" s="96" t="s">
        <v>98</v>
      </c>
      <c r="C111" s="105" t="s">
        <v>626</v>
      </c>
      <c r="D111" s="96" t="s">
        <v>29</v>
      </c>
      <c r="E111" s="97">
        <v>5.0999999999999996</v>
      </c>
      <c r="F111" s="90"/>
      <c r="G111" s="92">
        <f>Table115[5]*Table115[6]</f>
        <v>0</v>
      </c>
    </row>
    <row r="112" spans="1:7" ht="45" x14ac:dyDescent="0.25">
      <c r="A112" s="95">
        <v>12</v>
      </c>
      <c r="B112" s="96" t="s">
        <v>99</v>
      </c>
      <c r="C112" s="105" t="s">
        <v>641</v>
      </c>
      <c r="D112" s="96" t="s">
        <v>45</v>
      </c>
      <c r="E112" s="97">
        <v>75</v>
      </c>
      <c r="F112" s="90"/>
      <c r="G112" s="92">
        <f>Table115[5]*Table115[6]</f>
        <v>0</v>
      </c>
    </row>
    <row r="113" spans="1:7" ht="45" x14ac:dyDescent="0.25">
      <c r="A113" s="95">
        <v>13</v>
      </c>
      <c r="B113" s="96" t="s">
        <v>100</v>
      </c>
      <c r="C113" s="105" t="s">
        <v>644</v>
      </c>
      <c r="D113" s="96" t="s">
        <v>45</v>
      </c>
      <c r="E113" s="97">
        <v>155.80000000000001</v>
      </c>
      <c r="F113" s="90"/>
      <c r="G113" s="92">
        <f>Table115[5]*Table115[6]</f>
        <v>0</v>
      </c>
    </row>
    <row r="114" spans="1:7" ht="45" x14ac:dyDescent="0.25">
      <c r="A114" s="95">
        <v>14</v>
      </c>
      <c r="B114" s="105" t="s">
        <v>101</v>
      </c>
      <c r="C114" s="105" t="s">
        <v>645</v>
      </c>
      <c r="D114" s="96" t="s">
        <v>32</v>
      </c>
      <c r="E114" s="97">
        <v>43.35</v>
      </c>
      <c r="F114" s="90"/>
      <c r="G114" s="92">
        <f>Table115[5]*Table115[6]</f>
        <v>0</v>
      </c>
    </row>
    <row r="115" spans="1:7" ht="30" x14ac:dyDescent="0.25">
      <c r="A115" s="95">
        <v>15</v>
      </c>
      <c r="B115" s="96" t="s">
        <v>98</v>
      </c>
      <c r="C115" s="105" t="s">
        <v>590</v>
      </c>
      <c r="D115" s="96" t="s">
        <v>29</v>
      </c>
      <c r="E115" s="97">
        <v>0.8</v>
      </c>
      <c r="F115" s="90"/>
      <c r="G115" s="92">
        <f>Table115[5]*Table115[6]</f>
        <v>0</v>
      </c>
    </row>
    <row r="116" spans="1:7" ht="45" x14ac:dyDescent="0.25">
      <c r="A116" s="95">
        <v>16</v>
      </c>
      <c r="B116" s="96" t="s">
        <v>99</v>
      </c>
      <c r="C116" s="105" t="s">
        <v>650</v>
      </c>
      <c r="D116" s="96" t="s">
        <v>45</v>
      </c>
      <c r="E116" s="97">
        <v>5.5</v>
      </c>
      <c r="F116" s="90"/>
      <c r="G116" s="92">
        <f>Table115[5]*Table115[6]</f>
        <v>0</v>
      </c>
    </row>
    <row r="117" spans="1:7" ht="45" x14ac:dyDescent="0.25">
      <c r="A117" s="95">
        <v>17</v>
      </c>
      <c r="B117" s="96" t="s">
        <v>100</v>
      </c>
      <c r="C117" s="105" t="s">
        <v>650</v>
      </c>
      <c r="D117" s="96" t="s">
        <v>45</v>
      </c>
      <c r="E117" s="97">
        <v>42</v>
      </c>
      <c r="F117" s="90"/>
      <c r="G117" s="92">
        <f>Table115[5]*Table115[6]</f>
        <v>0</v>
      </c>
    </row>
    <row r="118" spans="1:7" ht="45" x14ac:dyDescent="0.25">
      <c r="A118" s="95">
        <v>18</v>
      </c>
      <c r="B118" s="96" t="s">
        <v>102</v>
      </c>
      <c r="C118" s="105" t="s">
        <v>646</v>
      </c>
      <c r="D118" s="96" t="s">
        <v>32</v>
      </c>
      <c r="E118" s="97">
        <v>8</v>
      </c>
      <c r="F118" s="90"/>
      <c r="G118" s="92">
        <f>Table115[5]*Table115[6]</f>
        <v>0</v>
      </c>
    </row>
    <row r="119" spans="1:7" ht="75" x14ac:dyDescent="0.25">
      <c r="A119" s="95">
        <v>19</v>
      </c>
      <c r="B119" s="96" t="s">
        <v>50</v>
      </c>
      <c r="C119" s="105" t="s">
        <v>654</v>
      </c>
      <c r="D119" s="96" t="s">
        <v>32</v>
      </c>
      <c r="E119" s="97">
        <v>39.6</v>
      </c>
      <c r="F119" s="90"/>
      <c r="G119" s="92">
        <f>Table115[5]*Table115[6]</f>
        <v>0</v>
      </c>
    </row>
    <row r="120" spans="1:7" ht="30" x14ac:dyDescent="0.25">
      <c r="A120" s="95">
        <v>20</v>
      </c>
      <c r="B120" s="96" t="s">
        <v>103</v>
      </c>
      <c r="C120" s="105" t="s">
        <v>591</v>
      </c>
      <c r="D120" s="96" t="s">
        <v>32</v>
      </c>
      <c r="E120" s="97">
        <v>13.2</v>
      </c>
      <c r="F120" s="90"/>
      <c r="G120" s="92">
        <f>Table115[5]*Table115[6]</f>
        <v>0</v>
      </c>
    </row>
    <row r="121" spans="1:7" x14ac:dyDescent="0.25">
      <c r="A121" s="95" t="s">
        <v>30</v>
      </c>
      <c r="B121" s="96"/>
      <c r="C121" s="105" t="s">
        <v>592</v>
      </c>
      <c r="D121" s="96"/>
      <c r="E121" s="97"/>
      <c r="F121" s="90"/>
      <c r="G121" s="92">
        <f>Table115[5]*Table115[6]</f>
        <v>0</v>
      </c>
    </row>
    <row r="122" spans="1:7" ht="30" x14ac:dyDescent="0.25">
      <c r="A122" s="95">
        <v>21</v>
      </c>
      <c r="B122" s="96" t="s">
        <v>98</v>
      </c>
      <c r="C122" s="105" t="s">
        <v>655</v>
      </c>
      <c r="D122" s="96" t="s">
        <v>29</v>
      </c>
      <c r="E122" s="97">
        <v>5.0999999999999996</v>
      </c>
      <c r="F122" s="90"/>
      <c r="G122" s="92">
        <f>Table115[5]*Table115[6]</f>
        <v>0</v>
      </c>
    </row>
    <row r="123" spans="1:7" ht="45" x14ac:dyDescent="0.25">
      <c r="A123" s="95">
        <v>22</v>
      </c>
      <c r="B123" s="96" t="s">
        <v>99</v>
      </c>
      <c r="C123" s="105" t="s">
        <v>650</v>
      </c>
      <c r="D123" s="96" t="s">
        <v>45</v>
      </c>
      <c r="E123" s="97">
        <v>75</v>
      </c>
      <c r="F123" s="90"/>
      <c r="G123" s="92">
        <f>Table115[5]*Table115[6]</f>
        <v>0</v>
      </c>
    </row>
    <row r="124" spans="1:7" ht="45" x14ac:dyDescent="0.25">
      <c r="A124" s="95">
        <v>23</v>
      </c>
      <c r="B124" s="96" t="s">
        <v>100</v>
      </c>
      <c r="C124" s="105" t="s">
        <v>651</v>
      </c>
      <c r="D124" s="96" t="s">
        <v>45</v>
      </c>
      <c r="E124" s="97">
        <v>155.80000000000001</v>
      </c>
      <c r="F124" s="90"/>
      <c r="G124" s="92">
        <f>Table115[5]*Table115[6]</f>
        <v>0</v>
      </c>
    </row>
    <row r="125" spans="1:7" ht="45" x14ac:dyDescent="0.25">
      <c r="A125" s="95">
        <v>24</v>
      </c>
      <c r="B125" s="96" t="s">
        <v>101</v>
      </c>
      <c r="C125" s="105" t="s">
        <v>646</v>
      </c>
      <c r="D125" s="96" t="s">
        <v>32</v>
      </c>
      <c r="E125" s="97">
        <v>43.35</v>
      </c>
      <c r="F125" s="90"/>
      <c r="G125" s="92">
        <f>Table115[5]*Table115[6]</f>
        <v>0</v>
      </c>
    </row>
    <row r="126" spans="1:7" ht="30" x14ac:dyDescent="0.25">
      <c r="A126" s="95">
        <v>25</v>
      </c>
      <c r="B126" s="96" t="s">
        <v>98</v>
      </c>
      <c r="C126" s="105" t="s">
        <v>656</v>
      </c>
      <c r="D126" s="96" t="s">
        <v>29</v>
      </c>
      <c r="E126" s="97">
        <v>5.0999999999999996</v>
      </c>
      <c r="F126" s="90"/>
      <c r="G126" s="92">
        <f>Table115[5]*Table115[6]</f>
        <v>0</v>
      </c>
    </row>
    <row r="127" spans="1:7" ht="45" x14ac:dyDescent="0.25">
      <c r="A127" s="95">
        <v>26</v>
      </c>
      <c r="B127" s="96" t="s">
        <v>99</v>
      </c>
      <c r="C127" s="105" t="s">
        <v>650</v>
      </c>
      <c r="D127" s="96" t="s">
        <v>45</v>
      </c>
      <c r="E127" s="97">
        <v>75</v>
      </c>
      <c r="F127" s="90"/>
      <c r="G127" s="92">
        <f>Table115[5]*Table115[6]</f>
        <v>0</v>
      </c>
    </row>
    <row r="128" spans="1:7" ht="45" x14ac:dyDescent="0.25">
      <c r="A128" s="95">
        <v>27</v>
      </c>
      <c r="B128" s="96" t="s">
        <v>100</v>
      </c>
      <c r="C128" s="105" t="s">
        <v>651</v>
      </c>
      <c r="D128" s="96" t="s">
        <v>45</v>
      </c>
      <c r="E128" s="97">
        <v>197.5</v>
      </c>
      <c r="F128" s="90"/>
      <c r="G128" s="92">
        <f>Table115[5]*Table115[6]</f>
        <v>0</v>
      </c>
    </row>
    <row r="129" spans="1:7" ht="45" x14ac:dyDescent="0.25">
      <c r="A129" s="95">
        <v>28</v>
      </c>
      <c r="B129" s="96" t="s">
        <v>101</v>
      </c>
      <c r="C129" s="105" t="s">
        <v>645</v>
      </c>
      <c r="D129" s="96" t="s">
        <v>32</v>
      </c>
      <c r="E129" s="97">
        <v>43.35</v>
      </c>
      <c r="F129" s="90"/>
      <c r="G129" s="92">
        <f>Table115[5]*Table115[6]</f>
        <v>0</v>
      </c>
    </row>
    <row r="130" spans="1:7" ht="30" x14ac:dyDescent="0.25">
      <c r="A130" s="95">
        <v>29</v>
      </c>
      <c r="B130" s="96" t="s">
        <v>98</v>
      </c>
      <c r="C130" s="105" t="s">
        <v>593</v>
      </c>
      <c r="D130" s="96" t="s">
        <v>29</v>
      </c>
      <c r="E130" s="97">
        <v>2.1</v>
      </c>
      <c r="F130" s="90"/>
      <c r="G130" s="92">
        <f>Table115[5]*Table115[6]</f>
        <v>0</v>
      </c>
    </row>
    <row r="131" spans="1:7" ht="45" x14ac:dyDescent="0.25">
      <c r="A131" s="95">
        <v>30</v>
      </c>
      <c r="B131" s="96" t="s">
        <v>99</v>
      </c>
      <c r="C131" s="105" t="s">
        <v>650</v>
      </c>
      <c r="D131" s="96" t="s">
        <v>45</v>
      </c>
      <c r="E131" s="97">
        <v>25.6</v>
      </c>
      <c r="F131" s="90"/>
      <c r="G131" s="92">
        <f>Table115[5]*Table115[6]</f>
        <v>0</v>
      </c>
    </row>
    <row r="132" spans="1:7" ht="45" x14ac:dyDescent="0.25">
      <c r="A132" s="95">
        <v>31</v>
      </c>
      <c r="B132" s="96" t="s">
        <v>100</v>
      </c>
      <c r="C132" s="105" t="s">
        <v>651</v>
      </c>
      <c r="D132" s="96" t="s">
        <v>45</v>
      </c>
      <c r="E132" s="97">
        <v>99.2</v>
      </c>
      <c r="F132" s="90"/>
      <c r="G132" s="92">
        <f>Table115[5]*Table115[6]</f>
        <v>0</v>
      </c>
    </row>
    <row r="133" spans="1:7" ht="45" x14ac:dyDescent="0.25">
      <c r="A133" s="95">
        <v>32</v>
      </c>
      <c r="B133" s="96" t="s">
        <v>101</v>
      </c>
      <c r="C133" s="119" t="s">
        <v>647</v>
      </c>
      <c r="D133" s="96" t="s">
        <v>32</v>
      </c>
      <c r="E133" s="97">
        <v>21</v>
      </c>
      <c r="F133" s="90"/>
      <c r="G133" s="92">
        <f>Table115[5]*Table115[6]</f>
        <v>0</v>
      </c>
    </row>
    <row r="134" spans="1:7" ht="30" x14ac:dyDescent="0.25">
      <c r="A134" s="95">
        <v>33</v>
      </c>
      <c r="B134" s="96" t="s">
        <v>98</v>
      </c>
      <c r="C134" s="105" t="s">
        <v>594</v>
      </c>
      <c r="D134" s="96" t="s">
        <v>29</v>
      </c>
      <c r="E134" s="97">
        <v>1.05</v>
      </c>
      <c r="F134" s="90"/>
      <c r="G134" s="92">
        <f>Table115[5]*Table115[6]</f>
        <v>0</v>
      </c>
    </row>
    <row r="135" spans="1:7" ht="45" x14ac:dyDescent="0.25">
      <c r="A135" s="95">
        <v>34</v>
      </c>
      <c r="B135" s="96" t="s">
        <v>99</v>
      </c>
      <c r="C135" s="105" t="s">
        <v>650</v>
      </c>
      <c r="D135" s="96" t="s">
        <v>45</v>
      </c>
      <c r="E135" s="97">
        <v>35.5</v>
      </c>
      <c r="F135" s="90"/>
      <c r="G135" s="92">
        <f>Table115[5]*Table115[6]</f>
        <v>0</v>
      </c>
    </row>
    <row r="136" spans="1:7" ht="45" x14ac:dyDescent="0.25">
      <c r="A136" s="95">
        <v>35</v>
      </c>
      <c r="B136" s="96" t="s">
        <v>100</v>
      </c>
      <c r="C136" s="105" t="s">
        <v>651</v>
      </c>
      <c r="D136" s="96" t="s">
        <v>45</v>
      </c>
      <c r="E136" s="97">
        <v>77.900000000000006</v>
      </c>
      <c r="F136" s="90"/>
      <c r="G136" s="92">
        <f>Table115[5]*Table115[6]</f>
        <v>0</v>
      </c>
    </row>
    <row r="137" spans="1:7" ht="45" x14ac:dyDescent="0.25">
      <c r="A137" s="95">
        <v>36</v>
      </c>
      <c r="B137" s="96" t="s">
        <v>101</v>
      </c>
      <c r="C137" s="105" t="s">
        <v>648</v>
      </c>
      <c r="D137" s="96" t="s">
        <v>32</v>
      </c>
      <c r="E137" s="97">
        <v>8.93</v>
      </c>
      <c r="F137" s="90"/>
      <c r="G137" s="92">
        <f>Table115[5]*Table115[6]</f>
        <v>0</v>
      </c>
    </row>
    <row r="138" spans="1:7" x14ac:dyDescent="0.25">
      <c r="A138" s="95" t="s">
        <v>30</v>
      </c>
      <c r="B138" s="96"/>
      <c r="C138" s="105" t="s">
        <v>595</v>
      </c>
      <c r="D138" s="96"/>
      <c r="E138" s="97"/>
      <c r="F138" s="90"/>
      <c r="G138" s="92">
        <f>Table115[5]*Table115[6]</f>
        <v>0</v>
      </c>
    </row>
    <row r="139" spans="1:7" ht="30" x14ac:dyDescent="0.25">
      <c r="A139" s="95">
        <v>37</v>
      </c>
      <c r="B139" s="96" t="s">
        <v>98</v>
      </c>
      <c r="C139" s="105" t="s">
        <v>596</v>
      </c>
      <c r="D139" s="96" t="s">
        <v>29</v>
      </c>
      <c r="E139" s="97">
        <v>8.1</v>
      </c>
      <c r="F139" s="90"/>
      <c r="G139" s="92">
        <f>Table115[5]*Table115[6]</f>
        <v>0</v>
      </c>
    </row>
    <row r="140" spans="1:7" ht="45" x14ac:dyDescent="0.25">
      <c r="A140" s="95">
        <v>38</v>
      </c>
      <c r="B140" s="96" t="s">
        <v>104</v>
      </c>
      <c r="C140" s="105" t="s">
        <v>652</v>
      </c>
      <c r="D140" s="96" t="s">
        <v>45</v>
      </c>
      <c r="E140" s="97">
        <v>13.5</v>
      </c>
      <c r="F140" s="90"/>
      <c r="G140" s="92">
        <f>Table115[5]*Table115[6]</f>
        <v>0</v>
      </c>
    </row>
    <row r="141" spans="1:7" ht="45" x14ac:dyDescent="0.25">
      <c r="A141" s="95">
        <v>39</v>
      </c>
      <c r="B141" s="96" t="s">
        <v>105</v>
      </c>
      <c r="C141" s="105" t="s">
        <v>653</v>
      </c>
      <c r="D141" s="96" t="s">
        <v>45</v>
      </c>
      <c r="E141" s="97">
        <v>668.02</v>
      </c>
      <c r="F141" s="90"/>
      <c r="G141" s="92">
        <f>Table115[5]*Table115[6]</f>
        <v>0</v>
      </c>
    </row>
    <row r="142" spans="1:7" ht="45" x14ac:dyDescent="0.25">
      <c r="A142" s="95">
        <v>40</v>
      </c>
      <c r="B142" s="96" t="s">
        <v>101</v>
      </c>
      <c r="C142" s="105" t="s">
        <v>648</v>
      </c>
      <c r="D142" s="96" t="s">
        <v>32</v>
      </c>
      <c r="E142" s="97">
        <v>49.08</v>
      </c>
      <c r="F142" s="90"/>
      <c r="G142" s="92">
        <f>Table115[5]*Table115[6]</f>
        <v>0</v>
      </c>
    </row>
    <row r="143" spans="1:7" ht="45" x14ac:dyDescent="0.25">
      <c r="A143" s="95">
        <v>41</v>
      </c>
      <c r="B143" s="96" t="s">
        <v>106</v>
      </c>
      <c r="C143" s="105" t="s">
        <v>657</v>
      </c>
      <c r="D143" s="96" t="s">
        <v>107</v>
      </c>
      <c r="E143" s="97">
        <v>100</v>
      </c>
      <c r="F143" s="90"/>
      <c r="G143" s="92">
        <f>Table115[5]*Table115[6]</f>
        <v>0</v>
      </c>
    </row>
    <row r="144" spans="1:7" x14ac:dyDescent="0.25">
      <c r="A144" s="95" t="s">
        <v>30</v>
      </c>
      <c r="B144" s="96"/>
      <c r="C144" s="105" t="s">
        <v>597</v>
      </c>
      <c r="D144" s="96"/>
      <c r="E144" s="97"/>
      <c r="F144" s="90"/>
      <c r="G144" s="92">
        <f>Table115[5]*Table115[6]</f>
        <v>0</v>
      </c>
    </row>
    <row r="145" spans="1:7" ht="45" x14ac:dyDescent="0.25">
      <c r="A145" s="95">
        <v>42</v>
      </c>
      <c r="B145" s="96" t="s">
        <v>94</v>
      </c>
      <c r="C145" s="105" t="s">
        <v>598</v>
      </c>
      <c r="D145" s="96" t="s">
        <v>29</v>
      </c>
      <c r="E145" s="97">
        <v>1.25</v>
      </c>
      <c r="F145" s="90"/>
      <c r="G145" s="92">
        <f>Table115[5]*Table115[6]</f>
        <v>0</v>
      </c>
    </row>
    <row r="146" spans="1:7" x14ac:dyDescent="0.25">
      <c r="A146" s="98"/>
      <c r="B146" s="98"/>
      <c r="C146" s="122" t="s">
        <v>599</v>
      </c>
      <c r="D146" s="98"/>
      <c r="E146" s="99"/>
      <c r="F146" s="100"/>
      <c r="G146" s="104">
        <f>Table115[5]*Table115[6]</f>
        <v>0</v>
      </c>
    </row>
    <row r="147" spans="1:7" ht="60" x14ac:dyDescent="0.25">
      <c r="A147" s="98">
        <v>101</v>
      </c>
      <c r="B147" s="98" t="s">
        <v>108</v>
      </c>
      <c r="C147" s="122" t="s">
        <v>600</v>
      </c>
      <c r="D147" s="98" t="s">
        <v>29</v>
      </c>
      <c r="E147" s="99">
        <v>21.6</v>
      </c>
      <c r="F147" s="100"/>
      <c r="G147" s="101">
        <f>Table115[5]*Table115[6]</f>
        <v>0</v>
      </c>
    </row>
    <row r="148" spans="1:7" ht="45" x14ac:dyDescent="0.25">
      <c r="A148" s="98">
        <v>102</v>
      </c>
      <c r="B148" s="98" t="s">
        <v>89</v>
      </c>
      <c r="C148" s="122" t="s">
        <v>584</v>
      </c>
      <c r="D148" s="98" t="s">
        <v>29</v>
      </c>
      <c r="E148" s="99">
        <v>9.6</v>
      </c>
      <c r="F148" s="100"/>
      <c r="G148" s="101">
        <f>Table115[5]*Table115[6]</f>
        <v>0</v>
      </c>
    </row>
    <row r="149" spans="1:7" ht="45" x14ac:dyDescent="0.25">
      <c r="A149" s="98">
        <v>103</v>
      </c>
      <c r="B149" s="98" t="s">
        <v>208</v>
      </c>
      <c r="C149" s="122" t="s">
        <v>471</v>
      </c>
      <c r="D149" s="98" t="s">
        <v>29</v>
      </c>
      <c r="E149" s="99">
        <v>4.8</v>
      </c>
      <c r="F149" s="100"/>
      <c r="G149" s="101">
        <f>Table115[5]*Table115[6]</f>
        <v>0</v>
      </c>
    </row>
    <row r="150" spans="1:7" ht="45" x14ac:dyDescent="0.25">
      <c r="A150" s="98">
        <v>104</v>
      </c>
      <c r="B150" s="98" t="s">
        <v>49</v>
      </c>
      <c r="C150" s="122" t="s">
        <v>658</v>
      </c>
      <c r="D150" s="98" t="s">
        <v>29</v>
      </c>
      <c r="E150" s="99">
        <v>0.73</v>
      </c>
      <c r="F150" s="100"/>
      <c r="G150" s="101">
        <f>Table115[5]*Table115[6]</f>
        <v>0</v>
      </c>
    </row>
    <row r="151" spans="1:7" ht="60" x14ac:dyDescent="0.25">
      <c r="A151" s="98">
        <v>105</v>
      </c>
      <c r="B151" s="98" t="s">
        <v>94</v>
      </c>
      <c r="C151" s="122" t="s">
        <v>659</v>
      </c>
      <c r="D151" s="98" t="s">
        <v>29</v>
      </c>
      <c r="E151" s="99">
        <v>11</v>
      </c>
      <c r="F151" s="100"/>
      <c r="G151" s="101">
        <f>Table115[5]*Table115[6]</f>
        <v>0</v>
      </c>
    </row>
    <row r="152" spans="1:7" ht="30" x14ac:dyDescent="0.25">
      <c r="A152" s="98">
        <v>106</v>
      </c>
      <c r="B152" s="98" t="s">
        <v>301</v>
      </c>
      <c r="C152" s="122" t="s">
        <v>642</v>
      </c>
      <c r="D152" s="98" t="s">
        <v>45</v>
      </c>
      <c r="E152" s="99">
        <v>10.4</v>
      </c>
      <c r="F152" s="100"/>
      <c r="G152" s="101">
        <f>Table115[5]*Table115[6]</f>
        <v>0</v>
      </c>
    </row>
    <row r="153" spans="1:7" ht="30" x14ac:dyDescent="0.25">
      <c r="A153" s="98">
        <v>107</v>
      </c>
      <c r="B153" s="98" t="s">
        <v>302</v>
      </c>
      <c r="C153" s="122" t="s">
        <v>643</v>
      </c>
      <c r="D153" s="98" t="s">
        <v>45</v>
      </c>
      <c r="E153" s="99">
        <v>431.6</v>
      </c>
      <c r="F153" s="100"/>
      <c r="G153" s="101">
        <f>Table115[5]*Table115[6]</f>
        <v>0</v>
      </c>
    </row>
    <row r="154" spans="1:7" ht="45" x14ac:dyDescent="0.25">
      <c r="A154" s="98">
        <v>108</v>
      </c>
      <c r="B154" s="98" t="s">
        <v>96</v>
      </c>
      <c r="C154" s="122" t="s">
        <v>649</v>
      </c>
      <c r="D154" s="98" t="s">
        <v>32</v>
      </c>
      <c r="E154" s="99">
        <v>14.4</v>
      </c>
      <c r="F154" s="100"/>
      <c r="G154" s="101">
        <f>Table115[5]*Table115[6]</f>
        <v>0</v>
      </c>
    </row>
    <row r="155" spans="1:7" ht="30" x14ac:dyDescent="0.25">
      <c r="A155" s="98">
        <v>109</v>
      </c>
      <c r="B155" s="98" t="s">
        <v>51</v>
      </c>
      <c r="C155" s="122" t="s">
        <v>601</v>
      </c>
      <c r="D155" s="98" t="s">
        <v>32</v>
      </c>
      <c r="E155" s="99">
        <v>2.25</v>
      </c>
      <c r="F155" s="100"/>
      <c r="G155" s="101">
        <f>Table115[5]*Table115[6]</f>
        <v>0</v>
      </c>
    </row>
    <row r="156" spans="1:7" ht="45" x14ac:dyDescent="0.25">
      <c r="A156" s="98">
        <v>110</v>
      </c>
      <c r="B156" s="98" t="s">
        <v>303</v>
      </c>
      <c r="C156" s="122" t="s">
        <v>602</v>
      </c>
      <c r="D156" s="98" t="s">
        <v>32</v>
      </c>
      <c r="E156" s="99">
        <v>2.25</v>
      </c>
      <c r="F156" s="100"/>
      <c r="G156" s="101">
        <f>Table115[5]*Table115[6]</f>
        <v>0</v>
      </c>
    </row>
    <row r="157" spans="1:7" ht="60" x14ac:dyDescent="0.25">
      <c r="A157" s="98">
        <v>111</v>
      </c>
      <c r="B157" s="123" t="s">
        <v>660</v>
      </c>
      <c r="C157" s="122" t="s">
        <v>662</v>
      </c>
      <c r="D157" s="123" t="s">
        <v>661</v>
      </c>
      <c r="E157" s="99">
        <v>2</v>
      </c>
      <c r="F157" s="100"/>
      <c r="G157" s="101">
        <f>Table115[5]*Table115[6]</f>
        <v>0</v>
      </c>
    </row>
    <row r="158" spans="1:7" ht="45" x14ac:dyDescent="0.25">
      <c r="A158" s="98">
        <v>112</v>
      </c>
      <c r="B158" s="98" t="s">
        <v>44</v>
      </c>
      <c r="C158" s="122" t="s">
        <v>367</v>
      </c>
      <c r="D158" s="98" t="s">
        <v>305</v>
      </c>
      <c r="E158" s="99">
        <v>3.4</v>
      </c>
      <c r="F158" s="100"/>
      <c r="G158" s="101">
        <f>Table115[5]*Table115[6]</f>
        <v>0</v>
      </c>
    </row>
    <row r="159" spans="1:7" x14ac:dyDescent="0.25">
      <c r="A159" s="98">
        <v>113</v>
      </c>
      <c r="B159" s="98" t="s">
        <v>298</v>
      </c>
      <c r="C159" s="122" t="s">
        <v>603</v>
      </c>
      <c r="D159" s="98" t="s">
        <v>68</v>
      </c>
      <c r="E159" s="99">
        <v>3.4</v>
      </c>
      <c r="F159" s="100"/>
      <c r="G159" s="101">
        <f>Table115[5]*Table115[6]</f>
        <v>0</v>
      </c>
    </row>
    <row r="160" spans="1:7" ht="45" x14ac:dyDescent="0.25">
      <c r="A160" s="98">
        <v>114</v>
      </c>
      <c r="B160" s="98" t="s">
        <v>304</v>
      </c>
      <c r="C160" s="122" t="s">
        <v>943</v>
      </c>
      <c r="D160" s="98" t="s">
        <v>68</v>
      </c>
      <c r="E160" s="99">
        <v>3.4</v>
      </c>
      <c r="F160" s="100"/>
      <c r="G160" s="101">
        <f>Table115[5]*Table115[6]</f>
        <v>0</v>
      </c>
    </row>
    <row r="161" spans="1:7" x14ac:dyDescent="0.25">
      <c r="A161" s="113" t="s">
        <v>373</v>
      </c>
      <c r="B161" s="102"/>
      <c r="C161" s="102"/>
      <c r="D161" s="102"/>
      <c r="E161" s="103"/>
      <c r="F161" s="103"/>
      <c r="G161" s="103">
        <f>SUBTOTAL(9,Table115[7])</f>
        <v>0</v>
      </c>
    </row>
  </sheetData>
  <mergeCells count="2">
    <mergeCell ref="C2:G3"/>
    <mergeCell ref="A4:B4"/>
  </mergeCells>
  <phoneticPr fontId="18" type="noConversion"/>
  <conditionalFormatting sqref="A7:G161">
    <cfRule type="expression" dxfId="178" priority="3">
      <formula>CELL("PROTECT",A7)=0</formula>
    </cfRule>
    <cfRule type="expression" dxfId="177" priority="4">
      <formula>$C7="Subtotal"</formula>
    </cfRule>
    <cfRule type="expression" priority="5" stopIfTrue="1">
      <formula>OR($C7="Subtotal",$A7="Total TVA Cota 0")</formula>
    </cfRule>
    <cfRule type="expression" dxfId="176" priority="7">
      <formula>$E7=""</formula>
    </cfRule>
  </conditionalFormatting>
  <conditionalFormatting sqref="G7:G161">
    <cfRule type="expression" dxfId="175" priority="1">
      <formula>AND($C7="Subtotal",$G7="")</formula>
    </cfRule>
    <cfRule type="expression" dxfId="174" priority="2">
      <formula>AND($C7="Subtotal",_xlfn.FORMULATEXT($G7)="=[5]*[6]")</formula>
    </cfRule>
    <cfRule type="expression" dxfId="173" priority="6">
      <formula>AND($C7&lt;&gt;"Subtotal",_xlfn.FORMULATEXT($G7)&lt;&gt;"=[5]*[6]")</formula>
    </cfRule>
  </conditionalFormatting>
  <conditionalFormatting sqref="E7:G161">
    <cfRule type="notContainsBlanks" priority="8" stopIfTrue="1">
      <formula>LEN(TRIM(E7))&gt;0</formula>
    </cfRule>
    <cfRule type="expression" dxfId="172" priority="9">
      <formula>$E7&lt;&gt;""</formula>
    </cfRule>
  </conditionalFormatting>
  <dataValidations count="1">
    <dataValidation type="decimal" operator="greaterThan" allowBlank="1" showInputMessage="1" showErrorMessage="1" sqref="F7:F160">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65"/>
  <sheetViews>
    <sheetView view="pageBreakPreview" topLeftCell="A40" zoomScaleNormal="90" zoomScaleSheetLayoutView="100" zoomScalePageLayoutView="90" workbookViewId="0">
      <selection activeCell="C24" sqref="C24"/>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57" t="str">
        <f>SITE!C2</f>
        <v>Building solid biomass heating system at the Theoretic Lyceum of Sudarca commune, Donduseni district</v>
      </c>
      <c r="D2" s="157"/>
      <c r="E2" s="157"/>
      <c r="F2" s="157"/>
      <c r="G2" s="157"/>
    </row>
    <row r="3" spans="1:7" s="22" customFormat="1" ht="18.75" x14ac:dyDescent="0.3">
      <c r="A3" s="26" t="str">
        <f>SITE!A3</f>
        <v>Site:</v>
      </c>
      <c r="B3" s="27" t="str">
        <f>IF(SITE!B3=0,"",SITE!B3)</f>
        <v>y</v>
      </c>
      <c r="C3" s="161"/>
      <c r="D3" s="161"/>
      <c r="E3" s="161"/>
      <c r="F3" s="161"/>
      <c r="G3" s="161"/>
    </row>
    <row r="4" spans="1:7" s="22" customFormat="1" ht="18.75" x14ac:dyDescent="0.25">
      <c r="A4" s="162" t="s">
        <v>340</v>
      </c>
      <c r="B4" s="163"/>
      <c r="C4" s="29" t="str">
        <f>SITE!B11</f>
        <v xml:space="preserve">Electricity and lighting </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v>
      </c>
      <c r="G5" s="8" t="str">
        <f>TA!G5</f>
        <v>Total 
USD (col.5 x col.6)</v>
      </c>
    </row>
    <row r="6" spans="1:7" s="22" customFormat="1" ht="15.75" x14ac:dyDescent="0.25">
      <c r="A6" s="9" t="s">
        <v>17</v>
      </c>
      <c r="B6" s="9" t="s">
        <v>18</v>
      </c>
      <c r="C6" s="9" t="s">
        <v>19</v>
      </c>
      <c r="D6" s="9" t="s">
        <v>20</v>
      </c>
      <c r="E6" s="9" t="s">
        <v>21</v>
      </c>
      <c r="F6" s="9" t="s">
        <v>22</v>
      </c>
      <c r="G6" s="9" t="s">
        <v>23</v>
      </c>
    </row>
    <row r="7" spans="1:7" x14ac:dyDescent="0.25">
      <c r="A7" s="38"/>
      <c r="B7" s="38"/>
      <c r="C7" s="110" t="s">
        <v>348</v>
      </c>
      <c r="D7" s="38"/>
      <c r="E7" s="44"/>
      <c r="F7" s="43"/>
      <c r="G7" s="87">
        <f>Table116[5]*Table116[6]</f>
        <v>0</v>
      </c>
    </row>
    <row r="8" spans="1:7" ht="60" x14ac:dyDescent="0.25">
      <c r="A8" s="38">
        <v>1</v>
      </c>
      <c r="B8" s="38" t="s">
        <v>108</v>
      </c>
      <c r="C8" s="110" t="s">
        <v>600</v>
      </c>
      <c r="D8" s="38" t="s">
        <v>29</v>
      </c>
      <c r="E8" s="44">
        <v>27.9</v>
      </c>
      <c r="F8" s="43"/>
      <c r="G8" s="89">
        <f>Table116[5]*Table116[6]</f>
        <v>0</v>
      </c>
    </row>
    <row r="9" spans="1:7" ht="45" x14ac:dyDescent="0.25">
      <c r="A9" s="35">
        <v>2</v>
      </c>
      <c r="B9" s="25" t="s">
        <v>89</v>
      </c>
      <c r="C9" s="25" t="s">
        <v>584</v>
      </c>
      <c r="D9" s="25" t="s">
        <v>29</v>
      </c>
      <c r="E9" s="25">
        <v>27.9</v>
      </c>
      <c r="F9" s="90"/>
      <c r="G9" s="91">
        <f>Table116[5]*Table116[6]</f>
        <v>0</v>
      </c>
    </row>
    <row r="10" spans="1:7" x14ac:dyDescent="0.25">
      <c r="A10" s="40" t="s">
        <v>30</v>
      </c>
      <c r="B10" s="41"/>
      <c r="C10" s="41" t="s">
        <v>387</v>
      </c>
      <c r="D10" s="41"/>
      <c r="E10" s="42"/>
      <c r="F10" s="90"/>
      <c r="G10" s="92">
        <f>Table116[5]*Table116[6]</f>
        <v>0</v>
      </c>
    </row>
    <row r="11" spans="1:7" x14ac:dyDescent="0.25">
      <c r="A11" s="40">
        <v>3</v>
      </c>
      <c r="B11" s="41" t="s">
        <v>109</v>
      </c>
      <c r="C11" s="41" t="s">
        <v>663</v>
      </c>
      <c r="D11" s="41" t="s">
        <v>379</v>
      </c>
      <c r="E11" s="42">
        <v>1</v>
      </c>
      <c r="F11" s="90"/>
      <c r="G11" s="92">
        <f>Table116[5]*Table116[6]</f>
        <v>0</v>
      </c>
    </row>
    <row r="12" spans="1:7" ht="30" x14ac:dyDescent="0.25">
      <c r="A12" s="40">
        <v>4</v>
      </c>
      <c r="B12" s="41" t="s">
        <v>110</v>
      </c>
      <c r="C12" s="41" t="s">
        <v>664</v>
      </c>
      <c r="D12" s="41" t="s">
        <v>379</v>
      </c>
      <c r="E12" s="42">
        <v>1</v>
      </c>
      <c r="F12" s="90"/>
      <c r="G12" s="92">
        <f>Table116[5]*Table116[6]</f>
        <v>0</v>
      </c>
    </row>
    <row r="13" spans="1:7" ht="30" x14ac:dyDescent="0.25">
      <c r="A13" s="40">
        <v>5</v>
      </c>
      <c r="B13" s="41" t="s">
        <v>111</v>
      </c>
      <c r="C13" s="41" t="s">
        <v>665</v>
      </c>
      <c r="D13" s="41" t="s">
        <v>379</v>
      </c>
      <c r="E13" s="42">
        <v>6</v>
      </c>
      <c r="F13" s="90"/>
      <c r="G13" s="92">
        <f>Table116[5]*Table116[6]</f>
        <v>0</v>
      </c>
    </row>
    <row r="14" spans="1:7" ht="30" x14ac:dyDescent="0.25">
      <c r="A14" s="40">
        <v>6</v>
      </c>
      <c r="B14" s="41" t="s">
        <v>111</v>
      </c>
      <c r="C14" s="41" t="s">
        <v>666</v>
      </c>
      <c r="D14" s="41" t="s">
        <v>379</v>
      </c>
      <c r="E14" s="42">
        <v>3</v>
      </c>
      <c r="F14" s="90"/>
      <c r="G14" s="92">
        <f>Table116[5]*Table116[6]</f>
        <v>0</v>
      </c>
    </row>
    <row r="15" spans="1:7" ht="30" x14ac:dyDescent="0.25">
      <c r="A15" s="40">
        <v>7</v>
      </c>
      <c r="B15" s="41" t="s">
        <v>111</v>
      </c>
      <c r="C15" s="41" t="s">
        <v>667</v>
      </c>
      <c r="D15" s="41" t="s">
        <v>379</v>
      </c>
      <c r="E15" s="42">
        <v>4</v>
      </c>
      <c r="F15" s="90"/>
      <c r="G15" s="92">
        <f>Table116[5]*Table116[6]</f>
        <v>0</v>
      </c>
    </row>
    <row r="16" spans="1:7" ht="30" x14ac:dyDescent="0.25">
      <c r="A16" s="40">
        <v>8</v>
      </c>
      <c r="B16" s="41" t="s">
        <v>111</v>
      </c>
      <c r="C16" s="41" t="s">
        <v>668</v>
      </c>
      <c r="D16" s="41" t="s">
        <v>379</v>
      </c>
      <c r="E16" s="42">
        <v>4</v>
      </c>
      <c r="F16" s="90"/>
      <c r="G16" s="92">
        <f>Table116[5]*Table116[6]</f>
        <v>0</v>
      </c>
    </row>
    <row r="17" spans="1:7" ht="30" x14ac:dyDescent="0.25">
      <c r="A17" s="40">
        <v>9</v>
      </c>
      <c r="B17" s="41" t="s">
        <v>111</v>
      </c>
      <c r="C17" s="41" t="s">
        <v>669</v>
      </c>
      <c r="D17" s="41" t="s">
        <v>379</v>
      </c>
      <c r="E17" s="42">
        <v>1</v>
      </c>
      <c r="F17" s="90"/>
      <c r="G17" s="92">
        <f>Table116[5]*Table116[6]</f>
        <v>0</v>
      </c>
    </row>
    <row r="18" spans="1:7" ht="30" x14ac:dyDescent="0.25">
      <c r="A18" s="40">
        <v>10</v>
      </c>
      <c r="B18" s="41" t="s">
        <v>111</v>
      </c>
      <c r="C18" s="41" t="s">
        <v>670</v>
      </c>
      <c r="D18" s="41" t="s">
        <v>379</v>
      </c>
      <c r="E18" s="42">
        <v>1</v>
      </c>
      <c r="F18" s="90"/>
      <c r="G18" s="92">
        <f>Table116[5]*Table116[6]</f>
        <v>0</v>
      </c>
    </row>
    <row r="19" spans="1:7" x14ac:dyDescent="0.25">
      <c r="A19" s="40">
        <v>11</v>
      </c>
      <c r="B19" s="41" t="s">
        <v>112</v>
      </c>
      <c r="C19" s="41" t="s">
        <v>671</v>
      </c>
      <c r="D19" s="41" t="s">
        <v>379</v>
      </c>
      <c r="E19" s="42">
        <v>1</v>
      </c>
      <c r="F19" s="90"/>
      <c r="G19" s="92">
        <f>Table116[5]*Table116[6]</f>
        <v>0</v>
      </c>
    </row>
    <row r="20" spans="1:7" x14ac:dyDescent="0.25">
      <c r="A20" s="40">
        <v>12</v>
      </c>
      <c r="B20" s="41" t="s">
        <v>113</v>
      </c>
      <c r="C20" s="41" t="s">
        <v>672</v>
      </c>
      <c r="D20" s="41" t="s">
        <v>379</v>
      </c>
      <c r="E20" s="42">
        <v>1</v>
      </c>
      <c r="F20" s="90"/>
      <c r="G20" s="92">
        <f>Table116[5]*Table116[6]</f>
        <v>0</v>
      </c>
    </row>
    <row r="21" spans="1:7" x14ac:dyDescent="0.25">
      <c r="A21" s="40">
        <v>13</v>
      </c>
      <c r="B21" s="41" t="s">
        <v>114</v>
      </c>
      <c r="C21" s="41" t="s">
        <v>673</v>
      </c>
      <c r="D21" s="41" t="s">
        <v>379</v>
      </c>
      <c r="E21" s="42">
        <v>1</v>
      </c>
      <c r="F21" s="90"/>
      <c r="G21" s="92">
        <f>Table116[5]*Table116[6]</f>
        <v>0</v>
      </c>
    </row>
    <row r="22" spans="1:7" ht="30" x14ac:dyDescent="0.25">
      <c r="A22" s="40">
        <v>14</v>
      </c>
      <c r="B22" s="41" t="s">
        <v>115</v>
      </c>
      <c r="C22" s="41" t="s">
        <v>674</v>
      </c>
      <c r="D22" s="41" t="s">
        <v>379</v>
      </c>
      <c r="E22" s="42">
        <v>6</v>
      </c>
      <c r="F22" s="90"/>
      <c r="G22" s="92">
        <f>Table116[5]*Table116[6]</f>
        <v>0</v>
      </c>
    </row>
    <row r="23" spans="1:7" ht="30" x14ac:dyDescent="0.25">
      <c r="A23" s="40">
        <v>15</v>
      </c>
      <c r="B23" s="41" t="s">
        <v>116</v>
      </c>
      <c r="C23" s="41" t="s">
        <v>703</v>
      </c>
      <c r="D23" s="41" t="s">
        <v>690</v>
      </c>
      <c r="E23" s="42">
        <v>0.08</v>
      </c>
      <c r="F23" s="90"/>
      <c r="G23" s="92">
        <f>Table116[5]*Table116[6]</f>
        <v>0</v>
      </c>
    </row>
    <row r="24" spans="1:7" x14ac:dyDescent="0.25">
      <c r="A24" s="40">
        <v>16</v>
      </c>
      <c r="B24" s="41" t="s">
        <v>117</v>
      </c>
      <c r="C24" s="114" t="s">
        <v>944</v>
      </c>
      <c r="D24" s="41" t="s">
        <v>379</v>
      </c>
      <c r="E24" s="42">
        <v>16</v>
      </c>
      <c r="F24" s="90"/>
      <c r="G24" s="92">
        <f>Table116[5]*Table116[6]</f>
        <v>0</v>
      </c>
    </row>
    <row r="25" spans="1:7" x14ac:dyDescent="0.25">
      <c r="A25" s="40">
        <v>17</v>
      </c>
      <c r="B25" s="41" t="s">
        <v>118</v>
      </c>
      <c r="C25" s="41" t="s">
        <v>119</v>
      </c>
      <c r="D25" s="41" t="s">
        <v>379</v>
      </c>
      <c r="E25" s="42">
        <v>16</v>
      </c>
      <c r="F25" s="90"/>
      <c r="G25" s="92">
        <f>Table116[5]*Table116[6]</f>
        <v>0</v>
      </c>
    </row>
    <row r="26" spans="1:7" ht="30" x14ac:dyDescent="0.25">
      <c r="A26" s="40">
        <v>18</v>
      </c>
      <c r="B26" s="41" t="s">
        <v>116</v>
      </c>
      <c r="C26" s="41" t="s">
        <v>705</v>
      </c>
      <c r="D26" s="41" t="s">
        <v>690</v>
      </c>
      <c r="E26" s="42">
        <v>0.01</v>
      </c>
      <c r="F26" s="90"/>
      <c r="G26" s="92">
        <f>Table116[5]*Table116[6]</f>
        <v>0</v>
      </c>
    </row>
    <row r="27" spans="1:7" x14ac:dyDescent="0.25">
      <c r="A27" s="40">
        <v>19</v>
      </c>
      <c r="B27" s="41" t="s">
        <v>120</v>
      </c>
      <c r="C27" s="114" t="s">
        <v>677</v>
      </c>
      <c r="D27" s="41" t="s">
        <v>379</v>
      </c>
      <c r="E27" s="42">
        <v>2</v>
      </c>
      <c r="F27" s="90"/>
      <c r="G27" s="92">
        <f>Table116[5]*Table116[6]</f>
        <v>0</v>
      </c>
    </row>
    <row r="28" spans="1:7" x14ac:dyDescent="0.25">
      <c r="A28" s="40">
        <v>20</v>
      </c>
      <c r="B28" s="41" t="s">
        <v>121</v>
      </c>
      <c r="C28" s="41" t="s">
        <v>122</v>
      </c>
      <c r="D28" s="41" t="s">
        <v>379</v>
      </c>
      <c r="E28" s="42">
        <v>2</v>
      </c>
      <c r="F28" s="90"/>
      <c r="G28" s="92">
        <f>Table116[5]*Table116[6]</f>
        <v>0</v>
      </c>
    </row>
    <row r="29" spans="1:7" x14ac:dyDescent="0.25">
      <c r="A29" s="40">
        <v>21</v>
      </c>
      <c r="B29" s="41" t="s">
        <v>123</v>
      </c>
      <c r="C29" s="41" t="s">
        <v>675</v>
      </c>
      <c r="D29" s="41" t="s">
        <v>690</v>
      </c>
      <c r="E29" s="42">
        <v>0.01</v>
      </c>
      <c r="F29" s="90"/>
      <c r="G29" s="92">
        <f>Table116[5]*Table116[6]</f>
        <v>0</v>
      </c>
    </row>
    <row r="30" spans="1:7" x14ac:dyDescent="0.25">
      <c r="A30" s="40">
        <v>22</v>
      </c>
      <c r="B30" s="41" t="s">
        <v>124</v>
      </c>
      <c r="C30" s="41" t="s">
        <v>676</v>
      </c>
      <c r="D30" s="41" t="s">
        <v>690</v>
      </c>
      <c r="E30" s="42">
        <v>0.02</v>
      </c>
      <c r="F30" s="90"/>
      <c r="G30" s="92">
        <f>Table116[5]*Table116[6]</f>
        <v>0</v>
      </c>
    </row>
    <row r="31" spans="1:7" ht="30" x14ac:dyDescent="0.25">
      <c r="A31" s="40">
        <v>23</v>
      </c>
      <c r="B31" s="41" t="s">
        <v>116</v>
      </c>
      <c r="C31" s="41" t="s">
        <v>704</v>
      </c>
      <c r="D31" s="41" t="s">
        <v>690</v>
      </c>
      <c r="E31" s="42">
        <v>0.02</v>
      </c>
      <c r="F31" s="90"/>
      <c r="G31" s="92">
        <f>Table116[5]*Table116[6]</f>
        <v>0</v>
      </c>
    </row>
    <row r="32" spans="1:7" x14ac:dyDescent="0.25">
      <c r="A32" s="40">
        <v>24</v>
      </c>
      <c r="B32" s="41" t="s">
        <v>120</v>
      </c>
      <c r="C32" s="41" t="s">
        <v>677</v>
      </c>
      <c r="D32" s="41" t="s">
        <v>379</v>
      </c>
      <c r="E32" s="42">
        <v>4</v>
      </c>
      <c r="F32" s="90"/>
      <c r="G32" s="92">
        <f>Table116[5]*Table116[6]</f>
        <v>0</v>
      </c>
    </row>
    <row r="33" spans="1:7" x14ac:dyDescent="0.25">
      <c r="A33" s="40">
        <v>25</v>
      </c>
      <c r="B33" s="41" t="s">
        <v>121</v>
      </c>
      <c r="C33" s="41" t="s">
        <v>122</v>
      </c>
      <c r="D33" s="41" t="s">
        <v>379</v>
      </c>
      <c r="E33" s="42">
        <v>4</v>
      </c>
      <c r="F33" s="90"/>
      <c r="G33" s="92">
        <f>Table116[5]*Table116[6]</f>
        <v>0</v>
      </c>
    </row>
    <row r="34" spans="1:7" x14ac:dyDescent="0.25">
      <c r="A34" s="40">
        <v>26</v>
      </c>
      <c r="B34" s="41" t="s">
        <v>125</v>
      </c>
      <c r="C34" s="41" t="s">
        <v>678</v>
      </c>
      <c r="D34" s="41" t="s">
        <v>379</v>
      </c>
      <c r="E34" s="42">
        <v>1</v>
      </c>
      <c r="F34" s="90"/>
      <c r="G34" s="92">
        <f>Table116[5]*Table116[6]</f>
        <v>0</v>
      </c>
    </row>
    <row r="35" spans="1:7" x14ac:dyDescent="0.25">
      <c r="A35" s="40">
        <v>27</v>
      </c>
      <c r="B35" s="41" t="s">
        <v>126</v>
      </c>
      <c r="C35" s="41" t="s">
        <v>679</v>
      </c>
      <c r="D35" s="41" t="s">
        <v>690</v>
      </c>
      <c r="E35" s="42">
        <v>0.02</v>
      </c>
      <c r="F35" s="90"/>
      <c r="G35" s="92">
        <f>Table116[5]*Table116[6]</f>
        <v>0</v>
      </c>
    </row>
    <row r="36" spans="1:7" x14ac:dyDescent="0.25">
      <c r="A36" s="40">
        <v>28</v>
      </c>
      <c r="B36" s="41" t="s">
        <v>127</v>
      </c>
      <c r="C36" s="41" t="s">
        <v>706</v>
      </c>
      <c r="D36" s="41" t="s">
        <v>691</v>
      </c>
      <c r="E36" s="42">
        <v>0.08</v>
      </c>
      <c r="F36" s="90"/>
      <c r="G36" s="92">
        <f>Table116[5]*Table116[6]</f>
        <v>0</v>
      </c>
    </row>
    <row r="37" spans="1:7" x14ac:dyDescent="0.25">
      <c r="A37" s="40">
        <v>29</v>
      </c>
      <c r="B37" s="41" t="s">
        <v>128</v>
      </c>
      <c r="C37" s="41" t="s">
        <v>707</v>
      </c>
      <c r="D37" s="41" t="s">
        <v>692</v>
      </c>
      <c r="E37" s="42">
        <v>0.01</v>
      </c>
      <c r="F37" s="90"/>
      <c r="G37" s="92">
        <f>Table116[5]*Table116[6]</f>
        <v>0</v>
      </c>
    </row>
    <row r="38" spans="1:7" x14ac:dyDescent="0.25">
      <c r="A38" s="40">
        <v>30</v>
      </c>
      <c r="B38" s="41">
        <v>2451087</v>
      </c>
      <c r="C38" s="41" t="s">
        <v>680</v>
      </c>
      <c r="D38" s="41" t="s">
        <v>379</v>
      </c>
      <c r="E38" s="42">
        <v>30</v>
      </c>
      <c r="F38" s="90"/>
      <c r="G38" s="92">
        <f>Table116[5]*Table116[6]</f>
        <v>0</v>
      </c>
    </row>
    <row r="39" spans="1:7" x14ac:dyDescent="0.25">
      <c r="A39" s="40">
        <v>31</v>
      </c>
      <c r="B39" s="41">
        <v>2451089</v>
      </c>
      <c r="C39" s="41" t="s">
        <v>681</v>
      </c>
      <c r="D39" s="41" t="s">
        <v>379</v>
      </c>
      <c r="E39" s="42">
        <v>11</v>
      </c>
      <c r="F39" s="90"/>
      <c r="G39" s="92">
        <f>Table116[5]*Table116[6]</f>
        <v>0</v>
      </c>
    </row>
    <row r="40" spans="1:7" x14ac:dyDescent="0.25">
      <c r="A40" s="40">
        <v>32</v>
      </c>
      <c r="B40" s="41" t="s">
        <v>129</v>
      </c>
      <c r="C40" s="121" t="s">
        <v>708</v>
      </c>
      <c r="D40" s="41" t="s">
        <v>130</v>
      </c>
      <c r="E40" s="42">
        <v>0.9</v>
      </c>
      <c r="F40" s="90"/>
      <c r="G40" s="92">
        <f>Table116[5]*Table116[6]</f>
        <v>0</v>
      </c>
    </row>
    <row r="41" spans="1:7" x14ac:dyDescent="0.25">
      <c r="A41" s="40">
        <v>33</v>
      </c>
      <c r="B41" s="41" t="s">
        <v>131</v>
      </c>
      <c r="C41" s="41" t="s">
        <v>682</v>
      </c>
      <c r="D41" s="41" t="s">
        <v>130</v>
      </c>
      <c r="E41" s="42">
        <v>0.9</v>
      </c>
      <c r="F41" s="90"/>
      <c r="G41" s="92">
        <f>Table116[5]*Table116[6]</f>
        <v>0</v>
      </c>
    </row>
    <row r="42" spans="1:7" x14ac:dyDescent="0.25">
      <c r="A42" s="40">
        <v>34</v>
      </c>
      <c r="B42" s="41" t="s">
        <v>132</v>
      </c>
      <c r="C42" s="41" t="s">
        <v>683</v>
      </c>
      <c r="D42" s="41" t="s">
        <v>130</v>
      </c>
      <c r="E42" s="42">
        <v>0.9</v>
      </c>
      <c r="F42" s="90"/>
      <c r="G42" s="92">
        <f>Table116[5]*Table116[6]</f>
        <v>0</v>
      </c>
    </row>
    <row r="43" spans="1:7" ht="30" x14ac:dyDescent="0.25">
      <c r="A43" s="40">
        <v>35</v>
      </c>
      <c r="B43" s="41" t="s">
        <v>660</v>
      </c>
      <c r="C43" s="41" t="s">
        <v>684</v>
      </c>
      <c r="D43" s="41" t="s">
        <v>38</v>
      </c>
      <c r="E43" s="42">
        <v>90</v>
      </c>
      <c r="F43" s="90"/>
      <c r="G43" s="92">
        <f>Table116[5]*Table116[6]</f>
        <v>0</v>
      </c>
    </row>
    <row r="44" spans="1:7" x14ac:dyDescent="0.25">
      <c r="A44" s="40">
        <v>36</v>
      </c>
      <c r="B44" s="41" t="s">
        <v>133</v>
      </c>
      <c r="C44" s="41" t="s">
        <v>693</v>
      </c>
      <c r="D44" s="41" t="s">
        <v>379</v>
      </c>
      <c r="E44" s="42">
        <v>999</v>
      </c>
      <c r="F44" s="90"/>
      <c r="G44" s="92">
        <f>Table116[5]*Table116[6]</f>
        <v>0</v>
      </c>
    </row>
    <row r="45" spans="1:7" x14ac:dyDescent="0.25">
      <c r="A45" s="40">
        <v>37</v>
      </c>
      <c r="B45" s="41" t="s">
        <v>134</v>
      </c>
      <c r="C45" s="41" t="s">
        <v>694</v>
      </c>
      <c r="D45" s="41" t="s">
        <v>130</v>
      </c>
      <c r="E45" s="42">
        <v>2.9</v>
      </c>
      <c r="F45" s="90"/>
      <c r="G45" s="92">
        <f>Table116[5]*Table116[6]</f>
        <v>0</v>
      </c>
    </row>
    <row r="46" spans="1:7" x14ac:dyDescent="0.25">
      <c r="A46" s="40">
        <v>38</v>
      </c>
      <c r="B46" s="41" t="s">
        <v>135</v>
      </c>
      <c r="C46" s="41" t="s">
        <v>685</v>
      </c>
      <c r="D46" s="41" t="s">
        <v>38</v>
      </c>
      <c r="E46" s="42">
        <v>200</v>
      </c>
      <c r="F46" s="90"/>
      <c r="G46" s="92">
        <f>Table116[5]*Table116[6]</f>
        <v>0</v>
      </c>
    </row>
    <row r="47" spans="1:7" x14ac:dyDescent="0.25">
      <c r="A47" s="40">
        <v>39</v>
      </c>
      <c r="B47" s="41" t="s">
        <v>136</v>
      </c>
      <c r="C47" s="41" t="s">
        <v>686</v>
      </c>
      <c r="D47" s="41" t="s">
        <v>38</v>
      </c>
      <c r="E47" s="42">
        <v>40</v>
      </c>
      <c r="F47" s="90"/>
      <c r="G47" s="92">
        <f>Table116[5]*Table116[6]</f>
        <v>0</v>
      </c>
    </row>
    <row r="48" spans="1:7" x14ac:dyDescent="0.25">
      <c r="A48" s="40">
        <v>40</v>
      </c>
      <c r="B48" s="41" t="s">
        <v>137</v>
      </c>
      <c r="C48" s="41" t="s">
        <v>687</v>
      </c>
      <c r="D48" s="41" t="s">
        <v>38</v>
      </c>
      <c r="E48" s="42">
        <v>25</v>
      </c>
      <c r="F48" s="90"/>
      <c r="G48" s="92">
        <f>Table116[5]*Table116[6]</f>
        <v>0</v>
      </c>
    </row>
    <row r="49" spans="1:7" x14ac:dyDescent="0.25">
      <c r="A49" s="40">
        <v>41</v>
      </c>
      <c r="B49" s="41" t="s">
        <v>138</v>
      </c>
      <c r="C49" s="41" t="s">
        <v>688</v>
      </c>
      <c r="D49" s="41" t="s">
        <v>38</v>
      </c>
      <c r="E49" s="42">
        <v>25</v>
      </c>
      <c r="F49" s="90"/>
      <c r="G49" s="92">
        <f>Table116[5]*Table116[6]</f>
        <v>0</v>
      </c>
    </row>
    <row r="50" spans="1:7" x14ac:dyDescent="0.25">
      <c r="A50" s="40">
        <v>42</v>
      </c>
      <c r="B50" s="41" t="s">
        <v>139</v>
      </c>
      <c r="C50" s="41" t="s">
        <v>709</v>
      </c>
      <c r="D50" s="41" t="s">
        <v>130</v>
      </c>
      <c r="E50" s="42">
        <v>0.06</v>
      </c>
      <c r="F50" s="90"/>
      <c r="G50" s="92">
        <f>Table116[5]*Table116[6]</f>
        <v>0</v>
      </c>
    </row>
    <row r="51" spans="1:7" ht="30" x14ac:dyDescent="0.25">
      <c r="A51" s="40">
        <v>43</v>
      </c>
      <c r="B51" s="41" t="s">
        <v>140</v>
      </c>
      <c r="C51" s="41" t="s">
        <v>695</v>
      </c>
      <c r="D51" s="41" t="s">
        <v>130</v>
      </c>
      <c r="E51" s="42">
        <v>1.3</v>
      </c>
      <c r="F51" s="90"/>
      <c r="G51" s="92">
        <f>Table116[5]*Table116[6]</f>
        <v>0</v>
      </c>
    </row>
    <row r="52" spans="1:7" ht="30" x14ac:dyDescent="0.25">
      <c r="A52" s="40">
        <v>44</v>
      </c>
      <c r="B52" s="41" t="s">
        <v>140</v>
      </c>
      <c r="C52" s="41" t="s">
        <v>696</v>
      </c>
      <c r="D52" s="41" t="s">
        <v>130</v>
      </c>
      <c r="E52" s="42">
        <v>0.4</v>
      </c>
      <c r="F52" s="90"/>
      <c r="G52" s="92">
        <f>Table116[5]*Table116[6]</f>
        <v>0</v>
      </c>
    </row>
    <row r="53" spans="1:7" ht="45" x14ac:dyDescent="0.25">
      <c r="A53" s="40">
        <v>45</v>
      </c>
      <c r="B53" s="41" t="s">
        <v>141</v>
      </c>
      <c r="C53" s="41" t="s">
        <v>710</v>
      </c>
      <c r="D53" s="41" t="s">
        <v>379</v>
      </c>
      <c r="E53" s="42">
        <v>2</v>
      </c>
      <c r="F53" s="90"/>
      <c r="G53" s="92">
        <f>Table116[5]*Table116[6]</f>
        <v>0</v>
      </c>
    </row>
    <row r="54" spans="1:7" ht="45" x14ac:dyDescent="0.25">
      <c r="A54" s="40">
        <v>46</v>
      </c>
      <c r="B54" s="41" t="s">
        <v>141</v>
      </c>
      <c r="C54" s="41" t="s">
        <v>711</v>
      </c>
      <c r="D54" s="41" t="s">
        <v>379</v>
      </c>
      <c r="E54" s="42">
        <v>2</v>
      </c>
      <c r="F54" s="90"/>
      <c r="G54" s="92">
        <f>Table116[5]*Table116[6]</f>
        <v>0</v>
      </c>
    </row>
    <row r="55" spans="1:7" x14ac:dyDescent="0.25">
      <c r="A55" s="40">
        <v>47</v>
      </c>
      <c r="B55" s="41" t="s">
        <v>142</v>
      </c>
      <c r="C55" s="41" t="s">
        <v>712</v>
      </c>
      <c r="D55" s="41" t="s">
        <v>45</v>
      </c>
      <c r="E55" s="42">
        <v>20</v>
      </c>
      <c r="F55" s="90"/>
      <c r="G55" s="92">
        <f>Table116[5]*Table116[6]</f>
        <v>0</v>
      </c>
    </row>
    <row r="56" spans="1:7" x14ac:dyDescent="0.25">
      <c r="A56" s="40">
        <v>48</v>
      </c>
      <c r="B56" s="41">
        <v>54066</v>
      </c>
      <c r="C56" s="41" t="s">
        <v>697</v>
      </c>
      <c r="D56" s="41" t="s">
        <v>379</v>
      </c>
      <c r="E56" s="42">
        <v>4</v>
      </c>
      <c r="F56" s="90"/>
      <c r="G56" s="92">
        <f>Table116[5]*Table116[6]</f>
        <v>0</v>
      </c>
    </row>
    <row r="57" spans="1:7" x14ac:dyDescent="0.25">
      <c r="A57" s="40">
        <v>49</v>
      </c>
      <c r="B57" s="41" t="s">
        <v>143</v>
      </c>
      <c r="C57" s="41" t="s">
        <v>698</v>
      </c>
      <c r="D57" s="41" t="s">
        <v>689</v>
      </c>
      <c r="E57" s="42">
        <v>0.6</v>
      </c>
      <c r="F57" s="90"/>
      <c r="G57" s="92">
        <f>Table116[5]*Table116[6]</f>
        <v>0</v>
      </c>
    </row>
    <row r="58" spans="1:7" ht="30" x14ac:dyDescent="0.25">
      <c r="A58" s="40">
        <v>50</v>
      </c>
      <c r="B58" s="41" t="s">
        <v>144</v>
      </c>
      <c r="C58" s="41" t="s">
        <v>713</v>
      </c>
      <c r="D58" s="41" t="s">
        <v>130</v>
      </c>
      <c r="E58" s="42">
        <v>0.1</v>
      </c>
      <c r="F58" s="90"/>
      <c r="G58" s="92">
        <f>Table116[5]*Table116[6]</f>
        <v>0</v>
      </c>
    </row>
    <row r="59" spans="1:7" ht="30" x14ac:dyDescent="0.25">
      <c r="A59" s="40">
        <v>51</v>
      </c>
      <c r="B59" s="41" t="s">
        <v>145</v>
      </c>
      <c r="C59" s="41" t="s">
        <v>714</v>
      </c>
      <c r="D59" s="41" t="s">
        <v>130</v>
      </c>
      <c r="E59" s="42">
        <v>0.18</v>
      </c>
      <c r="F59" s="90"/>
      <c r="G59" s="92">
        <f>Table116[5]*Table116[6]</f>
        <v>0</v>
      </c>
    </row>
    <row r="60" spans="1:7" x14ac:dyDescent="0.25">
      <c r="A60" s="40" t="s">
        <v>30</v>
      </c>
      <c r="B60" s="41"/>
      <c r="C60" s="41" t="s">
        <v>699</v>
      </c>
      <c r="D60" s="41"/>
      <c r="E60" s="42"/>
      <c r="F60" s="90"/>
      <c r="G60" s="92">
        <f>Table116[5]*Table116[6]</f>
        <v>0</v>
      </c>
    </row>
    <row r="61" spans="1:7" ht="30" x14ac:dyDescent="0.25">
      <c r="A61" s="40">
        <v>52</v>
      </c>
      <c r="B61" s="41" t="s">
        <v>660</v>
      </c>
      <c r="C61" s="41" t="s">
        <v>700</v>
      </c>
      <c r="D61" s="41" t="s">
        <v>379</v>
      </c>
      <c r="E61" s="42">
        <v>1</v>
      </c>
      <c r="F61" s="90"/>
      <c r="G61" s="92">
        <f>Table116[5]*Table116[6]</f>
        <v>0</v>
      </c>
    </row>
    <row r="62" spans="1:7" ht="30" x14ac:dyDescent="0.25">
      <c r="A62" s="40">
        <v>53</v>
      </c>
      <c r="B62" s="41" t="s">
        <v>660</v>
      </c>
      <c r="C62" s="41" t="s">
        <v>701</v>
      </c>
      <c r="D62" s="41" t="s">
        <v>379</v>
      </c>
      <c r="E62" s="42">
        <v>1</v>
      </c>
      <c r="F62" s="90"/>
      <c r="G62" s="92">
        <f>Table116[5]*Table116[6]</f>
        <v>0</v>
      </c>
    </row>
    <row r="63" spans="1:7" ht="30" x14ac:dyDescent="0.25">
      <c r="A63" s="40">
        <v>54</v>
      </c>
      <c r="B63" s="41" t="s">
        <v>660</v>
      </c>
      <c r="C63" s="41" t="s">
        <v>702</v>
      </c>
      <c r="D63" s="41" t="s">
        <v>379</v>
      </c>
      <c r="E63" s="42">
        <v>6</v>
      </c>
      <c r="F63" s="90"/>
      <c r="G63" s="92">
        <f>Table116[5]*Table116[6]</f>
        <v>0</v>
      </c>
    </row>
    <row r="64" spans="1:7" ht="30" x14ac:dyDescent="0.25">
      <c r="A64" s="40">
        <v>55</v>
      </c>
      <c r="B64" s="41" t="s">
        <v>660</v>
      </c>
      <c r="C64" s="41" t="s">
        <v>678</v>
      </c>
      <c r="D64" s="41" t="s">
        <v>379</v>
      </c>
      <c r="E64" s="42">
        <v>1</v>
      </c>
      <c r="F64" s="90"/>
      <c r="G64" s="92">
        <f>Table116[5]*Table116[6]</f>
        <v>0</v>
      </c>
    </row>
    <row r="65" spans="1:7" x14ac:dyDescent="0.25">
      <c r="A65" s="113" t="s">
        <v>373</v>
      </c>
      <c r="B65" s="114"/>
      <c r="C65" s="114"/>
      <c r="D65" s="114"/>
      <c r="E65" s="115"/>
      <c r="F65" s="115"/>
      <c r="G65" s="115">
        <f>SUBTOTAL(9,Table116[7])</f>
        <v>0</v>
      </c>
    </row>
  </sheetData>
  <mergeCells count="2">
    <mergeCell ref="C2:G3"/>
    <mergeCell ref="A4:B4"/>
  </mergeCells>
  <phoneticPr fontId="18" type="noConversion"/>
  <conditionalFormatting sqref="E7:G65">
    <cfRule type="notContainsBlanks" priority="8" stopIfTrue="1">
      <formula>LEN(TRIM(E7))&gt;0</formula>
    </cfRule>
    <cfRule type="expression" dxfId="159" priority="9">
      <formula>$E7&lt;&gt;""</formula>
    </cfRule>
  </conditionalFormatting>
  <conditionalFormatting sqref="A7:G65">
    <cfRule type="expression" dxfId="158" priority="3">
      <formula>CELL("PROTECT",A7)=0</formula>
    </cfRule>
    <cfRule type="expression" dxfId="157" priority="4">
      <formula>$C7="Subtotal"</formula>
    </cfRule>
    <cfRule type="expression" priority="5" stopIfTrue="1">
      <formula>OR($C7="Subtotal",$A7="Total TVA Cota 0")</formula>
    </cfRule>
    <cfRule type="expression" dxfId="156" priority="7">
      <formula>$E7=""</formula>
    </cfRule>
  </conditionalFormatting>
  <conditionalFormatting sqref="G7:G65">
    <cfRule type="expression" dxfId="155" priority="1">
      <formula>AND($C7="Subtotal",$G7="")</formula>
    </cfRule>
    <cfRule type="expression" dxfId="154" priority="2">
      <formula>AND($C7="Subtotal",_xlfn.FORMULATEXT($G7)="=[5]*[6]")</formula>
    </cfRule>
    <cfRule type="expression" dxfId="153" priority="6">
      <formula>AND($C7&lt;&gt;"Subtotal",_xlfn.FORMULATEXT($G7)&lt;&gt;"=[5]*[6]")</formula>
    </cfRule>
  </conditionalFormatting>
  <dataValidations count="1">
    <dataValidation type="decimal" operator="greaterThan" allowBlank="1" showInputMessage="1" showErrorMessage="1" sqref="F7:F64">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79"/>
  <sheetViews>
    <sheetView view="pageBreakPreview" zoomScaleNormal="90" zoomScaleSheetLayoutView="100" zoomScalePageLayoutView="90" workbookViewId="0">
      <selection activeCell="C73" sqref="C73"/>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57" t="str">
        <f>SITE!C2</f>
        <v>Building solid biomass heating system at the Theoretic Lyceum of Sudarca commune, Donduseni district</v>
      </c>
      <c r="D2" s="157"/>
      <c r="E2" s="157"/>
      <c r="F2" s="157"/>
      <c r="G2" s="157"/>
    </row>
    <row r="3" spans="1:7" s="22" customFormat="1" ht="18.75" x14ac:dyDescent="0.3">
      <c r="A3" s="26" t="str">
        <f>SITE!A3</f>
        <v>Site:</v>
      </c>
      <c r="B3" s="27" t="str">
        <f>IF(SITE!B3=0,"",SITE!B3)</f>
        <v>y</v>
      </c>
      <c r="C3" s="157"/>
      <c r="D3" s="157"/>
      <c r="E3" s="157"/>
      <c r="F3" s="157"/>
      <c r="G3" s="157"/>
    </row>
    <row r="4" spans="1:7" s="22" customFormat="1" ht="18.75" x14ac:dyDescent="0.25">
      <c r="A4" s="160" t="s">
        <v>340</v>
      </c>
      <c r="B4" s="160"/>
      <c r="C4" s="29" t="str">
        <f>SITE!B12</f>
        <v xml:space="preserve">Automated control and regulation system </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v>
      </c>
      <c r="G5" s="8" t="str">
        <f>TA!G5</f>
        <v>Total 
USD (col.5 x col.6)</v>
      </c>
    </row>
    <row r="6" spans="1:7" s="22" customFormat="1" ht="15.75" x14ac:dyDescent="0.25">
      <c r="A6" s="9" t="s">
        <v>17</v>
      </c>
      <c r="B6" s="9" t="s">
        <v>18</v>
      </c>
      <c r="C6" s="9" t="s">
        <v>19</v>
      </c>
      <c r="D6" s="9" t="s">
        <v>20</v>
      </c>
      <c r="E6" s="9" t="s">
        <v>21</v>
      </c>
      <c r="F6" s="9" t="s">
        <v>22</v>
      </c>
      <c r="G6" s="9" t="s">
        <v>23</v>
      </c>
    </row>
    <row r="7" spans="1:7" x14ac:dyDescent="0.25">
      <c r="A7" s="38"/>
      <c r="B7" s="38"/>
      <c r="C7" s="110" t="s">
        <v>716</v>
      </c>
      <c r="D7" s="38"/>
      <c r="E7" s="44"/>
      <c r="F7" s="43"/>
      <c r="G7" s="87">
        <f>Table117[5]*Table117[6]</f>
        <v>0</v>
      </c>
    </row>
    <row r="8" spans="1:7" x14ac:dyDescent="0.25">
      <c r="A8" s="38">
        <v>1</v>
      </c>
      <c r="B8" s="38" t="s">
        <v>172</v>
      </c>
      <c r="C8" s="110" t="s">
        <v>715</v>
      </c>
      <c r="D8" s="116" t="s">
        <v>379</v>
      </c>
      <c r="E8" s="44">
        <v>2</v>
      </c>
      <c r="F8" s="43"/>
      <c r="G8" s="89">
        <f>Table117[5]*Table117[6]</f>
        <v>0</v>
      </c>
    </row>
    <row r="9" spans="1:7" x14ac:dyDescent="0.25">
      <c r="A9" s="35">
        <v>2</v>
      </c>
      <c r="B9" s="25" t="s">
        <v>264</v>
      </c>
      <c r="C9" s="25" t="s">
        <v>717</v>
      </c>
      <c r="D9" s="25" t="s">
        <v>379</v>
      </c>
      <c r="E9" s="25">
        <v>1</v>
      </c>
      <c r="F9" s="90"/>
      <c r="G9" s="91">
        <f>Table117[5]*Table117[6]</f>
        <v>0</v>
      </c>
    </row>
    <row r="10" spans="1:7" x14ac:dyDescent="0.25">
      <c r="A10" s="40">
        <v>3</v>
      </c>
      <c r="B10" s="41" t="s">
        <v>264</v>
      </c>
      <c r="C10" s="41" t="s">
        <v>718</v>
      </c>
      <c r="D10" s="41" t="s">
        <v>379</v>
      </c>
      <c r="E10" s="42">
        <v>4</v>
      </c>
      <c r="F10" s="90"/>
      <c r="G10" s="92">
        <f>Table117[5]*Table117[6]</f>
        <v>0</v>
      </c>
    </row>
    <row r="11" spans="1:7" x14ac:dyDescent="0.25">
      <c r="A11" s="40">
        <v>4</v>
      </c>
      <c r="B11" s="41" t="s">
        <v>264</v>
      </c>
      <c r="C11" s="41" t="s">
        <v>719</v>
      </c>
      <c r="D11" s="41" t="s">
        <v>379</v>
      </c>
      <c r="E11" s="42">
        <v>1</v>
      </c>
      <c r="F11" s="90"/>
      <c r="G11" s="92">
        <f>Table117[5]*Table117[6]</f>
        <v>0</v>
      </c>
    </row>
    <row r="12" spans="1:7" x14ac:dyDescent="0.25">
      <c r="A12" s="40">
        <v>5</v>
      </c>
      <c r="B12" s="41" t="s">
        <v>265</v>
      </c>
      <c r="C12" s="41" t="s">
        <v>720</v>
      </c>
      <c r="D12" s="41" t="s">
        <v>379</v>
      </c>
      <c r="E12" s="42">
        <v>18</v>
      </c>
      <c r="F12" s="90"/>
      <c r="G12" s="92">
        <f>Table117[5]*Table117[6]</f>
        <v>0</v>
      </c>
    </row>
    <row r="13" spans="1:7" x14ac:dyDescent="0.25">
      <c r="A13" s="40">
        <v>6</v>
      </c>
      <c r="B13" s="41" t="s">
        <v>265</v>
      </c>
      <c r="C13" s="41" t="s">
        <v>721</v>
      </c>
      <c r="D13" s="41" t="s">
        <v>379</v>
      </c>
      <c r="E13" s="42">
        <v>4</v>
      </c>
      <c r="F13" s="90"/>
      <c r="G13" s="92">
        <f>Table117[5]*Table117[6]</f>
        <v>0</v>
      </c>
    </row>
    <row r="14" spans="1:7" x14ac:dyDescent="0.25">
      <c r="A14" s="40">
        <v>7</v>
      </c>
      <c r="B14" s="41" t="s">
        <v>264</v>
      </c>
      <c r="C14" s="41" t="s">
        <v>722</v>
      </c>
      <c r="D14" s="41" t="s">
        <v>379</v>
      </c>
      <c r="E14" s="42">
        <v>1</v>
      </c>
      <c r="F14" s="90"/>
      <c r="G14" s="92">
        <f>Table117[5]*Table117[6]</f>
        <v>0</v>
      </c>
    </row>
    <row r="15" spans="1:7" x14ac:dyDescent="0.25">
      <c r="A15" s="40">
        <v>8</v>
      </c>
      <c r="B15" s="41" t="s">
        <v>266</v>
      </c>
      <c r="C15" s="41" t="s">
        <v>781</v>
      </c>
      <c r="D15" s="41" t="s">
        <v>379</v>
      </c>
      <c r="E15" s="42">
        <v>1</v>
      </c>
      <c r="F15" s="90"/>
      <c r="G15" s="92">
        <f>Table117[5]*Table117[6]</f>
        <v>0</v>
      </c>
    </row>
    <row r="16" spans="1:7" ht="30" x14ac:dyDescent="0.25">
      <c r="A16" s="40">
        <v>9</v>
      </c>
      <c r="B16" s="41" t="s">
        <v>267</v>
      </c>
      <c r="C16" s="41" t="s">
        <v>782</v>
      </c>
      <c r="D16" s="41" t="s">
        <v>379</v>
      </c>
      <c r="E16" s="42">
        <v>22</v>
      </c>
      <c r="F16" s="90"/>
      <c r="G16" s="92">
        <f>Table117[5]*Table117[6]</f>
        <v>0</v>
      </c>
    </row>
    <row r="17" spans="1:7" ht="30" x14ac:dyDescent="0.25">
      <c r="A17" s="40">
        <v>10</v>
      </c>
      <c r="B17" s="41" t="s">
        <v>268</v>
      </c>
      <c r="C17" s="41" t="s">
        <v>724</v>
      </c>
      <c r="D17" s="41" t="s">
        <v>130</v>
      </c>
      <c r="E17" s="42">
        <v>0.11</v>
      </c>
      <c r="F17" s="90"/>
      <c r="G17" s="92">
        <f>Table117[5]*Table117[6]</f>
        <v>0</v>
      </c>
    </row>
    <row r="18" spans="1:7" x14ac:dyDescent="0.25">
      <c r="A18" s="40">
        <v>11</v>
      </c>
      <c r="B18" s="41" t="s">
        <v>269</v>
      </c>
      <c r="C18" s="41" t="s">
        <v>723</v>
      </c>
      <c r="D18" s="41" t="s">
        <v>130</v>
      </c>
      <c r="E18" s="42">
        <v>0.05</v>
      </c>
      <c r="F18" s="90"/>
      <c r="G18" s="92">
        <f>Table117[5]*Table117[6]</f>
        <v>0</v>
      </c>
    </row>
    <row r="19" spans="1:7" ht="30" x14ac:dyDescent="0.25">
      <c r="A19" s="40">
        <v>12</v>
      </c>
      <c r="B19" s="41" t="s">
        <v>270</v>
      </c>
      <c r="C19" s="41" t="s">
        <v>725</v>
      </c>
      <c r="D19" s="41" t="s">
        <v>130</v>
      </c>
      <c r="E19" s="42">
        <v>0.36</v>
      </c>
      <c r="F19" s="90"/>
      <c r="G19" s="92">
        <f>Table117[5]*Table117[6]</f>
        <v>0</v>
      </c>
    </row>
    <row r="20" spans="1:7" ht="30" x14ac:dyDescent="0.25">
      <c r="A20" s="40">
        <v>13</v>
      </c>
      <c r="B20" s="41" t="s">
        <v>270</v>
      </c>
      <c r="C20" s="41" t="s">
        <v>726</v>
      </c>
      <c r="D20" s="41" t="s">
        <v>130</v>
      </c>
      <c r="E20" s="42">
        <v>0.53</v>
      </c>
      <c r="F20" s="90"/>
      <c r="G20" s="92">
        <f>Table117[5]*Table117[6]</f>
        <v>0</v>
      </c>
    </row>
    <row r="21" spans="1:7" ht="30" x14ac:dyDescent="0.25">
      <c r="A21" s="40">
        <v>14</v>
      </c>
      <c r="B21" s="41" t="s">
        <v>270</v>
      </c>
      <c r="C21" s="41" t="s">
        <v>727</v>
      </c>
      <c r="D21" s="41" t="s">
        <v>130</v>
      </c>
      <c r="E21" s="42">
        <v>0.61</v>
      </c>
      <c r="F21" s="90"/>
      <c r="G21" s="92">
        <f>Table117[5]*Table117[6]</f>
        <v>0</v>
      </c>
    </row>
    <row r="22" spans="1:7" x14ac:dyDescent="0.25">
      <c r="A22" s="40">
        <v>15</v>
      </c>
      <c r="B22" s="41" t="s">
        <v>194</v>
      </c>
      <c r="C22" s="41" t="s">
        <v>728</v>
      </c>
      <c r="D22" s="41" t="s">
        <v>38</v>
      </c>
      <c r="E22" s="42">
        <v>36</v>
      </c>
      <c r="F22" s="90"/>
      <c r="G22" s="92">
        <f>Table117[5]*Table117[6]</f>
        <v>0</v>
      </c>
    </row>
    <row r="23" spans="1:7" x14ac:dyDescent="0.25">
      <c r="A23" s="40">
        <v>16</v>
      </c>
      <c r="B23" s="41" t="s">
        <v>194</v>
      </c>
      <c r="C23" s="41" t="s">
        <v>729</v>
      </c>
      <c r="D23" s="41" t="s">
        <v>38</v>
      </c>
      <c r="E23" s="42">
        <v>9</v>
      </c>
      <c r="F23" s="90"/>
      <c r="G23" s="92">
        <f>Table117[5]*Table117[6]</f>
        <v>0</v>
      </c>
    </row>
    <row r="24" spans="1:7" x14ac:dyDescent="0.25">
      <c r="A24" s="40">
        <v>17</v>
      </c>
      <c r="B24" s="41" t="s">
        <v>269</v>
      </c>
      <c r="C24" s="41" t="s">
        <v>730</v>
      </c>
      <c r="D24" s="41" t="s">
        <v>130</v>
      </c>
      <c r="E24" s="42">
        <v>0.06</v>
      </c>
      <c r="F24" s="90"/>
      <c r="G24" s="92">
        <f>Table117[5]*Table117[6]</f>
        <v>0</v>
      </c>
    </row>
    <row r="25" spans="1:7" x14ac:dyDescent="0.25">
      <c r="A25" s="40">
        <v>18</v>
      </c>
      <c r="B25" s="41" t="s">
        <v>271</v>
      </c>
      <c r="C25" s="41" t="s">
        <v>731</v>
      </c>
      <c r="D25" s="41" t="s">
        <v>379</v>
      </c>
      <c r="E25" s="42">
        <v>3</v>
      </c>
      <c r="F25" s="90"/>
      <c r="G25" s="92">
        <f>Table117[5]*Table117[6]</f>
        <v>0</v>
      </c>
    </row>
    <row r="26" spans="1:7" x14ac:dyDescent="0.25">
      <c r="A26" s="40">
        <v>19</v>
      </c>
      <c r="B26" s="41" t="s">
        <v>195</v>
      </c>
      <c r="C26" s="41" t="s">
        <v>732</v>
      </c>
      <c r="D26" s="41" t="s">
        <v>68</v>
      </c>
      <c r="E26" s="42">
        <v>5.0000000000000001E-3</v>
      </c>
      <c r="F26" s="90"/>
      <c r="G26" s="92">
        <f>Table117[5]*Table117[6]</f>
        <v>0</v>
      </c>
    </row>
    <row r="27" spans="1:7" x14ac:dyDescent="0.25">
      <c r="A27" s="40">
        <v>20</v>
      </c>
      <c r="B27" s="41" t="s">
        <v>272</v>
      </c>
      <c r="C27" s="41" t="s">
        <v>733</v>
      </c>
      <c r="D27" s="41" t="s">
        <v>379</v>
      </c>
      <c r="E27" s="42">
        <v>1</v>
      </c>
      <c r="F27" s="90"/>
      <c r="G27" s="92">
        <f>Table117[5]*Table117[6]</f>
        <v>0</v>
      </c>
    </row>
    <row r="28" spans="1:7" x14ac:dyDescent="0.25">
      <c r="A28" s="40">
        <v>21</v>
      </c>
      <c r="B28" s="41" t="s">
        <v>273</v>
      </c>
      <c r="C28" s="41" t="s">
        <v>734</v>
      </c>
      <c r="D28" s="41" t="s">
        <v>379</v>
      </c>
      <c r="E28" s="42">
        <v>2</v>
      </c>
      <c r="F28" s="90"/>
      <c r="G28" s="92">
        <f>Table117[5]*Table117[6]</f>
        <v>0</v>
      </c>
    </row>
    <row r="29" spans="1:7" x14ac:dyDescent="0.25">
      <c r="A29" s="40">
        <v>22</v>
      </c>
      <c r="B29" s="41" t="s">
        <v>273</v>
      </c>
      <c r="C29" s="41" t="s">
        <v>735</v>
      </c>
      <c r="D29" s="41" t="s">
        <v>379</v>
      </c>
      <c r="E29" s="42">
        <v>2</v>
      </c>
      <c r="F29" s="90"/>
      <c r="G29" s="92">
        <f>Table117[5]*Table117[6]</f>
        <v>0</v>
      </c>
    </row>
    <row r="30" spans="1:7" x14ac:dyDescent="0.25">
      <c r="A30" s="40">
        <v>23</v>
      </c>
      <c r="B30" s="41" t="s">
        <v>273</v>
      </c>
      <c r="C30" s="41" t="s">
        <v>736</v>
      </c>
      <c r="D30" s="41" t="s">
        <v>379</v>
      </c>
      <c r="E30" s="42">
        <v>6</v>
      </c>
      <c r="F30" s="90"/>
      <c r="G30" s="92">
        <f>Table117[5]*Table117[6]</f>
        <v>0</v>
      </c>
    </row>
    <row r="31" spans="1:7" x14ac:dyDescent="0.25">
      <c r="A31" s="40">
        <v>24</v>
      </c>
      <c r="B31" s="41" t="s">
        <v>273</v>
      </c>
      <c r="C31" s="41" t="s">
        <v>737</v>
      </c>
      <c r="D31" s="41" t="s">
        <v>379</v>
      </c>
      <c r="E31" s="42">
        <v>12</v>
      </c>
      <c r="F31" s="90"/>
      <c r="G31" s="92">
        <f>Table117[5]*Table117[6]</f>
        <v>0</v>
      </c>
    </row>
    <row r="32" spans="1:7" x14ac:dyDescent="0.25">
      <c r="A32" s="40">
        <v>25</v>
      </c>
      <c r="B32" s="41" t="s">
        <v>273</v>
      </c>
      <c r="C32" s="41" t="s">
        <v>738</v>
      </c>
      <c r="D32" s="41" t="s">
        <v>379</v>
      </c>
      <c r="E32" s="42">
        <v>2</v>
      </c>
      <c r="F32" s="90"/>
      <c r="G32" s="92">
        <f>Table117[5]*Table117[6]</f>
        <v>0</v>
      </c>
    </row>
    <row r="33" spans="1:7" x14ac:dyDescent="0.25">
      <c r="A33" s="40">
        <v>26</v>
      </c>
      <c r="B33" s="41" t="s">
        <v>273</v>
      </c>
      <c r="C33" s="41" t="s">
        <v>739</v>
      </c>
      <c r="D33" s="41" t="s">
        <v>379</v>
      </c>
      <c r="E33" s="42">
        <v>15</v>
      </c>
      <c r="F33" s="90"/>
      <c r="G33" s="92">
        <f>Table117[5]*Table117[6]</f>
        <v>0</v>
      </c>
    </row>
    <row r="34" spans="1:7" x14ac:dyDescent="0.25">
      <c r="A34" s="40">
        <v>27</v>
      </c>
      <c r="B34" s="41" t="s">
        <v>273</v>
      </c>
      <c r="C34" s="41" t="s">
        <v>740</v>
      </c>
      <c r="D34" s="41" t="s">
        <v>379</v>
      </c>
      <c r="E34" s="42">
        <v>2</v>
      </c>
      <c r="F34" s="90"/>
      <c r="G34" s="92">
        <f>Table117[5]*Table117[6]</f>
        <v>0</v>
      </c>
    </row>
    <row r="35" spans="1:7" x14ac:dyDescent="0.25">
      <c r="A35" s="40">
        <v>28</v>
      </c>
      <c r="B35" s="41" t="s">
        <v>273</v>
      </c>
      <c r="C35" s="41" t="s">
        <v>741</v>
      </c>
      <c r="D35" s="41" t="s">
        <v>379</v>
      </c>
      <c r="E35" s="42">
        <v>13</v>
      </c>
      <c r="F35" s="90"/>
      <c r="G35" s="92">
        <f>Table117[5]*Table117[6]</f>
        <v>0</v>
      </c>
    </row>
    <row r="36" spans="1:7" x14ac:dyDescent="0.25">
      <c r="A36" s="40">
        <v>29</v>
      </c>
      <c r="B36" s="41" t="s">
        <v>273</v>
      </c>
      <c r="C36" s="41" t="s">
        <v>742</v>
      </c>
      <c r="D36" s="41" t="s">
        <v>379</v>
      </c>
      <c r="E36" s="42">
        <v>15</v>
      </c>
      <c r="F36" s="90"/>
      <c r="G36" s="92">
        <f>Table117[5]*Table117[6]</f>
        <v>0</v>
      </c>
    </row>
    <row r="37" spans="1:7" x14ac:dyDescent="0.25">
      <c r="A37" s="40">
        <v>30</v>
      </c>
      <c r="B37" s="41" t="s">
        <v>273</v>
      </c>
      <c r="C37" s="41" t="s">
        <v>743</v>
      </c>
      <c r="D37" s="41" t="s">
        <v>379</v>
      </c>
      <c r="E37" s="42">
        <v>1</v>
      </c>
      <c r="F37" s="90"/>
      <c r="G37" s="92">
        <f>Table117[5]*Table117[6]</f>
        <v>0</v>
      </c>
    </row>
    <row r="38" spans="1:7" x14ac:dyDescent="0.25">
      <c r="A38" s="40">
        <v>31</v>
      </c>
      <c r="B38" s="41" t="s">
        <v>274</v>
      </c>
      <c r="C38" s="41" t="s">
        <v>744</v>
      </c>
      <c r="D38" s="41" t="s">
        <v>690</v>
      </c>
      <c r="E38" s="42">
        <v>1.4</v>
      </c>
      <c r="F38" s="90"/>
      <c r="G38" s="92">
        <f>Table117[5]*Table117[6]</f>
        <v>0</v>
      </c>
    </row>
    <row r="39" spans="1:7" ht="30" x14ac:dyDescent="0.25">
      <c r="A39" s="40">
        <v>32</v>
      </c>
      <c r="B39" s="41" t="s">
        <v>275</v>
      </c>
      <c r="C39" s="41" t="s">
        <v>745</v>
      </c>
      <c r="D39" s="41" t="s">
        <v>130</v>
      </c>
      <c r="E39" s="42">
        <v>1.5</v>
      </c>
      <c r="F39" s="90"/>
      <c r="G39" s="92">
        <f>Table117[5]*Table117[6]</f>
        <v>0</v>
      </c>
    </row>
    <row r="40" spans="1:7" x14ac:dyDescent="0.25">
      <c r="A40" s="40">
        <v>33</v>
      </c>
      <c r="B40" s="41"/>
      <c r="C40" s="41" t="s">
        <v>746</v>
      </c>
      <c r="D40" s="41" t="s">
        <v>379</v>
      </c>
      <c r="E40" s="42">
        <v>0</v>
      </c>
      <c r="F40" s="90"/>
      <c r="G40" s="92">
        <f>Table117[5]*Table117[6]</f>
        <v>0</v>
      </c>
    </row>
    <row r="41" spans="1:7" x14ac:dyDescent="0.25">
      <c r="A41" s="40">
        <v>34</v>
      </c>
      <c r="B41" s="41">
        <v>80261</v>
      </c>
      <c r="C41" s="41" t="s">
        <v>747</v>
      </c>
      <c r="D41" s="41" t="s">
        <v>379</v>
      </c>
      <c r="E41" s="42">
        <v>22</v>
      </c>
      <c r="F41" s="90"/>
      <c r="G41" s="92">
        <f>Table117[5]*Table117[6]</f>
        <v>0</v>
      </c>
    </row>
    <row r="42" spans="1:7" x14ac:dyDescent="0.25">
      <c r="A42" s="40">
        <v>35</v>
      </c>
      <c r="B42" s="41">
        <v>80263</v>
      </c>
      <c r="C42" s="41" t="s">
        <v>748</v>
      </c>
      <c r="D42" s="41" t="s">
        <v>38</v>
      </c>
      <c r="E42" s="42">
        <v>11</v>
      </c>
      <c r="F42" s="90"/>
      <c r="G42" s="92">
        <f>Table117[5]*Table117[6]</f>
        <v>0</v>
      </c>
    </row>
    <row r="43" spans="1:7" x14ac:dyDescent="0.25">
      <c r="A43" s="40">
        <v>36</v>
      </c>
      <c r="B43" s="41">
        <v>80263</v>
      </c>
      <c r="C43" s="41" t="s">
        <v>749</v>
      </c>
      <c r="D43" s="41" t="s">
        <v>38</v>
      </c>
      <c r="E43" s="42">
        <v>5</v>
      </c>
      <c r="F43" s="90"/>
      <c r="G43" s="92">
        <f>Table117[5]*Table117[6]</f>
        <v>0</v>
      </c>
    </row>
    <row r="44" spans="1:7" x14ac:dyDescent="0.25">
      <c r="A44" s="40">
        <v>37</v>
      </c>
      <c r="B44" s="41">
        <v>80264</v>
      </c>
      <c r="C44" s="41" t="s">
        <v>750</v>
      </c>
      <c r="D44" s="41" t="s">
        <v>38</v>
      </c>
      <c r="E44" s="42">
        <v>36</v>
      </c>
      <c r="F44" s="90"/>
      <c r="G44" s="92">
        <f>Table117[5]*Table117[6]</f>
        <v>0</v>
      </c>
    </row>
    <row r="45" spans="1:7" x14ac:dyDescent="0.25">
      <c r="A45" s="40">
        <v>38</v>
      </c>
      <c r="B45" s="41">
        <v>80265</v>
      </c>
      <c r="C45" s="41" t="s">
        <v>751</v>
      </c>
      <c r="D45" s="41" t="s">
        <v>38</v>
      </c>
      <c r="E45" s="42">
        <v>53</v>
      </c>
      <c r="F45" s="90"/>
      <c r="G45" s="92">
        <f>Table117[5]*Table117[6]</f>
        <v>0</v>
      </c>
    </row>
    <row r="46" spans="1:7" x14ac:dyDescent="0.25">
      <c r="A46" s="40">
        <v>39</v>
      </c>
      <c r="B46" s="41">
        <v>80266</v>
      </c>
      <c r="C46" s="41" t="s">
        <v>752</v>
      </c>
      <c r="D46" s="41" t="s">
        <v>38</v>
      </c>
      <c r="E46" s="42">
        <v>61</v>
      </c>
      <c r="F46" s="90"/>
      <c r="G46" s="92">
        <f>Table117[5]*Table117[6]</f>
        <v>0</v>
      </c>
    </row>
    <row r="47" spans="1:7" x14ac:dyDescent="0.25">
      <c r="A47" s="40">
        <v>40</v>
      </c>
      <c r="B47" s="41">
        <v>80268</v>
      </c>
      <c r="C47" s="41" t="s">
        <v>753</v>
      </c>
      <c r="D47" s="41" t="s">
        <v>38</v>
      </c>
      <c r="E47" s="42">
        <v>80</v>
      </c>
      <c r="F47" s="90"/>
      <c r="G47" s="92">
        <f>Table117[5]*Table117[6]</f>
        <v>0</v>
      </c>
    </row>
    <row r="48" spans="1:7" x14ac:dyDescent="0.25">
      <c r="A48" s="40">
        <v>41</v>
      </c>
      <c r="B48" s="41">
        <v>80269</v>
      </c>
      <c r="C48" s="41" t="s">
        <v>754</v>
      </c>
      <c r="D48" s="41" t="s">
        <v>38</v>
      </c>
      <c r="E48" s="42">
        <v>70</v>
      </c>
      <c r="F48" s="90"/>
      <c r="G48" s="92">
        <f>Table117[5]*Table117[6]</f>
        <v>0</v>
      </c>
    </row>
    <row r="49" spans="1:7" x14ac:dyDescent="0.25">
      <c r="A49" s="40">
        <v>42</v>
      </c>
      <c r="B49" s="41">
        <v>80270</v>
      </c>
      <c r="C49" s="41" t="s">
        <v>755</v>
      </c>
      <c r="D49" s="41" t="s">
        <v>38</v>
      </c>
      <c r="E49" s="42">
        <v>36</v>
      </c>
      <c r="F49" s="90"/>
      <c r="G49" s="92">
        <f>Table117[5]*Table117[6]</f>
        <v>0</v>
      </c>
    </row>
    <row r="50" spans="1:7" x14ac:dyDescent="0.25">
      <c r="A50" s="40">
        <v>43</v>
      </c>
      <c r="B50" s="41">
        <v>80271</v>
      </c>
      <c r="C50" s="41" t="s">
        <v>756</v>
      </c>
      <c r="D50" s="41" t="s">
        <v>38</v>
      </c>
      <c r="E50" s="42">
        <v>9</v>
      </c>
      <c r="F50" s="90"/>
      <c r="G50" s="92">
        <f>Table117[5]*Table117[6]</f>
        <v>0</v>
      </c>
    </row>
    <row r="51" spans="1:7" x14ac:dyDescent="0.25">
      <c r="A51" s="40">
        <v>44</v>
      </c>
      <c r="B51" s="41">
        <v>80277</v>
      </c>
      <c r="C51" s="41" t="s">
        <v>757</v>
      </c>
      <c r="D51" s="41" t="s">
        <v>379</v>
      </c>
      <c r="E51" s="42">
        <v>3</v>
      </c>
      <c r="F51" s="90"/>
      <c r="G51" s="92">
        <f>Table117[5]*Table117[6]</f>
        <v>0</v>
      </c>
    </row>
    <row r="52" spans="1:7" x14ac:dyDescent="0.25">
      <c r="A52" s="40">
        <v>45</v>
      </c>
      <c r="B52" s="41">
        <v>80263</v>
      </c>
      <c r="C52" s="41" t="s">
        <v>783</v>
      </c>
      <c r="D52" s="41" t="s">
        <v>38</v>
      </c>
      <c r="E52" s="42">
        <v>6</v>
      </c>
      <c r="F52" s="90"/>
      <c r="G52" s="92">
        <f>Table117[5]*Table117[6]</f>
        <v>0</v>
      </c>
    </row>
    <row r="53" spans="1:7" x14ac:dyDescent="0.25">
      <c r="A53" s="40" t="s">
        <v>30</v>
      </c>
      <c r="B53" s="41"/>
      <c r="C53" s="41" t="s">
        <v>758</v>
      </c>
      <c r="D53" s="41"/>
      <c r="E53" s="42"/>
      <c r="F53" s="90"/>
      <c r="G53" s="92">
        <f>Table117[5]*Table117[6]</f>
        <v>0</v>
      </c>
    </row>
    <row r="54" spans="1:7" ht="30" x14ac:dyDescent="0.25">
      <c r="A54" s="40">
        <v>46</v>
      </c>
      <c r="B54" s="41" t="s">
        <v>660</v>
      </c>
      <c r="C54" s="41" t="s">
        <v>760</v>
      </c>
      <c r="D54" s="41" t="s">
        <v>379</v>
      </c>
      <c r="E54" s="42">
        <v>2</v>
      </c>
      <c r="F54" s="90"/>
      <c r="G54" s="92">
        <f>Table117[5]*Table117[6]</f>
        <v>0</v>
      </c>
    </row>
    <row r="55" spans="1:7" x14ac:dyDescent="0.25">
      <c r="A55" s="40">
        <v>47</v>
      </c>
      <c r="B55" s="41" t="s">
        <v>759</v>
      </c>
      <c r="C55" s="41" t="s">
        <v>717</v>
      </c>
      <c r="D55" s="41" t="s">
        <v>379</v>
      </c>
      <c r="E55" s="42">
        <v>1</v>
      </c>
      <c r="F55" s="90"/>
      <c r="G55" s="92">
        <f>Table117[5]*Table117[6]</f>
        <v>0</v>
      </c>
    </row>
    <row r="56" spans="1:7" x14ac:dyDescent="0.25">
      <c r="A56" s="40">
        <v>48</v>
      </c>
      <c r="B56" s="41">
        <v>3380005</v>
      </c>
      <c r="C56" s="41" t="s">
        <v>761</v>
      </c>
      <c r="D56" s="41" t="s">
        <v>379</v>
      </c>
      <c r="E56" s="42">
        <v>4</v>
      </c>
      <c r="F56" s="90"/>
      <c r="G56" s="92">
        <f>Table117[5]*Table117[6]</f>
        <v>0</v>
      </c>
    </row>
    <row r="57" spans="1:7" x14ac:dyDescent="0.25">
      <c r="A57" s="40">
        <v>49</v>
      </c>
      <c r="B57" s="41" t="s">
        <v>759</v>
      </c>
      <c r="C57" s="41" t="s">
        <v>762</v>
      </c>
      <c r="D57" s="41" t="s">
        <v>379</v>
      </c>
      <c r="E57" s="42">
        <v>1</v>
      </c>
      <c r="F57" s="90"/>
      <c r="G57" s="92">
        <f>Table117[5]*Table117[6]</f>
        <v>0</v>
      </c>
    </row>
    <row r="58" spans="1:7" ht="30" x14ac:dyDescent="0.25">
      <c r="A58" s="40">
        <v>50</v>
      </c>
      <c r="B58" s="41" t="s">
        <v>660</v>
      </c>
      <c r="C58" s="41" t="s">
        <v>763</v>
      </c>
      <c r="D58" s="41" t="s">
        <v>379</v>
      </c>
      <c r="E58" s="42">
        <v>18</v>
      </c>
      <c r="F58" s="90"/>
      <c r="G58" s="92">
        <f>Table117[5]*Table117[6]</f>
        <v>0</v>
      </c>
    </row>
    <row r="59" spans="1:7" ht="30" x14ac:dyDescent="0.25">
      <c r="A59" s="40">
        <v>51</v>
      </c>
      <c r="B59" s="41" t="s">
        <v>660</v>
      </c>
      <c r="C59" s="41" t="s">
        <v>764</v>
      </c>
      <c r="D59" s="41" t="s">
        <v>379</v>
      </c>
      <c r="E59" s="42">
        <v>4</v>
      </c>
      <c r="F59" s="90"/>
      <c r="G59" s="92">
        <f>Table117[5]*Table117[6]</f>
        <v>0</v>
      </c>
    </row>
    <row r="60" spans="1:7" ht="30" x14ac:dyDescent="0.25">
      <c r="A60" s="40">
        <v>52</v>
      </c>
      <c r="B60" s="41" t="s">
        <v>660</v>
      </c>
      <c r="C60" s="41" t="s">
        <v>765</v>
      </c>
      <c r="D60" s="41" t="s">
        <v>379</v>
      </c>
      <c r="E60" s="42">
        <v>1</v>
      </c>
      <c r="F60" s="90"/>
      <c r="G60" s="92">
        <f>Table117[5]*Table117[6]</f>
        <v>0</v>
      </c>
    </row>
    <row r="61" spans="1:7" ht="30" x14ac:dyDescent="0.25">
      <c r="A61" s="40">
        <v>53</v>
      </c>
      <c r="B61" s="41" t="s">
        <v>660</v>
      </c>
      <c r="C61" s="41" t="s">
        <v>784</v>
      </c>
      <c r="D61" s="41" t="s">
        <v>379</v>
      </c>
      <c r="E61" s="42">
        <v>1</v>
      </c>
      <c r="F61" s="90"/>
      <c r="G61" s="92">
        <f>Table117[5]*Table117[6]</f>
        <v>0</v>
      </c>
    </row>
    <row r="62" spans="1:7" ht="30" x14ac:dyDescent="0.25">
      <c r="A62" s="40">
        <v>55</v>
      </c>
      <c r="B62" s="41" t="s">
        <v>660</v>
      </c>
      <c r="C62" s="41" t="s">
        <v>766</v>
      </c>
      <c r="D62" s="41" t="s">
        <v>379</v>
      </c>
      <c r="E62" s="42">
        <v>1</v>
      </c>
      <c r="F62" s="90"/>
      <c r="G62" s="92">
        <f>Table117[5]*Table117[6]</f>
        <v>0</v>
      </c>
    </row>
    <row r="63" spans="1:7" ht="30" x14ac:dyDescent="0.25">
      <c r="A63" s="40">
        <v>56</v>
      </c>
      <c r="B63" s="41" t="s">
        <v>660</v>
      </c>
      <c r="C63" s="41" t="s">
        <v>276</v>
      </c>
      <c r="D63" s="41" t="s">
        <v>379</v>
      </c>
      <c r="E63" s="42">
        <v>2</v>
      </c>
      <c r="F63" s="90"/>
      <c r="G63" s="92">
        <f>Table117[5]*Table117[6]</f>
        <v>0</v>
      </c>
    </row>
    <row r="64" spans="1:7" ht="30" x14ac:dyDescent="0.25">
      <c r="A64" s="40">
        <v>57</v>
      </c>
      <c r="B64" s="41" t="s">
        <v>660</v>
      </c>
      <c r="C64" s="41" t="s">
        <v>767</v>
      </c>
      <c r="D64" s="41" t="s">
        <v>379</v>
      </c>
      <c r="E64" s="42">
        <v>2</v>
      </c>
      <c r="F64" s="90"/>
      <c r="G64" s="92">
        <f>Table117[5]*Table117[6]</f>
        <v>0</v>
      </c>
    </row>
    <row r="65" spans="1:7" ht="30" x14ac:dyDescent="0.25">
      <c r="A65" s="40">
        <v>58</v>
      </c>
      <c r="B65" s="41" t="s">
        <v>660</v>
      </c>
      <c r="C65" s="41" t="s">
        <v>768</v>
      </c>
      <c r="D65" s="41" t="s">
        <v>379</v>
      </c>
      <c r="E65" s="42">
        <v>6</v>
      </c>
      <c r="F65" s="90"/>
      <c r="G65" s="92">
        <f>Table117[5]*Table117[6]</f>
        <v>0</v>
      </c>
    </row>
    <row r="66" spans="1:7" ht="30" x14ac:dyDescent="0.25">
      <c r="A66" s="40">
        <v>59</v>
      </c>
      <c r="B66" s="41" t="s">
        <v>418</v>
      </c>
      <c r="C66" s="41" t="s">
        <v>769</v>
      </c>
      <c r="D66" s="41" t="s">
        <v>379</v>
      </c>
      <c r="E66" s="42">
        <v>6</v>
      </c>
      <c r="F66" s="90"/>
      <c r="G66" s="92">
        <f>Table117[5]*Table117[6]</f>
        <v>0</v>
      </c>
    </row>
    <row r="67" spans="1:7" ht="30" x14ac:dyDescent="0.25">
      <c r="A67" s="40">
        <v>60</v>
      </c>
      <c r="B67" s="41" t="s">
        <v>418</v>
      </c>
      <c r="C67" s="41" t="s">
        <v>770</v>
      </c>
      <c r="D67" s="41" t="s">
        <v>379</v>
      </c>
      <c r="E67" s="42">
        <v>6</v>
      </c>
      <c r="F67" s="90"/>
      <c r="G67" s="92">
        <f>Table117[5]*Table117[6]</f>
        <v>0</v>
      </c>
    </row>
    <row r="68" spans="1:7" ht="30" x14ac:dyDescent="0.25">
      <c r="A68" s="40">
        <v>61</v>
      </c>
      <c r="B68" s="41" t="s">
        <v>418</v>
      </c>
      <c r="C68" s="41" t="s">
        <v>771</v>
      </c>
      <c r="D68" s="41" t="s">
        <v>379</v>
      </c>
      <c r="E68" s="42">
        <v>1</v>
      </c>
      <c r="F68" s="90"/>
      <c r="G68" s="92">
        <f>Table117[5]*Table117[6]</f>
        <v>0</v>
      </c>
    </row>
    <row r="69" spans="1:7" ht="30" x14ac:dyDescent="0.25">
      <c r="A69" s="40">
        <v>62</v>
      </c>
      <c r="B69" s="41" t="s">
        <v>418</v>
      </c>
      <c r="C69" s="41" t="s">
        <v>772</v>
      </c>
      <c r="D69" s="41" t="s">
        <v>379</v>
      </c>
      <c r="E69" s="42">
        <v>1</v>
      </c>
      <c r="F69" s="90"/>
      <c r="G69" s="92">
        <f>Table117[5]*Table117[6]</f>
        <v>0</v>
      </c>
    </row>
    <row r="70" spans="1:7" ht="30" x14ac:dyDescent="0.25">
      <c r="A70" s="40">
        <v>63</v>
      </c>
      <c r="B70" s="41" t="s">
        <v>660</v>
      </c>
      <c r="C70" s="41" t="s">
        <v>773</v>
      </c>
      <c r="D70" s="41" t="s">
        <v>379</v>
      </c>
      <c r="E70" s="42">
        <v>1</v>
      </c>
      <c r="F70" s="90"/>
      <c r="G70" s="92">
        <f>Table117[5]*Table117[6]</f>
        <v>0</v>
      </c>
    </row>
    <row r="71" spans="1:7" ht="30" x14ac:dyDescent="0.25">
      <c r="A71" s="40">
        <v>64</v>
      </c>
      <c r="B71" s="41" t="s">
        <v>660</v>
      </c>
      <c r="C71" s="41" t="s">
        <v>774</v>
      </c>
      <c r="D71" s="41" t="s">
        <v>379</v>
      </c>
      <c r="E71" s="42">
        <v>6</v>
      </c>
      <c r="F71" s="90"/>
      <c r="G71" s="92">
        <f>Table117[5]*Table117[6]</f>
        <v>0</v>
      </c>
    </row>
    <row r="72" spans="1:7" ht="30" x14ac:dyDescent="0.25">
      <c r="A72" s="40">
        <v>65</v>
      </c>
      <c r="B72" s="41" t="s">
        <v>660</v>
      </c>
      <c r="C72" s="41" t="s">
        <v>775</v>
      </c>
      <c r="D72" s="41" t="s">
        <v>379</v>
      </c>
      <c r="E72" s="42">
        <v>1</v>
      </c>
      <c r="F72" s="90"/>
      <c r="G72" s="92">
        <f>Table117[5]*Table117[6]</f>
        <v>0</v>
      </c>
    </row>
    <row r="73" spans="1:7" ht="30" x14ac:dyDescent="0.25">
      <c r="A73" s="40">
        <v>66</v>
      </c>
      <c r="B73" s="41" t="s">
        <v>660</v>
      </c>
      <c r="C73" s="114" t="s">
        <v>945</v>
      </c>
      <c r="D73" s="41" t="s">
        <v>379</v>
      </c>
      <c r="E73" s="42">
        <v>6</v>
      </c>
      <c r="F73" s="90"/>
      <c r="G73" s="92">
        <f>Table117[5]*Table117[6]</f>
        <v>0</v>
      </c>
    </row>
    <row r="74" spans="1:7" ht="30" x14ac:dyDescent="0.25">
      <c r="A74" s="40">
        <v>67</v>
      </c>
      <c r="B74" s="41" t="s">
        <v>660</v>
      </c>
      <c r="C74" s="41" t="s">
        <v>776</v>
      </c>
      <c r="D74" s="41" t="s">
        <v>379</v>
      </c>
      <c r="E74" s="42">
        <v>15</v>
      </c>
      <c r="F74" s="90"/>
      <c r="G74" s="92">
        <f>Table117[5]*Table117[6]</f>
        <v>0</v>
      </c>
    </row>
    <row r="75" spans="1:7" ht="30" x14ac:dyDescent="0.25">
      <c r="A75" s="40">
        <v>68</v>
      </c>
      <c r="B75" s="41" t="s">
        <v>660</v>
      </c>
      <c r="C75" s="41" t="s">
        <v>777</v>
      </c>
      <c r="D75" s="41" t="s">
        <v>379</v>
      </c>
      <c r="E75" s="42">
        <v>2</v>
      </c>
      <c r="F75" s="90"/>
      <c r="G75" s="92">
        <f>Table117[5]*Table117[6]</f>
        <v>0</v>
      </c>
    </row>
    <row r="76" spans="1:7" ht="30" x14ac:dyDescent="0.25">
      <c r="A76" s="40">
        <v>69</v>
      </c>
      <c r="B76" s="41" t="s">
        <v>660</v>
      </c>
      <c r="C76" s="41" t="s">
        <v>778</v>
      </c>
      <c r="D76" s="41" t="s">
        <v>379</v>
      </c>
      <c r="E76" s="42">
        <v>15</v>
      </c>
      <c r="F76" s="90"/>
      <c r="G76" s="92">
        <f>Table117[5]*Table117[6]</f>
        <v>0</v>
      </c>
    </row>
    <row r="77" spans="1:7" ht="30" x14ac:dyDescent="0.25">
      <c r="A77" s="40">
        <v>70</v>
      </c>
      <c r="B77" s="41" t="s">
        <v>660</v>
      </c>
      <c r="C77" s="41" t="s">
        <v>780</v>
      </c>
      <c r="D77" s="41" t="s">
        <v>379</v>
      </c>
      <c r="E77" s="42">
        <v>1</v>
      </c>
      <c r="F77" s="90"/>
      <c r="G77" s="92">
        <f>Table117[5]*Table117[6]</f>
        <v>0</v>
      </c>
    </row>
    <row r="78" spans="1:7" ht="30" x14ac:dyDescent="0.25">
      <c r="A78" s="40">
        <v>71</v>
      </c>
      <c r="B78" s="41" t="s">
        <v>660</v>
      </c>
      <c r="C78" s="41" t="s">
        <v>779</v>
      </c>
      <c r="D78" s="41" t="s">
        <v>379</v>
      </c>
      <c r="E78" s="42">
        <v>5</v>
      </c>
      <c r="F78" s="90"/>
      <c r="G78" s="92">
        <f>Table117[5]*Table117[6]</f>
        <v>0</v>
      </c>
    </row>
    <row r="79" spans="1:7" x14ac:dyDescent="0.25">
      <c r="A79" s="40" t="s">
        <v>373</v>
      </c>
      <c r="B79" s="41"/>
      <c r="C79" s="41"/>
      <c r="D79" s="41"/>
      <c r="E79" s="42"/>
      <c r="F79" s="42"/>
      <c r="G79" s="87">
        <f>SUBTOTAL(9,Table117[7])</f>
        <v>0</v>
      </c>
    </row>
  </sheetData>
  <mergeCells count="2">
    <mergeCell ref="C2:G3"/>
    <mergeCell ref="A4:B4"/>
  </mergeCells>
  <phoneticPr fontId="18" type="noConversion"/>
  <conditionalFormatting sqref="E7:G79">
    <cfRule type="notContainsBlanks" priority="8" stopIfTrue="1">
      <formula>LEN(TRIM(E7))&gt;0</formula>
    </cfRule>
    <cfRule type="expression" dxfId="133" priority="9">
      <formula>$E7&lt;&gt;""</formula>
    </cfRule>
  </conditionalFormatting>
  <conditionalFormatting sqref="A7:G79">
    <cfRule type="expression" dxfId="132" priority="3">
      <formula>CELL("PROTECT",A7)=0</formula>
    </cfRule>
    <cfRule type="expression" dxfId="131" priority="4">
      <formula>$C7="Subtotal"</formula>
    </cfRule>
    <cfRule type="expression" priority="5" stopIfTrue="1">
      <formula>OR($C7="Subtotal",$A7="Total TVA Cota 0")</formula>
    </cfRule>
    <cfRule type="expression" dxfId="130" priority="7">
      <formula>$E7=""</formula>
    </cfRule>
  </conditionalFormatting>
  <conditionalFormatting sqref="G7:G79">
    <cfRule type="expression" dxfId="129" priority="1">
      <formula>AND($C7="Subtotal",$G7="")</formula>
    </cfRule>
    <cfRule type="expression" dxfId="128" priority="2">
      <formula>AND($C7="Subtotal",_xlfn.FORMULATEXT($G7)="=[5]*[6]")</formula>
    </cfRule>
    <cfRule type="expression" dxfId="127" priority="6">
      <formula>AND($C7&lt;&gt;"Subtotal",_xlfn.FORMULATEXT($G7)&lt;&gt;"=[5]*[6]")</formula>
    </cfRule>
  </conditionalFormatting>
  <dataValidations count="1">
    <dataValidation type="decimal" operator="greaterThan" allowBlank="1" showInputMessage="1" showErrorMessage="1" sqref="F7:F7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99"/>
  <sheetViews>
    <sheetView view="pageBreakPreview" topLeftCell="A7" zoomScaleNormal="90" zoomScaleSheetLayoutView="100" zoomScalePageLayoutView="90" workbookViewId="0">
      <selection activeCell="C95" sqref="C95"/>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57" t="str">
        <f>SITE!C2</f>
        <v>Building solid biomass heating system at the Theoretic Lyceum of Sudarca commune, Donduseni district</v>
      </c>
      <c r="D2" s="157"/>
      <c r="E2" s="157"/>
      <c r="F2" s="157"/>
      <c r="G2" s="157"/>
    </row>
    <row r="3" spans="1:7" s="22" customFormat="1" ht="18.75" x14ac:dyDescent="0.3">
      <c r="A3" s="26" t="str">
        <f>SITE!A3</f>
        <v>Site:</v>
      </c>
      <c r="B3" s="27" t="str">
        <f>IF(SITE!B3=0,"",SITE!B3)</f>
        <v>y</v>
      </c>
      <c r="C3" s="157"/>
      <c r="D3" s="157"/>
      <c r="E3" s="157"/>
      <c r="F3" s="157"/>
      <c r="G3" s="157"/>
    </row>
    <row r="4" spans="1:7" s="22" customFormat="1" ht="18.75" x14ac:dyDescent="0.25">
      <c r="A4" s="160" t="s">
        <v>340</v>
      </c>
      <c r="B4" s="160"/>
      <c r="C4" s="29" t="str">
        <f>SITE!B13</f>
        <v>Water and sewage</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v>
      </c>
      <c r="G5" s="8" t="str">
        <f>TA!G5</f>
        <v>Total 
USD (col.5 x col.6)</v>
      </c>
    </row>
    <row r="6" spans="1:7" s="22" customFormat="1" ht="15.75" x14ac:dyDescent="0.25">
      <c r="A6" s="9" t="s">
        <v>17</v>
      </c>
      <c r="B6" s="9" t="s">
        <v>18</v>
      </c>
      <c r="C6" s="9" t="s">
        <v>19</v>
      </c>
      <c r="D6" s="9" t="s">
        <v>20</v>
      </c>
      <c r="E6" s="9" t="s">
        <v>21</v>
      </c>
      <c r="F6" s="9" t="s">
        <v>22</v>
      </c>
      <c r="G6" s="9" t="s">
        <v>23</v>
      </c>
    </row>
    <row r="7" spans="1:7" x14ac:dyDescent="0.25">
      <c r="A7" s="38"/>
      <c r="B7" s="38"/>
      <c r="C7" s="110" t="s">
        <v>785</v>
      </c>
      <c r="D7" s="38"/>
      <c r="E7" s="44"/>
      <c r="F7" s="43"/>
      <c r="G7" s="87">
        <f>Table118[5]*Table118[6]</f>
        <v>0</v>
      </c>
    </row>
    <row r="8" spans="1:7" x14ac:dyDescent="0.25">
      <c r="A8" s="35">
        <v>2</v>
      </c>
      <c r="B8" s="25" t="s">
        <v>759</v>
      </c>
      <c r="C8" s="25" t="s">
        <v>290</v>
      </c>
      <c r="D8" s="25" t="s">
        <v>379</v>
      </c>
      <c r="E8" s="25">
        <v>1</v>
      </c>
      <c r="F8" s="90"/>
      <c r="G8" s="91">
        <f>Table118[5]*Table118[6]</f>
        <v>0</v>
      </c>
    </row>
    <row r="9" spans="1:7" x14ac:dyDescent="0.25">
      <c r="A9" s="40">
        <v>3</v>
      </c>
      <c r="B9" s="41" t="s">
        <v>759</v>
      </c>
      <c r="C9" s="41" t="s">
        <v>786</v>
      </c>
      <c r="D9" s="41" t="s">
        <v>379</v>
      </c>
      <c r="E9" s="42">
        <v>1</v>
      </c>
      <c r="F9" s="90"/>
      <c r="G9" s="92">
        <f>Table118[5]*Table118[6]</f>
        <v>0</v>
      </c>
    </row>
    <row r="10" spans="1:7" x14ac:dyDescent="0.25">
      <c r="A10" s="40" t="s">
        <v>30</v>
      </c>
      <c r="B10" s="41"/>
      <c r="C10" s="41" t="s">
        <v>387</v>
      </c>
      <c r="D10" s="41"/>
      <c r="E10" s="42"/>
      <c r="F10" s="90"/>
      <c r="G10" s="92">
        <f>Table118[5]*Table118[6]</f>
        <v>0</v>
      </c>
    </row>
    <row r="11" spans="1:7" ht="30" x14ac:dyDescent="0.25">
      <c r="A11" s="40">
        <v>4</v>
      </c>
      <c r="B11" s="41" t="s">
        <v>237</v>
      </c>
      <c r="C11" s="41" t="s">
        <v>843</v>
      </c>
      <c r="D11" s="41" t="s">
        <v>379</v>
      </c>
      <c r="E11" s="42">
        <v>1</v>
      </c>
      <c r="F11" s="90"/>
      <c r="G11" s="92">
        <f>Table118[5]*Table118[6]</f>
        <v>0</v>
      </c>
    </row>
    <row r="12" spans="1:7" x14ac:dyDescent="0.25">
      <c r="A12" s="40">
        <v>5</v>
      </c>
      <c r="B12" s="41" t="s">
        <v>238</v>
      </c>
      <c r="C12" s="41" t="s">
        <v>787</v>
      </c>
      <c r="D12" s="41" t="s">
        <v>379</v>
      </c>
      <c r="E12" s="42">
        <v>1</v>
      </c>
      <c r="F12" s="90"/>
      <c r="G12" s="92">
        <f>Table118[5]*Table118[6]</f>
        <v>0</v>
      </c>
    </row>
    <row r="13" spans="1:7" x14ac:dyDescent="0.25">
      <c r="A13" s="40" t="s">
        <v>30</v>
      </c>
      <c r="B13" s="41"/>
      <c r="C13" s="41" t="s">
        <v>395</v>
      </c>
      <c r="D13" s="41"/>
      <c r="E13" s="42"/>
      <c r="F13" s="90"/>
      <c r="G13" s="92">
        <f>Table118[5]*Table118[6]</f>
        <v>0</v>
      </c>
    </row>
    <row r="14" spans="1:7" x14ac:dyDescent="0.25">
      <c r="A14" s="40"/>
      <c r="B14" s="41"/>
      <c r="C14" s="41" t="s">
        <v>788</v>
      </c>
      <c r="D14" s="41"/>
      <c r="E14" s="42"/>
      <c r="F14" s="90"/>
      <c r="G14" s="92">
        <f>Table118[5]*Table118[6]</f>
        <v>0</v>
      </c>
    </row>
    <row r="15" spans="1:7" ht="30" x14ac:dyDescent="0.25">
      <c r="A15" s="40">
        <v>6</v>
      </c>
      <c r="B15" s="41" t="s">
        <v>239</v>
      </c>
      <c r="C15" s="41" t="s">
        <v>789</v>
      </c>
      <c r="D15" s="41" t="s">
        <v>38</v>
      </c>
      <c r="E15" s="42">
        <v>10</v>
      </c>
      <c r="F15" s="90"/>
      <c r="G15" s="92">
        <f>Table118[5]*Table118[6]</f>
        <v>0</v>
      </c>
    </row>
    <row r="16" spans="1:7" ht="30" x14ac:dyDescent="0.25">
      <c r="A16" s="40">
        <v>7</v>
      </c>
      <c r="B16" s="41" t="s">
        <v>240</v>
      </c>
      <c r="C16" s="41" t="s">
        <v>790</v>
      </c>
      <c r="D16" s="41" t="s">
        <v>38</v>
      </c>
      <c r="E16" s="42">
        <v>15</v>
      </c>
      <c r="F16" s="90"/>
      <c r="G16" s="92">
        <f>Table118[5]*Table118[6]</f>
        <v>0</v>
      </c>
    </row>
    <row r="17" spans="1:7" ht="30" x14ac:dyDescent="0.25">
      <c r="A17" s="40">
        <v>8</v>
      </c>
      <c r="B17" s="41" t="s">
        <v>241</v>
      </c>
      <c r="C17" s="41" t="s">
        <v>844</v>
      </c>
      <c r="D17" s="41" t="s">
        <v>38</v>
      </c>
      <c r="E17" s="42">
        <v>25</v>
      </c>
      <c r="F17" s="90"/>
      <c r="G17" s="92">
        <f>Table118[5]*Table118[6]</f>
        <v>0</v>
      </c>
    </row>
    <row r="18" spans="1:7" ht="30" x14ac:dyDescent="0.25">
      <c r="A18" s="40">
        <v>9</v>
      </c>
      <c r="B18" s="41" t="s">
        <v>242</v>
      </c>
      <c r="C18" s="41" t="s">
        <v>791</v>
      </c>
      <c r="D18" s="41" t="s">
        <v>379</v>
      </c>
      <c r="E18" s="42">
        <v>13</v>
      </c>
      <c r="F18" s="90"/>
      <c r="G18" s="92">
        <f>Table118[5]*Table118[6]</f>
        <v>0</v>
      </c>
    </row>
    <row r="19" spans="1:7" ht="30" x14ac:dyDescent="0.25">
      <c r="A19" s="40">
        <v>10</v>
      </c>
      <c r="B19" s="41" t="s">
        <v>243</v>
      </c>
      <c r="C19" s="41" t="s">
        <v>792</v>
      </c>
      <c r="D19" s="41" t="s">
        <v>379</v>
      </c>
      <c r="E19" s="42">
        <v>19</v>
      </c>
      <c r="F19" s="90"/>
      <c r="G19" s="92">
        <f>Table118[5]*Table118[6]</f>
        <v>0</v>
      </c>
    </row>
    <row r="20" spans="1:7" ht="30" x14ac:dyDescent="0.25">
      <c r="A20" s="40">
        <v>11</v>
      </c>
      <c r="B20" s="41" t="s">
        <v>244</v>
      </c>
      <c r="C20" s="41" t="s">
        <v>793</v>
      </c>
      <c r="D20" s="41" t="s">
        <v>38</v>
      </c>
      <c r="E20" s="42">
        <v>10</v>
      </c>
      <c r="F20" s="90"/>
      <c r="G20" s="92">
        <f>Table118[5]*Table118[6]</f>
        <v>0</v>
      </c>
    </row>
    <row r="21" spans="1:7" ht="30" x14ac:dyDescent="0.25">
      <c r="A21" s="40">
        <v>12</v>
      </c>
      <c r="B21" s="41" t="s">
        <v>244</v>
      </c>
      <c r="C21" s="41" t="s">
        <v>794</v>
      </c>
      <c r="D21" s="41" t="s">
        <v>38</v>
      </c>
      <c r="E21" s="42">
        <v>15</v>
      </c>
      <c r="F21" s="90"/>
      <c r="G21" s="92">
        <f>Table118[5]*Table118[6]</f>
        <v>0</v>
      </c>
    </row>
    <row r="22" spans="1:7" ht="30" x14ac:dyDescent="0.25">
      <c r="A22" s="40">
        <v>13</v>
      </c>
      <c r="B22" s="41" t="s">
        <v>245</v>
      </c>
      <c r="C22" s="41" t="s">
        <v>845</v>
      </c>
      <c r="D22" s="41" t="s">
        <v>379</v>
      </c>
      <c r="E22" s="42">
        <v>4</v>
      </c>
      <c r="F22" s="90"/>
      <c r="G22" s="92">
        <f>Table118[5]*Table118[6]</f>
        <v>0</v>
      </c>
    </row>
    <row r="23" spans="1:7" ht="30" x14ac:dyDescent="0.25">
      <c r="A23" s="40">
        <v>14</v>
      </c>
      <c r="B23" s="41" t="s">
        <v>246</v>
      </c>
      <c r="C23" s="41" t="s">
        <v>846</v>
      </c>
      <c r="D23" s="41" t="s">
        <v>379</v>
      </c>
      <c r="E23" s="42">
        <v>2</v>
      </c>
      <c r="F23" s="90"/>
      <c r="G23" s="92">
        <f>Table118[5]*Table118[6]</f>
        <v>0</v>
      </c>
    </row>
    <row r="24" spans="1:7" ht="30" x14ac:dyDescent="0.25">
      <c r="A24" s="40">
        <v>15</v>
      </c>
      <c r="B24" s="41" t="s">
        <v>247</v>
      </c>
      <c r="C24" s="41" t="s">
        <v>795</v>
      </c>
      <c r="D24" s="41" t="s">
        <v>379</v>
      </c>
      <c r="E24" s="42">
        <v>1</v>
      </c>
      <c r="F24" s="90"/>
      <c r="G24" s="92">
        <f>Table118[5]*Table118[6]</f>
        <v>0</v>
      </c>
    </row>
    <row r="25" spans="1:7" x14ac:dyDescent="0.25">
      <c r="A25" s="40">
        <v>16</v>
      </c>
      <c r="B25" s="41" t="s">
        <v>248</v>
      </c>
      <c r="C25" s="41" t="s">
        <v>796</v>
      </c>
      <c r="D25" s="41" t="s">
        <v>661</v>
      </c>
      <c r="E25" s="42">
        <v>1</v>
      </c>
      <c r="F25" s="90"/>
      <c r="G25" s="92">
        <f>Table118[5]*Table118[6]</f>
        <v>0</v>
      </c>
    </row>
    <row r="26" spans="1:7" ht="30" x14ac:dyDescent="0.25">
      <c r="A26" s="40">
        <v>17</v>
      </c>
      <c r="B26" s="41" t="s">
        <v>158</v>
      </c>
      <c r="C26" s="114" t="s">
        <v>946</v>
      </c>
      <c r="D26" s="41" t="s">
        <v>379</v>
      </c>
      <c r="E26" s="42">
        <v>1</v>
      </c>
      <c r="F26" s="90"/>
      <c r="G26" s="92">
        <f>Table118[5]*Table118[6]</f>
        <v>0</v>
      </c>
    </row>
    <row r="27" spans="1:7" ht="30" x14ac:dyDescent="0.25">
      <c r="A27" s="40">
        <v>18</v>
      </c>
      <c r="B27" s="41" t="s">
        <v>245</v>
      </c>
      <c r="C27" s="41" t="s">
        <v>847</v>
      </c>
      <c r="D27" s="41" t="s">
        <v>379</v>
      </c>
      <c r="E27" s="42">
        <v>1</v>
      </c>
      <c r="F27" s="90"/>
      <c r="G27" s="92">
        <f>Table118[5]*Table118[6]</f>
        <v>0</v>
      </c>
    </row>
    <row r="28" spans="1:7" x14ac:dyDescent="0.25">
      <c r="A28" s="40">
        <v>19</v>
      </c>
      <c r="B28" s="41" t="s">
        <v>249</v>
      </c>
      <c r="C28" s="41" t="s">
        <v>797</v>
      </c>
      <c r="D28" s="41" t="s">
        <v>379</v>
      </c>
      <c r="E28" s="42">
        <v>1</v>
      </c>
      <c r="F28" s="90"/>
      <c r="G28" s="92">
        <f>Table118[5]*Table118[6]</f>
        <v>0</v>
      </c>
    </row>
    <row r="29" spans="1:7" ht="30" x14ac:dyDescent="0.25">
      <c r="A29" s="40">
        <v>20</v>
      </c>
      <c r="B29" s="41" t="s">
        <v>221</v>
      </c>
      <c r="C29" s="41" t="s">
        <v>798</v>
      </c>
      <c r="D29" s="41" t="s">
        <v>29</v>
      </c>
      <c r="E29" s="42">
        <v>0.06</v>
      </c>
      <c r="F29" s="90"/>
      <c r="G29" s="92">
        <f>Table118[5]*Table118[6]</f>
        <v>0</v>
      </c>
    </row>
    <row r="30" spans="1:7" x14ac:dyDescent="0.25">
      <c r="A30" s="40" t="s">
        <v>30</v>
      </c>
      <c r="B30" s="41"/>
      <c r="C30" s="41" t="s">
        <v>799</v>
      </c>
      <c r="D30" s="41"/>
      <c r="E30" s="42"/>
      <c r="F30" s="90"/>
      <c r="G30" s="92">
        <f>Table118[5]*Table118[6]</f>
        <v>0</v>
      </c>
    </row>
    <row r="31" spans="1:7" ht="30" x14ac:dyDescent="0.25">
      <c r="A31" s="40">
        <v>21</v>
      </c>
      <c r="B31" s="41" t="s">
        <v>239</v>
      </c>
      <c r="C31" s="41" t="s">
        <v>800</v>
      </c>
      <c r="D31" s="41" t="s">
        <v>38</v>
      </c>
      <c r="E31" s="42">
        <v>15</v>
      </c>
      <c r="F31" s="90"/>
      <c r="G31" s="92">
        <f>Table118[5]*Table118[6]</f>
        <v>0</v>
      </c>
    </row>
    <row r="32" spans="1:7" ht="30" x14ac:dyDescent="0.25">
      <c r="A32" s="40">
        <v>22</v>
      </c>
      <c r="B32" s="41" t="s">
        <v>241</v>
      </c>
      <c r="C32" s="41" t="s">
        <v>844</v>
      </c>
      <c r="D32" s="41" t="s">
        <v>38</v>
      </c>
      <c r="E32" s="42">
        <v>15</v>
      </c>
      <c r="F32" s="90"/>
      <c r="G32" s="92">
        <f>Table118[5]*Table118[6]</f>
        <v>0</v>
      </c>
    </row>
    <row r="33" spans="1:7" ht="30" x14ac:dyDescent="0.25">
      <c r="A33" s="40">
        <v>23</v>
      </c>
      <c r="B33" s="41" t="s">
        <v>244</v>
      </c>
      <c r="C33" s="41" t="s">
        <v>793</v>
      </c>
      <c r="D33" s="41" t="s">
        <v>38</v>
      </c>
      <c r="E33" s="42">
        <v>15</v>
      </c>
      <c r="F33" s="90"/>
      <c r="G33" s="92">
        <f>Table118[5]*Table118[6]</f>
        <v>0</v>
      </c>
    </row>
    <row r="34" spans="1:7" ht="30" x14ac:dyDescent="0.25">
      <c r="A34" s="40">
        <v>24</v>
      </c>
      <c r="B34" s="41" t="s">
        <v>242</v>
      </c>
      <c r="C34" s="41" t="s">
        <v>791</v>
      </c>
      <c r="D34" s="41" t="s">
        <v>379</v>
      </c>
      <c r="E34" s="42">
        <v>19</v>
      </c>
      <c r="F34" s="90"/>
      <c r="G34" s="92">
        <f>Table118[5]*Table118[6]</f>
        <v>0</v>
      </c>
    </row>
    <row r="35" spans="1:7" ht="30" x14ac:dyDescent="0.25">
      <c r="A35" s="40">
        <v>25</v>
      </c>
      <c r="B35" s="41" t="s">
        <v>245</v>
      </c>
      <c r="C35" s="41" t="s">
        <v>848</v>
      </c>
      <c r="D35" s="41" t="s">
        <v>379</v>
      </c>
      <c r="E35" s="42">
        <v>4</v>
      </c>
      <c r="F35" s="90"/>
      <c r="G35" s="92">
        <f>Table118[5]*Table118[6]</f>
        <v>0</v>
      </c>
    </row>
    <row r="36" spans="1:7" x14ac:dyDescent="0.25">
      <c r="A36" s="40" t="s">
        <v>30</v>
      </c>
      <c r="B36" s="41"/>
      <c r="C36" s="41" t="s">
        <v>801</v>
      </c>
      <c r="D36" s="41"/>
      <c r="E36" s="42"/>
      <c r="F36" s="90"/>
      <c r="G36" s="92">
        <f>Table118[5]*Table118[6]</f>
        <v>0</v>
      </c>
    </row>
    <row r="37" spans="1:7" ht="30" x14ac:dyDescent="0.25">
      <c r="A37" s="40">
        <v>26</v>
      </c>
      <c r="B37" s="41" t="s">
        <v>239</v>
      </c>
      <c r="C37" s="41" t="s">
        <v>802</v>
      </c>
      <c r="D37" s="41" t="s">
        <v>38</v>
      </c>
      <c r="E37" s="42">
        <v>15</v>
      </c>
      <c r="F37" s="90"/>
      <c r="G37" s="92">
        <f>Table118[5]*Table118[6]</f>
        <v>0</v>
      </c>
    </row>
    <row r="38" spans="1:7" ht="30" x14ac:dyDescent="0.25">
      <c r="A38" s="40">
        <v>27</v>
      </c>
      <c r="B38" s="41" t="s">
        <v>241</v>
      </c>
      <c r="C38" s="41" t="s">
        <v>844</v>
      </c>
      <c r="D38" s="41" t="s">
        <v>38</v>
      </c>
      <c r="E38" s="42">
        <v>15</v>
      </c>
      <c r="F38" s="90"/>
      <c r="G38" s="92">
        <f>Table118[5]*Table118[6]</f>
        <v>0</v>
      </c>
    </row>
    <row r="39" spans="1:7" ht="30" x14ac:dyDescent="0.25">
      <c r="A39" s="40">
        <v>28</v>
      </c>
      <c r="B39" s="41" t="s">
        <v>242</v>
      </c>
      <c r="C39" s="41" t="s">
        <v>791</v>
      </c>
      <c r="D39" s="41" t="s">
        <v>379</v>
      </c>
      <c r="E39" s="42">
        <v>19</v>
      </c>
      <c r="F39" s="90"/>
      <c r="G39" s="92">
        <f>Table118[5]*Table118[6]</f>
        <v>0</v>
      </c>
    </row>
    <row r="40" spans="1:7" ht="30" x14ac:dyDescent="0.25">
      <c r="A40" s="40">
        <v>29</v>
      </c>
      <c r="B40" s="41" t="s">
        <v>244</v>
      </c>
      <c r="C40" s="41" t="s">
        <v>793</v>
      </c>
      <c r="D40" s="41" t="s">
        <v>38</v>
      </c>
      <c r="E40" s="42">
        <v>15</v>
      </c>
      <c r="F40" s="90"/>
      <c r="G40" s="92">
        <f>Table118[5]*Table118[6]</f>
        <v>0</v>
      </c>
    </row>
    <row r="41" spans="1:7" ht="30" x14ac:dyDescent="0.25">
      <c r="A41" s="40">
        <v>30</v>
      </c>
      <c r="B41" s="41" t="s">
        <v>245</v>
      </c>
      <c r="C41" s="41" t="s">
        <v>848</v>
      </c>
      <c r="D41" s="41" t="s">
        <v>379</v>
      </c>
      <c r="E41" s="42">
        <v>1</v>
      </c>
      <c r="F41" s="90"/>
      <c r="G41" s="92">
        <f>Table118[5]*Table118[6]</f>
        <v>0</v>
      </c>
    </row>
    <row r="42" spans="1:7" ht="30" x14ac:dyDescent="0.25">
      <c r="A42" s="40">
        <v>31</v>
      </c>
      <c r="B42" s="41" t="s">
        <v>250</v>
      </c>
      <c r="C42" s="41" t="s">
        <v>803</v>
      </c>
      <c r="D42" s="41" t="s">
        <v>379</v>
      </c>
      <c r="E42" s="42">
        <v>1</v>
      </c>
      <c r="F42" s="90"/>
      <c r="G42" s="92">
        <f>Table118[5]*Table118[6]</f>
        <v>0</v>
      </c>
    </row>
    <row r="43" spans="1:7" x14ac:dyDescent="0.25">
      <c r="A43" s="40" t="s">
        <v>30</v>
      </c>
      <c r="B43" s="41"/>
      <c r="C43" s="41" t="s">
        <v>804</v>
      </c>
      <c r="D43" s="41"/>
      <c r="E43" s="42"/>
      <c r="F43" s="90"/>
      <c r="G43" s="92">
        <f>Table118[5]*Table118[6]</f>
        <v>0</v>
      </c>
    </row>
    <row r="44" spans="1:7" ht="30" x14ac:dyDescent="0.25">
      <c r="A44" s="40">
        <v>32</v>
      </c>
      <c r="B44" s="41" t="s">
        <v>251</v>
      </c>
      <c r="C44" s="41" t="s">
        <v>805</v>
      </c>
      <c r="D44" s="41" t="s">
        <v>38</v>
      </c>
      <c r="E44" s="42">
        <v>16</v>
      </c>
      <c r="F44" s="90"/>
      <c r="G44" s="92">
        <f>Table118[5]*Table118[6]</f>
        <v>0</v>
      </c>
    </row>
    <row r="45" spans="1:7" ht="45" x14ac:dyDescent="0.25">
      <c r="A45" s="40">
        <v>33</v>
      </c>
      <c r="B45" s="41" t="s">
        <v>252</v>
      </c>
      <c r="C45" s="41" t="s">
        <v>849</v>
      </c>
      <c r="D45" s="41" t="s">
        <v>253</v>
      </c>
      <c r="E45" s="42">
        <v>1.6</v>
      </c>
      <c r="F45" s="90"/>
      <c r="G45" s="92">
        <f>Table118[5]*Table118[6]</f>
        <v>0</v>
      </c>
    </row>
    <row r="46" spans="1:7" ht="30" x14ac:dyDescent="0.25">
      <c r="A46" s="40">
        <v>34</v>
      </c>
      <c r="B46" s="41" t="s">
        <v>254</v>
      </c>
      <c r="C46" s="41" t="s">
        <v>806</v>
      </c>
      <c r="D46" s="41" t="s">
        <v>379</v>
      </c>
      <c r="E46" s="42">
        <v>20</v>
      </c>
      <c r="F46" s="90"/>
      <c r="G46" s="92">
        <f>Table118[5]*Table118[6]</f>
        <v>0</v>
      </c>
    </row>
    <row r="47" spans="1:7" ht="30" x14ac:dyDescent="0.25">
      <c r="A47" s="40">
        <v>35</v>
      </c>
      <c r="B47" s="41" t="s">
        <v>255</v>
      </c>
      <c r="C47" s="41" t="s">
        <v>811</v>
      </c>
      <c r="D47" s="41" t="s">
        <v>379</v>
      </c>
      <c r="E47" s="42">
        <v>3</v>
      </c>
      <c r="F47" s="90"/>
      <c r="G47" s="92">
        <f>Table118[5]*Table118[6]</f>
        <v>0</v>
      </c>
    </row>
    <row r="48" spans="1:7" ht="30" x14ac:dyDescent="0.25">
      <c r="A48" s="40">
        <v>36</v>
      </c>
      <c r="B48" s="41" t="s">
        <v>255</v>
      </c>
      <c r="C48" s="41" t="s">
        <v>812</v>
      </c>
      <c r="D48" s="41" t="s">
        <v>379</v>
      </c>
      <c r="E48" s="42">
        <v>2</v>
      </c>
      <c r="F48" s="90"/>
      <c r="G48" s="92">
        <f>Table118[5]*Table118[6]</f>
        <v>0</v>
      </c>
    </row>
    <row r="49" spans="1:7" ht="30" x14ac:dyDescent="0.25">
      <c r="A49" s="40">
        <v>37</v>
      </c>
      <c r="B49" s="41" t="s">
        <v>255</v>
      </c>
      <c r="C49" s="41" t="s">
        <v>813</v>
      </c>
      <c r="D49" s="41" t="s">
        <v>379</v>
      </c>
      <c r="E49" s="42">
        <v>2</v>
      </c>
      <c r="F49" s="90"/>
      <c r="G49" s="92">
        <f>Table118[5]*Table118[6]</f>
        <v>0</v>
      </c>
    </row>
    <row r="50" spans="1:7" x14ac:dyDescent="0.25">
      <c r="A50" s="40">
        <v>38</v>
      </c>
      <c r="B50" s="41"/>
      <c r="C50" s="41" t="s">
        <v>807</v>
      </c>
      <c r="D50" s="41"/>
      <c r="E50" s="42">
        <v>0</v>
      </c>
      <c r="F50" s="90"/>
      <c r="G50" s="92">
        <f>Table118[5]*Table118[6]</f>
        <v>0</v>
      </c>
    </row>
    <row r="51" spans="1:7" ht="30" x14ac:dyDescent="0.25">
      <c r="A51" s="40">
        <v>39</v>
      </c>
      <c r="B51" s="41" t="s">
        <v>256</v>
      </c>
      <c r="C51" s="41" t="s">
        <v>808</v>
      </c>
      <c r="D51" s="41" t="s">
        <v>29</v>
      </c>
      <c r="E51" s="42">
        <v>4.5</v>
      </c>
      <c r="F51" s="90"/>
      <c r="G51" s="92">
        <f>Table118[5]*Table118[6]</f>
        <v>0</v>
      </c>
    </row>
    <row r="52" spans="1:7" ht="45" x14ac:dyDescent="0.25">
      <c r="A52" s="40">
        <v>40</v>
      </c>
      <c r="B52" s="41" t="s">
        <v>257</v>
      </c>
      <c r="C52" s="41" t="s">
        <v>809</v>
      </c>
      <c r="D52" s="41" t="s">
        <v>29</v>
      </c>
      <c r="E52" s="42">
        <v>1</v>
      </c>
      <c r="F52" s="90"/>
      <c r="G52" s="92">
        <f>Table118[5]*Table118[6]</f>
        <v>0</v>
      </c>
    </row>
    <row r="53" spans="1:7" ht="45" x14ac:dyDescent="0.25">
      <c r="A53" s="40">
        <v>41</v>
      </c>
      <c r="B53" s="41" t="s">
        <v>89</v>
      </c>
      <c r="C53" s="41" t="s">
        <v>361</v>
      </c>
      <c r="D53" s="41" t="s">
        <v>29</v>
      </c>
      <c r="E53" s="42">
        <v>3.3</v>
      </c>
      <c r="F53" s="90"/>
      <c r="G53" s="92">
        <f>Table118[5]*Table118[6]</f>
        <v>0</v>
      </c>
    </row>
    <row r="54" spans="1:7" ht="45" x14ac:dyDescent="0.25">
      <c r="A54" s="40">
        <v>42</v>
      </c>
      <c r="B54" s="41" t="s">
        <v>208</v>
      </c>
      <c r="C54" s="41" t="s">
        <v>471</v>
      </c>
      <c r="D54" s="41" t="s">
        <v>29</v>
      </c>
      <c r="E54" s="42">
        <v>3.3</v>
      </c>
      <c r="F54" s="90"/>
      <c r="G54" s="92">
        <f>Table118[5]*Table118[6]</f>
        <v>0</v>
      </c>
    </row>
    <row r="55" spans="1:7" x14ac:dyDescent="0.25">
      <c r="A55" s="40" t="s">
        <v>30</v>
      </c>
      <c r="B55" s="41"/>
      <c r="C55" s="41" t="s">
        <v>810</v>
      </c>
      <c r="D55" s="41"/>
      <c r="E55" s="42"/>
      <c r="F55" s="90"/>
      <c r="G55" s="92">
        <f>Table118[5]*Table118[6]</f>
        <v>0</v>
      </c>
    </row>
    <row r="56" spans="1:7" ht="30" x14ac:dyDescent="0.25">
      <c r="A56" s="40">
        <v>43</v>
      </c>
      <c r="B56" s="41" t="s">
        <v>258</v>
      </c>
      <c r="C56" s="41" t="s">
        <v>814</v>
      </c>
      <c r="D56" s="41" t="s">
        <v>38</v>
      </c>
      <c r="E56" s="42">
        <v>8</v>
      </c>
      <c r="F56" s="90"/>
      <c r="G56" s="92">
        <f>Table118[5]*Table118[6]</f>
        <v>0</v>
      </c>
    </row>
    <row r="57" spans="1:7" ht="45" x14ac:dyDescent="0.25">
      <c r="A57" s="40">
        <v>44</v>
      </c>
      <c r="B57" s="41" t="s">
        <v>252</v>
      </c>
      <c r="C57" s="41" t="s">
        <v>849</v>
      </c>
      <c r="D57" s="41" t="s">
        <v>253</v>
      </c>
      <c r="E57" s="42">
        <v>0.8</v>
      </c>
      <c r="F57" s="90"/>
      <c r="G57" s="92">
        <f>Table118[5]*Table118[6]</f>
        <v>0</v>
      </c>
    </row>
    <row r="58" spans="1:7" ht="30" x14ac:dyDescent="0.25">
      <c r="A58" s="40">
        <v>45</v>
      </c>
      <c r="B58" s="41" t="s">
        <v>259</v>
      </c>
      <c r="C58" s="41" t="s">
        <v>815</v>
      </c>
      <c r="D58" s="41" t="s">
        <v>379</v>
      </c>
      <c r="E58" s="42">
        <v>1</v>
      </c>
      <c r="F58" s="90"/>
      <c r="G58" s="92">
        <f>Table118[5]*Table118[6]</f>
        <v>0</v>
      </c>
    </row>
    <row r="59" spans="1:7" ht="30" x14ac:dyDescent="0.25">
      <c r="A59" s="40">
        <v>46</v>
      </c>
      <c r="B59" s="41" t="s">
        <v>259</v>
      </c>
      <c r="C59" s="41" t="s">
        <v>816</v>
      </c>
      <c r="D59" s="41" t="s">
        <v>379</v>
      </c>
      <c r="E59" s="42">
        <v>1</v>
      </c>
      <c r="F59" s="90"/>
      <c r="G59" s="92">
        <f>Table118[5]*Table118[6]</f>
        <v>0</v>
      </c>
    </row>
    <row r="60" spans="1:7" ht="30" x14ac:dyDescent="0.25">
      <c r="A60" s="40">
        <v>47</v>
      </c>
      <c r="B60" s="41" t="s">
        <v>259</v>
      </c>
      <c r="C60" s="41" t="s">
        <v>817</v>
      </c>
      <c r="D60" s="41" t="s">
        <v>379</v>
      </c>
      <c r="E60" s="42">
        <v>1</v>
      </c>
      <c r="F60" s="90"/>
      <c r="G60" s="92">
        <f>Table118[5]*Table118[6]</f>
        <v>0</v>
      </c>
    </row>
    <row r="61" spans="1:7" ht="30" x14ac:dyDescent="0.25">
      <c r="A61" s="40">
        <v>48</v>
      </c>
      <c r="B61" s="41" t="s">
        <v>256</v>
      </c>
      <c r="C61" s="41" t="s">
        <v>808</v>
      </c>
      <c r="D61" s="41" t="s">
        <v>29</v>
      </c>
      <c r="E61" s="42">
        <v>2.9</v>
      </c>
      <c r="F61" s="90"/>
      <c r="G61" s="92">
        <f>Table118[5]*Table118[6]</f>
        <v>0</v>
      </c>
    </row>
    <row r="62" spans="1:7" ht="45" x14ac:dyDescent="0.25">
      <c r="A62" s="40">
        <v>49</v>
      </c>
      <c r="B62" s="41" t="s">
        <v>257</v>
      </c>
      <c r="C62" s="41" t="s">
        <v>850</v>
      </c>
      <c r="D62" s="41" t="s">
        <v>29</v>
      </c>
      <c r="E62" s="42">
        <v>0.5</v>
      </c>
      <c r="F62" s="90"/>
      <c r="G62" s="92">
        <f>Table118[5]*Table118[6]</f>
        <v>0</v>
      </c>
    </row>
    <row r="63" spans="1:7" ht="45" x14ac:dyDescent="0.25">
      <c r="A63" s="40">
        <v>50</v>
      </c>
      <c r="B63" s="41" t="s">
        <v>89</v>
      </c>
      <c r="C63" s="41" t="s">
        <v>361</v>
      </c>
      <c r="D63" s="41" t="s">
        <v>29</v>
      </c>
      <c r="E63" s="42">
        <v>2.2000000000000002</v>
      </c>
      <c r="F63" s="90"/>
      <c r="G63" s="92">
        <f>Table118[5]*Table118[6]</f>
        <v>0</v>
      </c>
    </row>
    <row r="64" spans="1:7" ht="45" x14ac:dyDescent="0.25">
      <c r="A64" s="40">
        <v>51</v>
      </c>
      <c r="B64" s="41" t="s">
        <v>208</v>
      </c>
      <c r="C64" s="41" t="s">
        <v>471</v>
      </c>
      <c r="D64" s="41" t="s">
        <v>29</v>
      </c>
      <c r="E64" s="42">
        <v>2.2000000000000002</v>
      </c>
      <c r="F64" s="90"/>
      <c r="G64" s="92">
        <f>Table118[5]*Table118[6]</f>
        <v>0</v>
      </c>
    </row>
    <row r="65" spans="1:7" x14ac:dyDescent="0.25">
      <c r="A65" s="40" t="s">
        <v>30</v>
      </c>
      <c r="B65" s="41"/>
      <c r="C65" s="41" t="s">
        <v>818</v>
      </c>
      <c r="D65" s="41"/>
      <c r="E65" s="42"/>
      <c r="F65" s="90"/>
      <c r="G65" s="92">
        <f>Table118[5]*Table118[6]</f>
        <v>0</v>
      </c>
    </row>
    <row r="66" spans="1:7" ht="30" x14ac:dyDescent="0.25">
      <c r="A66" s="40">
        <v>52</v>
      </c>
      <c r="B66" s="41" t="s">
        <v>260</v>
      </c>
      <c r="C66" s="41" t="s">
        <v>851</v>
      </c>
      <c r="D66" s="41" t="s">
        <v>379</v>
      </c>
      <c r="E66" s="42">
        <v>1</v>
      </c>
      <c r="F66" s="90"/>
      <c r="G66" s="92">
        <f>Table118[5]*Table118[6]</f>
        <v>0</v>
      </c>
    </row>
    <row r="67" spans="1:7" ht="30" x14ac:dyDescent="0.25">
      <c r="A67" s="40">
        <v>53</v>
      </c>
      <c r="B67" s="41" t="s">
        <v>261</v>
      </c>
      <c r="C67" s="41" t="s">
        <v>819</v>
      </c>
      <c r="D67" s="41" t="s">
        <v>379</v>
      </c>
      <c r="E67" s="42">
        <v>1</v>
      </c>
      <c r="F67" s="90"/>
      <c r="G67" s="92">
        <f>Table118[5]*Table118[6]</f>
        <v>0</v>
      </c>
    </row>
    <row r="68" spans="1:7" x14ac:dyDescent="0.25">
      <c r="A68" s="40">
        <v>54</v>
      </c>
      <c r="B68" s="41" t="s">
        <v>262</v>
      </c>
      <c r="C68" s="41" t="s">
        <v>852</v>
      </c>
      <c r="D68" s="41" t="s">
        <v>379</v>
      </c>
      <c r="E68" s="42">
        <v>1</v>
      </c>
      <c r="F68" s="90"/>
      <c r="G68" s="92">
        <f>Table118[5]*Table118[6]</f>
        <v>0</v>
      </c>
    </row>
    <row r="69" spans="1:7" x14ac:dyDescent="0.25">
      <c r="A69" s="40">
        <v>55</v>
      </c>
      <c r="B69" s="41" t="s">
        <v>263</v>
      </c>
      <c r="C69" s="41" t="s">
        <v>853</v>
      </c>
      <c r="D69" s="41" t="s">
        <v>379</v>
      </c>
      <c r="E69" s="42">
        <v>1</v>
      </c>
      <c r="F69" s="90"/>
      <c r="G69" s="92">
        <f>Table118[5]*Table118[6]</f>
        <v>0</v>
      </c>
    </row>
    <row r="70" spans="1:7" x14ac:dyDescent="0.25">
      <c r="A70" s="98"/>
      <c r="B70" s="98"/>
      <c r="C70" s="122" t="s">
        <v>820</v>
      </c>
      <c r="D70" s="98"/>
      <c r="E70" s="99"/>
      <c r="F70" s="100"/>
      <c r="G70" s="101">
        <f>Table118[5]*Table118[6]</f>
        <v>0</v>
      </c>
    </row>
    <row r="71" spans="1:7" ht="45" x14ac:dyDescent="0.25">
      <c r="A71" s="98">
        <v>1</v>
      </c>
      <c r="B71" s="98" t="s">
        <v>277</v>
      </c>
      <c r="C71" s="122" t="s">
        <v>821</v>
      </c>
      <c r="D71" s="98" t="s">
        <v>88</v>
      </c>
      <c r="E71" s="99">
        <v>0.24</v>
      </c>
      <c r="F71" s="100"/>
      <c r="G71" s="104">
        <f>Table118[5]*Table118[6]</f>
        <v>0</v>
      </c>
    </row>
    <row r="72" spans="1:7" ht="30" x14ac:dyDescent="0.25">
      <c r="A72" s="98">
        <v>2</v>
      </c>
      <c r="B72" s="98" t="s">
        <v>256</v>
      </c>
      <c r="C72" s="122" t="s">
        <v>808</v>
      </c>
      <c r="D72" s="98" t="s">
        <v>29</v>
      </c>
      <c r="E72" s="99">
        <v>1</v>
      </c>
      <c r="F72" s="100"/>
      <c r="G72" s="101">
        <f>Table118[5]*Table118[6]</f>
        <v>0</v>
      </c>
    </row>
    <row r="73" spans="1:7" ht="45" x14ac:dyDescent="0.25">
      <c r="A73" s="98">
        <v>3</v>
      </c>
      <c r="B73" s="98" t="s">
        <v>257</v>
      </c>
      <c r="C73" s="122" t="s">
        <v>850</v>
      </c>
      <c r="D73" s="98" t="s">
        <v>29</v>
      </c>
      <c r="E73" s="99">
        <v>1</v>
      </c>
      <c r="F73" s="100"/>
      <c r="G73" s="101">
        <f>Table118[5]*Table118[6]</f>
        <v>0</v>
      </c>
    </row>
    <row r="74" spans="1:7" ht="45" x14ac:dyDescent="0.25">
      <c r="A74" s="98">
        <v>4</v>
      </c>
      <c r="B74" s="98" t="s">
        <v>91</v>
      </c>
      <c r="C74" s="122" t="s">
        <v>637</v>
      </c>
      <c r="D74" s="98" t="s">
        <v>88</v>
      </c>
      <c r="E74" s="99">
        <v>0.08</v>
      </c>
      <c r="F74" s="100"/>
      <c r="G74" s="101">
        <f>Table118[5]*Table118[6]</f>
        <v>0</v>
      </c>
    </row>
    <row r="75" spans="1:7" x14ac:dyDescent="0.25">
      <c r="A75" s="98">
        <v>5</v>
      </c>
      <c r="B75" s="98" t="s">
        <v>278</v>
      </c>
      <c r="C75" s="122" t="s">
        <v>822</v>
      </c>
      <c r="D75" s="98" t="s">
        <v>68</v>
      </c>
      <c r="E75" s="99">
        <v>14</v>
      </c>
      <c r="F75" s="100"/>
      <c r="G75" s="101">
        <f>Table118[5]*Table118[6]</f>
        <v>0</v>
      </c>
    </row>
    <row r="76" spans="1:7" x14ac:dyDescent="0.25">
      <c r="A76" s="98">
        <v>6</v>
      </c>
      <c r="B76" s="98" t="s">
        <v>93</v>
      </c>
      <c r="C76" s="122" t="s">
        <v>586</v>
      </c>
      <c r="D76" s="98" t="s">
        <v>88</v>
      </c>
      <c r="E76" s="99">
        <v>0.08</v>
      </c>
      <c r="F76" s="100"/>
      <c r="G76" s="101">
        <f>Table118[5]*Table118[6]</f>
        <v>0</v>
      </c>
    </row>
    <row r="77" spans="1:7" ht="45" x14ac:dyDescent="0.25">
      <c r="A77" s="98">
        <v>7</v>
      </c>
      <c r="B77" s="98" t="s">
        <v>89</v>
      </c>
      <c r="C77" s="122" t="s">
        <v>823</v>
      </c>
      <c r="D77" s="98" t="s">
        <v>29</v>
      </c>
      <c r="E77" s="99">
        <v>9</v>
      </c>
      <c r="F77" s="100"/>
      <c r="G77" s="101">
        <f>Table118[5]*Table118[6]</f>
        <v>0</v>
      </c>
    </row>
    <row r="78" spans="1:7" ht="30" x14ac:dyDescent="0.25">
      <c r="A78" s="98">
        <v>8</v>
      </c>
      <c r="B78" s="98" t="s">
        <v>208</v>
      </c>
      <c r="C78" s="122" t="s">
        <v>824</v>
      </c>
      <c r="D78" s="98" t="s">
        <v>29</v>
      </c>
      <c r="E78" s="99">
        <v>9</v>
      </c>
      <c r="F78" s="100"/>
      <c r="G78" s="101">
        <f>Table118[5]*Table118[6]</f>
        <v>0</v>
      </c>
    </row>
    <row r="79" spans="1:7" ht="30" x14ac:dyDescent="0.25">
      <c r="A79" s="98">
        <v>9</v>
      </c>
      <c r="B79" s="98" t="s">
        <v>279</v>
      </c>
      <c r="C79" s="122" t="s">
        <v>854</v>
      </c>
      <c r="D79" s="98" t="s">
        <v>88</v>
      </c>
      <c r="E79" s="99">
        <v>0.08</v>
      </c>
      <c r="F79" s="100"/>
      <c r="G79" s="101">
        <f>Table118[5]*Table118[6]</f>
        <v>0</v>
      </c>
    </row>
    <row r="80" spans="1:7" ht="45" x14ac:dyDescent="0.25">
      <c r="A80" s="98">
        <v>10</v>
      </c>
      <c r="B80" s="98" t="s">
        <v>280</v>
      </c>
      <c r="C80" s="122" t="s">
        <v>825</v>
      </c>
      <c r="D80" s="98" t="s">
        <v>88</v>
      </c>
      <c r="E80" s="99">
        <v>0.08</v>
      </c>
      <c r="F80" s="100"/>
      <c r="G80" s="101">
        <f>Table118[5]*Table118[6]</f>
        <v>0</v>
      </c>
    </row>
    <row r="81" spans="1:7" x14ac:dyDescent="0.25">
      <c r="A81" s="98" t="s">
        <v>30</v>
      </c>
      <c r="B81" s="98"/>
      <c r="C81" s="122" t="s">
        <v>826</v>
      </c>
      <c r="D81" s="98"/>
      <c r="E81" s="99"/>
      <c r="F81" s="100"/>
      <c r="G81" s="101">
        <f>Table118[5]*Table118[6]</f>
        <v>0</v>
      </c>
    </row>
    <row r="82" spans="1:7" x14ac:dyDescent="0.25">
      <c r="A82" s="98">
        <v>11</v>
      </c>
      <c r="B82" s="98" t="s">
        <v>281</v>
      </c>
      <c r="C82" s="122" t="s">
        <v>827</v>
      </c>
      <c r="D82" s="98" t="s">
        <v>38</v>
      </c>
      <c r="E82" s="99">
        <v>27</v>
      </c>
      <c r="F82" s="100"/>
      <c r="G82" s="101">
        <f>Table118[5]*Table118[6]</f>
        <v>0</v>
      </c>
    </row>
    <row r="83" spans="1:7" x14ac:dyDescent="0.25">
      <c r="A83" s="98">
        <v>12</v>
      </c>
      <c r="B83" s="98"/>
      <c r="C83" s="122" t="s">
        <v>828</v>
      </c>
      <c r="D83" s="98" t="s">
        <v>38</v>
      </c>
      <c r="E83" s="99">
        <v>27</v>
      </c>
      <c r="F83" s="100"/>
      <c r="G83" s="101">
        <f>Table118[5]*Table118[6]</f>
        <v>0</v>
      </c>
    </row>
    <row r="84" spans="1:7" ht="30" x14ac:dyDescent="0.25">
      <c r="A84" s="98">
        <v>13</v>
      </c>
      <c r="B84" s="98" t="s">
        <v>282</v>
      </c>
      <c r="C84" s="122" t="s">
        <v>829</v>
      </c>
      <c r="D84" s="98" t="s">
        <v>38</v>
      </c>
      <c r="E84" s="99">
        <v>27</v>
      </c>
      <c r="F84" s="100"/>
      <c r="G84" s="101">
        <f>Table118[5]*Table118[6]</f>
        <v>0</v>
      </c>
    </row>
    <row r="85" spans="1:7" ht="30" x14ac:dyDescent="0.25">
      <c r="A85" s="98">
        <v>14</v>
      </c>
      <c r="B85" s="98" t="s">
        <v>283</v>
      </c>
      <c r="C85" s="122" t="s">
        <v>830</v>
      </c>
      <c r="D85" s="98" t="s">
        <v>38</v>
      </c>
      <c r="E85" s="99">
        <v>27</v>
      </c>
      <c r="F85" s="100"/>
      <c r="G85" s="101">
        <f>Table118[5]*Table118[6]</f>
        <v>0</v>
      </c>
    </row>
    <row r="86" spans="1:7" ht="30" x14ac:dyDescent="0.25">
      <c r="A86" s="98">
        <v>15</v>
      </c>
      <c r="B86" s="98" t="s">
        <v>284</v>
      </c>
      <c r="C86" s="122" t="s">
        <v>831</v>
      </c>
      <c r="D86" s="98" t="s">
        <v>379</v>
      </c>
      <c r="E86" s="99">
        <v>1</v>
      </c>
      <c r="F86" s="100"/>
      <c r="G86" s="101">
        <f>Table118[5]*Table118[6]</f>
        <v>0</v>
      </c>
    </row>
    <row r="87" spans="1:7" x14ac:dyDescent="0.25">
      <c r="A87" s="98">
        <v>16</v>
      </c>
      <c r="B87" s="98" t="s">
        <v>285</v>
      </c>
      <c r="C87" s="122" t="s">
        <v>832</v>
      </c>
      <c r="D87" s="123" t="s">
        <v>834</v>
      </c>
      <c r="E87" s="99">
        <v>1</v>
      </c>
      <c r="F87" s="100"/>
      <c r="G87" s="101">
        <f>Table118[5]*Table118[6]</f>
        <v>0</v>
      </c>
    </row>
    <row r="88" spans="1:7" x14ac:dyDescent="0.25">
      <c r="A88" s="98" t="s">
        <v>30</v>
      </c>
      <c r="B88" s="98"/>
      <c r="C88" s="122" t="s">
        <v>833</v>
      </c>
      <c r="D88" s="98"/>
      <c r="E88" s="99"/>
      <c r="F88" s="100"/>
      <c r="G88" s="101">
        <f>Table118[5]*Table118[6]</f>
        <v>0</v>
      </c>
    </row>
    <row r="89" spans="1:7" ht="30" x14ac:dyDescent="0.25">
      <c r="A89" s="98">
        <v>17</v>
      </c>
      <c r="B89" s="98" t="s">
        <v>286</v>
      </c>
      <c r="C89" s="122" t="s">
        <v>836</v>
      </c>
      <c r="D89" s="98" t="s">
        <v>29</v>
      </c>
      <c r="E89" s="99">
        <v>1.19</v>
      </c>
      <c r="F89" s="100"/>
      <c r="G89" s="101">
        <f>Table118[5]*Table118[6]</f>
        <v>0</v>
      </c>
    </row>
    <row r="90" spans="1:7" ht="30" x14ac:dyDescent="0.25">
      <c r="A90" s="98">
        <v>18</v>
      </c>
      <c r="B90" s="123" t="s">
        <v>759</v>
      </c>
      <c r="C90" s="122" t="s">
        <v>837</v>
      </c>
      <c r="D90" s="123" t="s">
        <v>835</v>
      </c>
      <c r="E90" s="99">
        <v>1</v>
      </c>
      <c r="F90" s="100"/>
      <c r="G90" s="101">
        <f>Table118[5]*Table118[6]</f>
        <v>0</v>
      </c>
    </row>
    <row r="91" spans="1:7" ht="30" x14ac:dyDescent="0.25">
      <c r="A91" s="98">
        <v>19</v>
      </c>
      <c r="B91" s="98" t="s">
        <v>759</v>
      </c>
      <c r="C91" s="122" t="s">
        <v>838</v>
      </c>
      <c r="D91" s="123" t="s">
        <v>835</v>
      </c>
      <c r="E91" s="99">
        <v>2</v>
      </c>
      <c r="F91" s="100"/>
      <c r="G91" s="101">
        <f>Table118[5]*Table118[6]</f>
        <v>0</v>
      </c>
    </row>
    <row r="92" spans="1:7" ht="30" x14ac:dyDescent="0.25">
      <c r="A92" s="98">
        <v>20</v>
      </c>
      <c r="B92" s="98" t="s">
        <v>759</v>
      </c>
      <c r="C92" s="122" t="s">
        <v>839</v>
      </c>
      <c r="D92" s="98" t="s">
        <v>379</v>
      </c>
      <c r="E92" s="99">
        <v>1</v>
      </c>
      <c r="F92" s="100"/>
      <c r="G92" s="101">
        <f>Table118[5]*Table118[6]</f>
        <v>0</v>
      </c>
    </row>
    <row r="93" spans="1:7" ht="30" x14ac:dyDescent="0.25">
      <c r="A93" s="98">
        <v>21</v>
      </c>
      <c r="B93" s="98" t="s">
        <v>759</v>
      </c>
      <c r="C93" s="122" t="s">
        <v>840</v>
      </c>
      <c r="D93" s="98" t="s">
        <v>379</v>
      </c>
      <c r="E93" s="99">
        <v>1</v>
      </c>
      <c r="F93" s="100"/>
      <c r="G93" s="101">
        <f>Table118[5]*Table118[6]</f>
        <v>0</v>
      </c>
    </row>
    <row r="94" spans="1:7" x14ac:dyDescent="0.25">
      <c r="A94" s="98">
        <v>22</v>
      </c>
      <c r="B94" s="98"/>
      <c r="C94" s="122" t="s">
        <v>841</v>
      </c>
      <c r="D94" s="98" t="s">
        <v>45</v>
      </c>
      <c r="E94" s="99">
        <v>8.5</v>
      </c>
      <c r="F94" s="100"/>
      <c r="G94" s="101">
        <f>Table118[5]*Table118[6]</f>
        <v>0</v>
      </c>
    </row>
    <row r="95" spans="1:7" ht="45" x14ac:dyDescent="0.25">
      <c r="A95" s="98">
        <v>23</v>
      </c>
      <c r="B95" s="98" t="s">
        <v>67</v>
      </c>
      <c r="C95" s="122" t="s">
        <v>947</v>
      </c>
      <c r="D95" s="98" t="s">
        <v>68</v>
      </c>
      <c r="E95" s="99">
        <v>8.9999999999999993E-3</v>
      </c>
      <c r="F95" s="100"/>
      <c r="G95" s="101">
        <f>Table118[5]*Table118[6]</f>
        <v>0</v>
      </c>
    </row>
    <row r="96" spans="1:7" x14ac:dyDescent="0.25">
      <c r="A96" s="98">
        <v>24</v>
      </c>
      <c r="B96" s="123" t="s">
        <v>759</v>
      </c>
      <c r="C96" s="122" t="s">
        <v>842</v>
      </c>
      <c r="D96" s="98" t="s">
        <v>379</v>
      </c>
      <c r="E96" s="99">
        <v>1</v>
      </c>
      <c r="F96" s="100"/>
      <c r="G96" s="101">
        <f>Table118[5]*Table118[6]</f>
        <v>0</v>
      </c>
    </row>
    <row r="97" spans="1:7" ht="45" x14ac:dyDescent="0.25">
      <c r="A97" s="98">
        <v>25</v>
      </c>
      <c r="B97" s="98" t="s">
        <v>287</v>
      </c>
      <c r="C97" s="122" t="s">
        <v>888</v>
      </c>
      <c r="D97" s="98" t="s">
        <v>29</v>
      </c>
      <c r="E97" s="99">
        <v>0.55000000000000004</v>
      </c>
      <c r="F97" s="100"/>
      <c r="G97" s="101">
        <f>Table118[5]*Table118[6]</f>
        <v>0</v>
      </c>
    </row>
    <row r="98" spans="1:7" ht="30" x14ac:dyDescent="0.25">
      <c r="A98" s="98">
        <v>26</v>
      </c>
      <c r="B98" s="98" t="s">
        <v>288</v>
      </c>
      <c r="C98" s="122" t="s">
        <v>855</v>
      </c>
      <c r="D98" s="98" t="s">
        <v>32</v>
      </c>
      <c r="E98" s="99">
        <v>5.5</v>
      </c>
      <c r="F98" s="100"/>
      <c r="G98" s="101">
        <f>Table118[5]*Table118[6]</f>
        <v>0</v>
      </c>
    </row>
    <row r="99" spans="1:7" x14ac:dyDescent="0.25">
      <c r="A99" s="113" t="s">
        <v>373</v>
      </c>
      <c r="B99" s="114"/>
      <c r="C99" s="114"/>
      <c r="D99" s="114"/>
      <c r="E99" s="115"/>
      <c r="F99" s="115"/>
      <c r="G99" s="115">
        <f>SUBTOTAL(9,Table118[7])</f>
        <v>0</v>
      </c>
    </row>
  </sheetData>
  <mergeCells count="2">
    <mergeCell ref="C2:G3"/>
    <mergeCell ref="A4:B4"/>
  </mergeCells>
  <phoneticPr fontId="18" type="noConversion"/>
  <conditionalFormatting sqref="A7:G99">
    <cfRule type="expression" dxfId="107" priority="3">
      <formula>CELL("PROTECT",A7)=0</formula>
    </cfRule>
    <cfRule type="expression" dxfId="106" priority="4">
      <formula>$C7="Subtotal"</formula>
    </cfRule>
    <cfRule type="expression" priority="5" stopIfTrue="1">
      <formula>OR($C7="Subtotal",$A7="Total TVA Cota 0")</formula>
    </cfRule>
    <cfRule type="expression" dxfId="105" priority="7">
      <formula>$E7=""</formula>
    </cfRule>
  </conditionalFormatting>
  <conditionalFormatting sqref="G7:G99">
    <cfRule type="expression" dxfId="104" priority="1">
      <formula>AND($C7="Subtotal",$G7="")</formula>
    </cfRule>
    <cfRule type="expression" dxfId="103" priority="2">
      <formula>AND($C7="Subtotal",_xlfn.FORMULATEXT($G7)="=[5]*[6]")</formula>
    </cfRule>
    <cfRule type="expression" dxfId="102" priority="6">
      <formula>AND($C7&lt;&gt;"Subtotal",_xlfn.FORMULATEXT($G7)&lt;&gt;"=[5]*[6]")</formula>
    </cfRule>
  </conditionalFormatting>
  <conditionalFormatting sqref="E7:G99">
    <cfRule type="notContainsBlanks" priority="8" stopIfTrue="1">
      <formula>LEN(TRIM(E7))&gt;0</formula>
    </cfRule>
    <cfRule type="expression" dxfId="101" priority="9">
      <formula>$E7&lt;&gt;""</formula>
    </cfRule>
  </conditionalFormatting>
  <dataValidations count="1">
    <dataValidation type="decimal" operator="greaterThan" allowBlank="1" showInputMessage="1" showErrorMessage="1" sqref="F7:F9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SITE</vt:lpstr>
      <vt:lpstr>TA</vt:lpstr>
      <vt:lpstr>TM</vt:lpstr>
      <vt:lpstr>TMS</vt:lpstr>
      <vt:lpstr>HV</vt:lpstr>
      <vt:lpstr>GCW</vt:lpstr>
      <vt:lpstr>EEF</vt:lpstr>
      <vt:lpstr>ATM</vt:lpstr>
      <vt:lpstr>BK</vt:lpstr>
      <vt:lpstr>SIP</vt:lpstr>
      <vt:lpstr>FSS</vt:lpstr>
      <vt:lpstr>Commiss</vt:lpstr>
      <vt:lpstr>Maintenance</vt:lpstr>
      <vt:lpstr>Boiler</vt:lpstr>
      <vt:lpstr>Boiler!Print_Area</vt:lpstr>
      <vt:lpstr>SITE!Print_Area</vt:lpstr>
      <vt:lpstr>ATM!Print_Titles</vt:lpstr>
      <vt:lpstr>BK!Print_Titles</vt:lpstr>
      <vt:lpstr>Boiler!Print_Titles</vt:lpstr>
      <vt:lpstr>Commiss!Print_Titles</vt:lpstr>
      <vt:lpstr>EEF!Print_Titles</vt:lpstr>
      <vt:lpstr>FSS!Print_Titles</vt:lpstr>
      <vt:lpstr>GCW!Print_Titles</vt:lpstr>
      <vt:lpstr>HV!Print_Titles</vt:lpstr>
      <vt:lpstr>Maintenance!Print_Titles</vt:lpstr>
      <vt:lpstr>SIP!Print_Titles</vt:lpstr>
      <vt:lpstr>TA!Print_Titles</vt:lpstr>
      <vt:lpstr>TM!Print_Titles</vt:lpstr>
      <vt:lpstr>TMS!Print_Titles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Mihai Maciuca</dc:creator>
  <cp:lastModifiedBy>Vitalie Vieru</cp:lastModifiedBy>
  <cp:lastPrinted>2016-11-13T22:03:12Z</cp:lastPrinted>
  <dcterms:created xsi:type="dcterms:W3CDTF">2014-05-20T07:18:54Z</dcterms:created>
  <dcterms:modified xsi:type="dcterms:W3CDTF">2018-04-17T06:21:33Z</dcterms:modified>
</cp:coreProperties>
</file>