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60" yWindow="375" windowWidth="28665" windowHeight="15915"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26" i="14" l="1"/>
  <c r="E23" i="14"/>
  <c r="E24" i="14"/>
  <c r="E27" i="14"/>
  <c r="E29" i="14"/>
  <c r="E32" i="14"/>
  <c r="E17" i="14"/>
  <c r="E16" i="14"/>
  <c r="E15" i="14"/>
  <c r="E14" i="14"/>
  <c r="E13" i="14"/>
  <c r="E12" i="14"/>
  <c r="E11" i="14"/>
  <c r="E10" i="14"/>
  <c r="E9" i="14"/>
  <c r="E8" i="14"/>
  <c r="E7" i="14"/>
  <c r="E6" i="14"/>
  <c r="E18" i="14"/>
  <c r="E33" i="14"/>
  <c r="G71" i="4"/>
  <c r="G9" i="9"/>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2" i="4"/>
  <c r="G73" i="4"/>
  <c r="G74" i="4"/>
  <c r="G75" i="4"/>
  <c r="G76" i="4"/>
  <c r="G77" i="4"/>
  <c r="G78" i="4"/>
  <c r="G79" i="4"/>
  <c r="G80" i="4"/>
  <c r="G81" i="4"/>
  <c r="G82" i="4"/>
  <c r="G83" i="4"/>
  <c r="G84" i="4"/>
  <c r="G85" i="4"/>
  <c r="G86" i="4"/>
  <c r="G87" i="4"/>
  <c r="G88" i="4"/>
  <c r="G89" i="4"/>
  <c r="G90" i="4"/>
  <c r="G91" i="4"/>
  <c r="G92" i="4"/>
  <c r="G93" i="4"/>
  <c r="G94" i="4"/>
  <c r="G95"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8" i="19"/>
  <c r="G9" i="19"/>
  <c r="G10" i="19"/>
  <c r="G7" i="19"/>
  <c r="C4" i="22"/>
  <c r="G8" i="22"/>
  <c r="G7" i="22"/>
  <c r="G9" i="22"/>
  <c r="G5" i="22"/>
  <c r="F5" i="22"/>
  <c r="E5" i="22"/>
  <c r="D5" i="22"/>
  <c r="C5" i="22"/>
  <c r="B5" i="22"/>
  <c r="A5" i="22"/>
  <c r="B3" i="22"/>
  <c r="A3" i="22"/>
  <c r="C2" i="22"/>
  <c r="B2" i="22"/>
  <c r="A2" i="22"/>
  <c r="A1" i="22"/>
  <c r="G8" i="9"/>
  <c r="G7" i="9"/>
  <c r="G27" i="9"/>
  <c r="G8" i="5"/>
  <c r="G7" i="5"/>
  <c r="G8" i="8"/>
  <c r="G7" i="8"/>
  <c r="G62" i="8"/>
  <c r="G7" i="7"/>
  <c r="G8" i="1"/>
  <c r="G7" i="1"/>
  <c r="G8" i="6"/>
  <c r="G7" i="6"/>
  <c r="G8" i="21"/>
  <c r="G7" i="21"/>
  <c r="G8" i="4"/>
  <c r="G7" i="4"/>
  <c r="G96" i="4"/>
  <c r="G8" i="11"/>
  <c r="G77" i="21"/>
  <c r="G145" i="1"/>
  <c r="G125" i="6"/>
  <c r="G81" i="7"/>
  <c r="G94" i="5"/>
  <c r="G7" i="11"/>
  <c r="G47" i="11"/>
  <c r="C4" i="21"/>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A4" i="19"/>
  <c r="A4" i="18"/>
  <c r="C4" i="9"/>
  <c r="C4" i="5"/>
  <c r="C4" i="8"/>
  <c r="C4" i="7"/>
  <c r="C4" i="1"/>
  <c r="C4" i="6"/>
  <c r="C4" i="4"/>
  <c r="C4" i="11"/>
  <c r="D5" i="9"/>
  <c r="C5" i="9"/>
  <c r="B5" i="9"/>
  <c r="A5" i="9"/>
  <c r="D5" i="5"/>
  <c r="C5" i="5"/>
  <c r="B5" i="5"/>
  <c r="A5" i="5"/>
  <c r="D5" i="8"/>
  <c r="C5" i="8"/>
  <c r="B5" i="8"/>
  <c r="A5" i="8"/>
  <c r="G5" i="7"/>
  <c r="F5" i="7"/>
  <c r="E5" i="7"/>
  <c r="D5" i="7"/>
  <c r="C5" i="7"/>
  <c r="B5" i="7"/>
  <c r="A5" i="7"/>
  <c r="G5" i="1"/>
  <c r="F5" i="1"/>
  <c r="E5" i="1"/>
  <c r="D5" i="1"/>
  <c r="C5" i="1"/>
  <c r="B5" i="1"/>
  <c r="A5" i="1"/>
  <c r="G5" i="6"/>
  <c r="F5" i="6"/>
  <c r="E5" i="6"/>
  <c r="D5" i="6"/>
  <c r="C5" i="6"/>
  <c r="B5" i="6"/>
  <c r="A5" i="6"/>
  <c r="B5" i="4"/>
  <c r="C5" i="4"/>
  <c r="D5" i="4"/>
  <c r="E5" i="4"/>
  <c r="F5" i="4"/>
  <c r="G5" i="4"/>
  <c r="A5" i="4"/>
  <c r="C2" i="19"/>
  <c r="C2" i="18"/>
  <c r="C2" i="9"/>
  <c r="C2" i="5"/>
  <c r="C2" i="8"/>
  <c r="C2" i="7"/>
  <c r="C2" i="1"/>
  <c r="C2" i="6"/>
  <c r="C2" i="4"/>
  <c r="A3" i="11"/>
  <c r="A2" i="11"/>
  <c r="G11" i="19"/>
  <c r="G7" i="20"/>
  <c r="G10" i="18"/>
  <c r="G9" i="18"/>
  <c r="G8" i="18"/>
  <c r="G7" i="18"/>
  <c r="C2" i="20"/>
  <c r="C2" i="11"/>
  <c r="G21" i="20"/>
  <c r="G11" i="18"/>
</calcChain>
</file>

<file path=xl/sharedStrings.xml><?xml version="1.0" encoding="utf-8"?>
<sst xmlns="http://schemas.openxmlformats.org/spreadsheetml/2006/main" count="2010" uniqueCount="921">
  <si>
    <t>№</t>
  </si>
  <si>
    <t xml:space="preserve">Denumire lucrări       </t>
  </si>
  <si>
    <t xml:space="preserve">U.M. </t>
  </si>
  <si>
    <t xml:space="preserve">Cantitate </t>
  </si>
  <si>
    <t>Lot:</t>
  </si>
  <si>
    <t>Site:</t>
  </si>
  <si>
    <t>No</t>
  </si>
  <si>
    <t>Parameter</t>
  </si>
  <si>
    <t>Unit</t>
  </si>
  <si>
    <t>Value</t>
  </si>
  <si>
    <t>MWh</t>
  </si>
  <si>
    <t>USD</t>
  </si>
  <si>
    <t>Cazan</t>
  </si>
  <si>
    <t>Item</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</si>
  <si>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</si>
  <si>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</si>
  <si>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</si>
  <si>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</si>
  <si>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</si>
  <si>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REF:</t>
  </si>
  <si>
    <t>ITB</t>
  </si>
  <si>
    <t>x</t>
  </si>
  <si>
    <t>y</t>
  </si>
  <si>
    <t>Specificatiile minime ale cazanului</t>
  </si>
  <si>
    <t>Specificatii cerute</t>
  </si>
  <si>
    <t>Specificatiile propuse</t>
  </si>
  <si>
    <t>Cantitate</t>
  </si>
  <si>
    <t>1</t>
  </si>
  <si>
    <t>2</t>
  </si>
  <si>
    <t>3</t>
  </si>
  <si>
    <t>4</t>
  </si>
  <si>
    <t>5</t>
  </si>
  <si>
    <t>6</t>
  </si>
  <si>
    <t>7</t>
  </si>
  <si>
    <t>Pret unitar
USD</t>
  </si>
  <si>
    <t>Total, USD
(col.5 x col.6)</t>
  </si>
  <si>
    <t>Total, USD 
(col.5 x col.6)</t>
  </si>
  <si>
    <t>curs</t>
  </si>
  <si>
    <t>test</t>
  </si>
  <si>
    <t>sistem</t>
  </si>
  <si>
    <t>anual</t>
  </si>
  <si>
    <t>caz</t>
  </si>
  <si>
    <t>permanent</t>
  </si>
  <si>
    <t xml:space="preserve">Periodicitatea </t>
  </si>
  <si>
    <t>DA06B2</t>
  </si>
  <si>
    <t>m3</t>
  </si>
  <si>
    <t>DA06B1</t>
  </si>
  <si>
    <t>CG22A</t>
  </si>
  <si>
    <t>m2</t>
  </si>
  <si>
    <t>DE11A</t>
  </si>
  <si>
    <t>m</t>
  </si>
  <si>
    <t>CA03F</t>
  </si>
  <si>
    <t>CK14A</t>
  </si>
  <si>
    <t>TsA02A</t>
  </si>
  <si>
    <t>TsD01B</t>
  </si>
  <si>
    <t>TsD04B</t>
  </si>
  <si>
    <t>kg</t>
  </si>
  <si>
    <t>IzD05A</t>
  </si>
  <si>
    <t>t</t>
  </si>
  <si>
    <t>IzD04A</t>
  </si>
  <si>
    <t>TsC54B</t>
  </si>
  <si>
    <t>CB02A</t>
  </si>
  <si>
    <t>CL18A</t>
  </si>
  <si>
    <t>set</t>
  </si>
  <si>
    <t>TsA02B</t>
  </si>
  <si>
    <t>RpCU09A</t>
  </si>
  <si>
    <t>TRI1AA04C3</t>
  </si>
  <si>
    <t>TsI50A3</t>
  </si>
  <si>
    <t>TsD05B</t>
  </si>
  <si>
    <t>100 m3</t>
  </si>
  <si>
    <t>RpCB18F</t>
  </si>
  <si>
    <t>RpCO56B</t>
  </si>
  <si>
    <t>IA14C</t>
  </si>
  <si>
    <t>IA14B</t>
  </si>
  <si>
    <t>IA38B</t>
  </si>
  <si>
    <t>IA28A</t>
  </si>
  <si>
    <t>IA25A</t>
  </si>
  <si>
    <t>IA23A</t>
  </si>
  <si>
    <t>IA17D</t>
  </si>
  <si>
    <t>IA27B</t>
  </si>
  <si>
    <t>IA39A</t>
  </si>
  <si>
    <t>ID03B</t>
  </si>
  <si>
    <t>SE58A</t>
  </si>
  <si>
    <t>IzH05B</t>
  </si>
  <si>
    <t>IzI09A1</t>
  </si>
  <si>
    <t>IzI09A2</t>
  </si>
  <si>
    <t>IzH40B</t>
  </si>
  <si>
    <t>CL16B</t>
  </si>
  <si>
    <t>IA18J</t>
  </si>
  <si>
    <t>ID04E</t>
  </si>
  <si>
    <t>ID04F</t>
  </si>
  <si>
    <t>ID04D</t>
  </si>
  <si>
    <t>ID04B</t>
  </si>
  <si>
    <t>ID04A</t>
  </si>
  <si>
    <t>ID06A</t>
  </si>
  <si>
    <t>IC12D</t>
  </si>
  <si>
    <t>IC12C</t>
  </si>
  <si>
    <t>IC12A</t>
  </si>
  <si>
    <t>IC11E</t>
  </si>
  <si>
    <t>IC11D</t>
  </si>
  <si>
    <t>IC11C</t>
  </si>
  <si>
    <t>IC11B</t>
  </si>
  <si>
    <t>IE03D</t>
  </si>
  <si>
    <t>IE03C</t>
  </si>
  <si>
    <t>IE03B</t>
  </si>
  <si>
    <t>IE03A</t>
  </si>
  <si>
    <t>IE04D</t>
  </si>
  <si>
    <t>IE04C</t>
  </si>
  <si>
    <t>IE04B</t>
  </si>
  <si>
    <t>IE04A</t>
  </si>
  <si>
    <t>IC42A</t>
  </si>
  <si>
    <t>VA05A</t>
  </si>
  <si>
    <t>IA06M</t>
  </si>
  <si>
    <t>IA17B</t>
  </si>
  <si>
    <t>IA17A</t>
  </si>
  <si>
    <t>IC31D</t>
  </si>
  <si>
    <t>IC31C</t>
  </si>
  <si>
    <t>RpIF09D</t>
  </si>
  <si>
    <t>IzJ09B</t>
  </si>
  <si>
    <t>08-03-575-1</t>
  </si>
  <si>
    <t>08-03-530-4</t>
  </si>
  <si>
    <t>08-02-146-1</t>
  </si>
  <si>
    <t>100 m</t>
  </si>
  <si>
    <t>11-02-002-01</t>
  </si>
  <si>
    <t>11-02-001-01</t>
  </si>
  <si>
    <t>11-08-001-04</t>
  </si>
  <si>
    <t>08-02-148-1</t>
  </si>
  <si>
    <t>IB06C</t>
  </si>
  <si>
    <t>IC13A</t>
  </si>
  <si>
    <t>AcE51A</t>
  </si>
  <si>
    <t>VA02A</t>
  </si>
  <si>
    <t>VB27A</t>
  </si>
  <si>
    <t>CC09B</t>
  </si>
  <si>
    <t>CL20A</t>
  </si>
  <si>
    <t>TsC03B1</t>
  </si>
  <si>
    <t>TsA20B</t>
  </si>
  <si>
    <t>TsD02A1</t>
  </si>
  <si>
    <t>TsD05A</t>
  </si>
  <si>
    <t>TfA01B2</t>
  </si>
  <si>
    <t>TfA01A2</t>
  </si>
  <si>
    <t>TfA02B2</t>
  </si>
  <si>
    <t>TfB02D2</t>
  </si>
  <si>
    <t>TfB02A2</t>
  </si>
  <si>
    <t>TsC54A</t>
  </si>
  <si>
    <t>CP16A</t>
  </si>
  <si>
    <t>CP16B</t>
  </si>
  <si>
    <t>CP10B</t>
  </si>
  <si>
    <t>CP50A</t>
  </si>
  <si>
    <t>CA03G</t>
  </si>
  <si>
    <t>CC01F</t>
  </si>
  <si>
    <t>AcE07A</t>
  </si>
  <si>
    <t>CL10C</t>
  </si>
  <si>
    <t>AcE14A</t>
  </si>
  <si>
    <t>AcE14A1</t>
  </si>
  <si>
    <t>CA02C</t>
  </si>
  <si>
    <t>AcA16B</t>
  </si>
  <si>
    <t>TfB01H1</t>
  </si>
  <si>
    <t>DB16A</t>
  </si>
  <si>
    <t>IzF04F</t>
  </si>
  <si>
    <t>CC02E</t>
  </si>
  <si>
    <t>CC02F</t>
  </si>
  <si>
    <t>CE05A</t>
  </si>
  <si>
    <t>IzI05B</t>
  </si>
  <si>
    <t>IzF04F k=2</t>
  </si>
  <si>
    <t>TfA01B1</t>
  </si>
  <si>
    <t>TfA01A1</t>
  </si>
  <si>
    <t>TfA02B1</t>
  </si>
  <si>
    <t>IC44D</t>
  </si>
  <si>
    <t>IC44B</t>
  </si>
  <si>
    <t>IC44A</t>
  </si>
  <si>
    <t>DG05A k=3</t>
  </si>
  <si>
    <t>DG01A</t>
  </si>
  <si>
    <t>DB16D k=2,5</t>
  </si>
  <si>
    <t>IzF50A</t>
  </si>
  <si>
    <t>CD55A</t>
  </si>
  <si>
    <t>CC03A</t>
  </si>
  <si>
    <t>CA04F</t>
  </si>
  <si>
    <t>CC02K</t>
  </si>
  <si>
    <t>CC02L</t>
  </si>
  <si>
    <t>CB02D</t>
  </si>
  <si>
    <t>IC44C</t>
  </si>
  <si>
    <t>CP53B</t>
  </si>
  <si>
    <t>CB02C</t>
  </si>
  <si>
    <t>RpCU05F</t>
  </si>
  <si>
    <t>RpCU06C</t>
  </si>
  <si>
    <t>CL57A</t>
  </si>
  <si>
    <t>CE17A</t>
  </si>
  <si>
    <t>IzF10F</t>
  </si>
  <si>
    <t>IzF18B k=2</t>
  </si>
  <si>
    <t>CE41A</t>
  </si>
  <si>
    <t>CN50A</t>
  </si>
  <si>
    <t>CE30B</t>
  </si>
  <si>
    <t>CN51F</t>
  </si>
  <si>
    <t>100m2</t>
  </si>
  <si>
    <t>CN50C</t>
  </si>
  <si>
    <t>CE40A</t>
  </si>
  <si>
    <t>CE31C</t>
  </si>
  <si>
    <t>CN51B</t>
  </si>
  <si>
    <t>CN16D</t>
  </si>
  <si>
    <t>CE06A</t>
  </si>
  <si>
    <t>CE20A</t>
  </si>
  <si>
    <t>CE22A</t>
  </si>
  <si>
    <t>CE05B</t>
  </si>
  <si>
    <t>CK28B</t>
  </si>
  <si>
    <t>IC43C</t>
  </si>
  <si>
    <t>CA05E</t>
  </si>
  <si>
    <t>CK57D</t>
  </si>
  <si>
    <t>CK26A</t>
  </si>
  <si>
    <t>CK26B</t>
  </si>
  <si>
    <t>CK12A</t>
  </si>
  <si>
    <t>CN20B</t>
  </si>
  <si>
    <t>CK25A</t>
  </si>
  <si>
    <t>TsC53B</t>
  </si>
  <si>
    <t>IzF03A1</t>
  </si>
  <si>
    <t>CG01A</t>
  </si>
  <si>
    <t>CG17D</t>
  </si>
  <si>
    <t>CI14A</t>
  </si>
  <si>
    <t>CF52B</t>
  </si>
  <si>
    <t>CN53A</t>
  </si>
  <si>
    <t>CN01A</t>
  </si>
  <si>
    <t>CF02B</t>
  </si>
  <si>
    <t>CN06A</t>
  </si>
  <si>
    <t>CF11A</t>
  </si>
  <si>
    <t>CF15A k=1,25</t>
  </si>
  <si>
    <t>CN54B</t>
  </si>
  <si>
    <t>CF30A</t>
  </si>
  <si>
    <t>CG22A1</t>
  </si>
  <si>
    <t>CC01C</t>
  </si>
  <si>
    <t>CC01D</t>
  </si>
  <si>
    <t>CG01A1 k=4</t>
  </si>
  <si>
    <t>IzD04A k=1.5</t>
  </si>
  <si>
    <t>08-03-573-4</t>
  </si>
  <si>
    <t>08-03-600-2</t>
  </si>
  <si>
    <t>08-03-603-1</t>
  </si>
  <si>
    <t>08-03-594-2</t>
  </si>
  <si>
    <t>08-03-591-2</t>
  </si>
  <si>
    <t>08-03-591-8</t>
  </si>
  <si>
    <t>08-02-472-3</t>
  </si>
  <si>
    <t>08-02-471-4</t>
  </si>
  <si>
    <t>08-02-472-1</t>
  </si>
  <si>
    <t>08-02-149-1</t>
  </si>
  <si>
    <t>08-02-407-6</t>
  </si>
  <si>
    <t>08-02-411-1</t>
  </si>
  <si>
    <t>10-06-034-14</t>
  </si>
  <si>
    <t>34-02-064-1</t>
  </si>
  <si>
    <t>11-01-001-01</t>
  </si>
  <si>
    <t>10-08-003-01</t>
  </si>
  <si>
    <t>11-03-001-01</t>
  </si>
  <si>
    <t>11-06-002-04</t>
  </si>
  <si>
    <t>11-08-002-01</t>
  </si>
  <si>
    <t>08-02-412-9</t>
  </si>
  <si>
    <t>11-06-001-02</t>
  </si>
  <si>
    <t>Detector CO RGD COOMP1</t>
  </si>
  <si>
    <t>Contactor  УП5312</t>
  </si>
  <si>
    <t>Contactor  УП5311</t>
  </si>
  <si>
    <t>AcF03A</t>
  </si>
  <si>
    <t>AcA52A</t>
  </si>
  <si>
    <t>AcF11C</t>
  </si>
  <si>
    <t>AcF12A</t>
  </si>
  <si>
    <t>AcB01A</t>
  </si>
  <si>
    <t>AcA53A</t>
  </si>
  <si>
    <t>AcA26A</t>
  </si>
  <si>
    <t>AcA10A</t>
  </si>
  <si>
    <t>AcF13A</t>
  </si>
  <si>
    <t>AcE15A</t>
  </si>
  <si>
    <t>AcE15A1</t>
  </si>
  <si>
    <t>CD50A</t>
  </si>
  <si>
    <t>AcE13A</t>
  </si>
  <si>
    <t>AcE13A1</t>
  </si>
  <si>
    <t>AcA07B</t>
  </si>
  <si>
    <t>RCsU05B</t>
  </si>
  <si>
    <t>RCsU07C</t>
  </si>
  <si>
    <t>SF51A</t>
  </si>
  <si>
    <t>SD19A</t>
  </si>
  <si>
    <t>SD18A</t>
  </si>
  <si>
    <t>SA01A</t>
  </si>
  <si>
    <t>SF01A</t>
  </si>
  <si>
    <t>SF05A</t>
  </si>
  <si>
    <t>TsA03E</t>
  </si>
  <si>
    <t>SB08E</t>
  </si>
  <si>
    <t>SB08C</t>
  </si>
  <si>
    <t>SF04A</t>
  </si>
  <si>
    <t>10 m</t>
  </si>
  <si>
    <t>SB10E</t>
  </si>
  <si>
    <t>SB24E</t>
  </si>
  <si>
    <t>AcA25A</t>
  </si>
  <si>
    <t>SB10C</t>
  </si>
  <si>
    <t>SA40A</t>
  </si>
  <si>
    <t>SC06A</t>
  </si>
  <si>
    <t>10-08-002-03</t>
  </si>
  <si>
    <t>10-08-002-05</t>
  </si>
  <si>
    <t>10-08-001-06</t>
  </si>
  <si>
    <t>10-08-019-01</t>
  </si>
  <si>
    <t>08-01-121-1</t>
  </si>
  <si>
    <t>tn</t>
  </si>
  <si>
    <t>un</t>
  </si>
  <si>
    <t>62A</t>
  </si>
  <si>
    <t xml:space="preserve">Estimated amount in USD, 0 rate VAT </t>
  </si>
  <si>
    <t>Cost Component / Section</t>
  </si>
  <si>
    <t>Territory development</t>
  </si>
  <si>
    <t>Thermomecanics</t>
  </si>
  <si>
    <t xml:space="preserve">Solar hot water system </t>
  </si>
  <si>
    <t xml:space="preserve">Heating and ventilation </t>
  </si>
  <si>
    <t>General construction works</t>
  </si>
  <si>
    <t xml:space="preserve">Electricity and lighting </t>
  </si>
  <si>
    <t>Water and sewage</t>
  </si>
  <si>
    <t xml:space="preserve">Anti fire system </t>
  </si>
  <si>
    <t xml:space="preserve">Fuel system </t>
  </si>
  <si>
    <t xml:space="preserve">Commissioning </t>
  </si>
  <si>
    <t>Service and Maintenance works for 3-years of operation</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</si>
  <si>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</si>
  <si>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</si>
  <si>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</si>
  <si>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</si>
  <si>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</si>
  <si>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</si>
  <si>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</si>
  <si>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</si>
  <si>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</si>
  <si>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</si>
  <si>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</si>
  <si>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</si>
  <si>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</si>
  <si>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</si>
  <si>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</si>
  <si>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Total cost of life-cycle (Price of works + VC fuel)</t>
  </si>
  <si>
    <t>Bidder:</t>
  </si>
  <si>
    <t>Signature</t>
  </si>
  <si>
    <t>No changes to the initial structure of this document are allowed. Any modifications made in the document, may result in Bidder's disqualification.</t>
  </si>
  <si>
    <t>Section:</t>
  </si>
  <si>
    <t>No.</t>
  </si>
  <si>
    <t>Ref. code</t>
  </si>
  <si>
    <t xml:space="preserve">Description of works </t>
  </si>
  <si>
    <t>Unit of Measure</t>
  </si>
  <si>
    <t>Quantity</t>
  </si>
  <si>
    <t>Unit Price
USD (wage inclusive)</t>
  </si>
  <si>
    <t>Total 
USD (col.5 x col.6)</t>
  </si>
  <si>
    <t>CO06B correct</t>
  </si>
  <si>
    <t>Chapter 1. Construction works</t>
  </si>
  <si>
    <t xml:space="preserve">Chapter 1.1. Concrete cement platform </t>
  </si>
  <si>
    <t xml:space="preserve">Layer of cylindrical natural aggregates, having the resistant function of filtering, isolation , ventilation, anti-freeze and proof course, with mechanical laying, with ballast </t>
  </si>
  <si>
    <t>Small curbs, ready-made from concrete with section 10x15 cm, to delimitate green areas, sidewalks, alleys, etc., placed on concrete foundation B-15, БР 100.20.8</t>
  </si>
  <si>
    <t>Chapter 1.2. Welded panels (Euro fence) - 37,50 m</t>
  </si>
  <si>
    <t>Fencing wire mesh with fence panels made of round steel frame fixed on ready-made reinforced concrete pillars mounted at 2 m distance from each other, interaxed by tamping the ballast, the ridge height of 1,80 m  ("GARDLAIN")</t>
  </si>
  <si>
    <t>Plain concrete poured with classical means in foundations, basements, supporting walls, walls under zero rate, prepared by concrete mixer or commercial concrete according art. CA01, poured with classical means, plain concrete class В15</t>
  </si>
  <si>
    <t>Chapter 1.3. Gate  "STANDART" l=1,0m, Н=1,8m (1 unit)</t>
  </si>
  <si>
    <t>Metallic gates with frames made of round steel profiles, ready-made, including the accessories necessary, mounted on reinforced concrete poles, gate STANDART code 6204</t>
  </si>
  <si>
    <t>Chapter 1.4. Metallic fence (9,60 m)</t>
  </si>
  <si>
    <t>Manual digging of soil in limited spaces, under 1,00 m or over 1,00 m in width, executed without support, with vertical slope, in foundations, channels, drainages, twinning steps, in non-cohesive soil or lightly cohesive soil depth &lt; 0,75 m light soil</t>
  </si>
  <si>
    <t>Scattering with shovel of loose soil, in uniform layers, of 10-30 cm thickness, with a throw of up to 3 m from piles, including smashing the clods, soil from middle ground</t>
  </si>
  <si>
    <t xml:space="preserve">Manual punning of piles made in horizontal or inclined digging at 1/4, including watering each soil layer in part with 10 cm thickness of cohesive soil </t>
  </si>
  <si>
    <t>Metallic fence of metal and tin frames of 1 mm thickness</t>
  </si>
  <si>
    <t>Crushed stone foundation layer</t>
  </si>
  <si>
    <t>Boxes from reusable panels, with boarding from short and super short wood planks to pour the concrete in forms, glass-shaped foundations and equipment platforms including support</t>
  </si>
  <si>
    <t>Chapter 1.5.  Metallic gate (1 unit)</t>
  </si>
  <si>
    <t>Various metallic structures made of laminated profiles, sheet, striated sheet, concrete, supporting or covering pipes, all or partially embedded in concrete</t>
  </si>
  <si>
    <t>Manual priming with one layer of minium lead paint on technological equipment</t>
  </si>
  <si>
    <t xml:space="preserve">Painting the articles and metallic constructions with oil paint in 2 layers, executed from profiles, of 8mm-12mm thickness inclusive, with hand brush </t>
  </si>
  <si>
    <t>Chapter 2. Equipment</t>
  </si>
  <si>
    <t>Wheelbarrow with steel clamp, Vclamp=0,1m3</t>
  </si>
  <si>
    <t>Vertical systematization</t>
  </si>
  <si>
    <t>Manual digging of soil in limited spaces, under 1,00 m or over 1,00 m in width, executed without support, with vertical slope, in foundations, channels, drainages, twinning steps, in non-cohesive soil or lightly cohesive soil depth &lt; 0,75 m middle ground</t>
  </si>
  <si>
    <t>Manual transportation with wheelbarrow with rubber wheel at 100 m distance, the load of 100 - 120 kg, including setting the circulation cabinets and cleaning the rails of wheelbarrow by loading and unloading through settlement</t>
  </si>
  <si>
    <t>Loading materials from group A - light and small by throwing - from ramp or ground into vehicle of categ. 3</t>
  </si>
  <si>
    <t>Mechanical compacting with rammer of 150-200 kg of piles in successive layers of 20-30 cm thickness, excluding watering each layer in part, filling made of cohesive soil</t>
  </si>
  <si>
    <t>Demolition of buildings and installations</t>
  </si>
  <si>
    <t>Demolition of old concrete with mechanical means,  plain concrete</t>
  </si>
  <si>
    <t>Total VAT 0 rate</t>
  </si>
  <si>
    <t>Transport the soil with truck of 5t to 3km distance</t>
  </si>
  <si>
    <t>Layer of cylindrical natural aggregates, having the resistant function of filtering, isolation, ventilation, anti-freeze and proof course, with mechanical laying, with sand</t>
  </si>
  <si>
    <t>CO07C correct</t>
  </si>
  <si>
    <t xml:space="preserve">Manual priming with one layer of minium lead paint on technological equipment.  </t>
  </si>
  <si>
    <t>Painting the articles and metallic constructions with oil paint in 2 layers, executed from profiles, of 8mm-12mm thickness inclusive, with hand brush</t>
  </si>
  <si>
    <t>Chapter 1.7. Steel ash containers Dn0,6х1,0(h)  with lid - (6 units)</t>
  </si>
  <si>
    <t>Dissembling: wainscoting and wood ceilings, plates, PFL, PAS, etc.</t>
  </si>
  <si>
    <t>Chapter 3. Equipment</t>
  </si>
  <si>
    <t>Chapter 1. Assembling works</t>
  </si>
  <si>
    <t xml:space="preserve">Circulating (recirculating) pump mounted on existing pipe, by flanges, with diameter over  2" </t>
  </si>
  <si>
    <t>unit</t>
  </si>
  <si>
    <t>100 unit.</t>
  </si>
  <si>
    <t>100 unit</t>
  </si>
  <si>
    <t>10 unit</t>
  </si>
  <si>
    <t>Expending vessel, mounted on platform having the capacity V=500 l</t>
  </si>
  <si>
    <t>Pipe sludge separator, in central heating system, with nominal entering diameter 80 mm (dirt trap)</t>
  </si>
  <si>
    <t>Pipe sludge separator, in central heating system, with nominal entering diameter 20 mm (dirt trap)</t>
  </si>
  <si>
    <t>Liquid fuel filter (Dosaphos 250, Dn20 mm)</t>
  </si>
  <si>
    <t>Vertical boiler mounted on floor, boiler having the capacity 3000 l  (storage tank for heating system "SICC" 116Z)</t>
  </si>
  <si>
    <t>Condenser reservoir, mounted on platform having the capacity 1000 l</t>
  </si>
  <si>
    <t>Installation for water softeners, fully equipped, with water flow 900 -2250 l/h   (Decalux-10 ET 500)</t>
  </si>
  <si>
    <t>Three-way plug valve, with flanges with stuffing,  for central heating installations, with nominal diameter 40 mm (Three-way plug valve VF3)</t>
  </si>
  <si>
    <t>Heat meters with diameter -15 mm (Hydrometer)</t>
  </si>
  <si>
    <t>Chapter 2. Sanitary works</t>
  </si>
  <si>
    <t>Chapter 1. Sanitary works</t>
  </si>
  <si>
    <t>Pipe insulation with glass wool mattresses, mineral wool type I or type P stitched on one side, on weave of galvanized wire, made on site, having the thickness 60 mm, on pipes with circumference over thermal insulation more than 35 cm (mineral-cotton slabs with synthetic binder brand 75)</t>
  </si>
  <si>
    <t>Insulation with perforated fiberglass cloth brand "ХПС-Т-5" of pipes of diameter over 25 mm</t>
  </si>
  <si>
    <t>Fine fitting for central heating boilers: faucet control valve  (for thermometer ЗКЧ-1-87)</t>
  </si>
  <si>
    <t>Fine fitting for central heating boilers: faucet control valve  (for pressure measuring ЗКЧ-275.00.90)</t>
  </si>
  <si>
    <t>Fine fitting for central heating boilers: faucet control valve  (for pressure measuring ЗКЧ-287.00.90)</t>
  </si>
  <si>
    <t>Fine fitting for central heating boilers: faucet control valve  (for measuring the level ЗКЧ-223-89)</t>
  </si>
  <si>
    <t>Fine fitting for central heating boilers: faucet control valve  (for measuring temperature ЗКЧ-2-87)</t>
  </si>
  <si>
    <t>Stop or retaining valve with jacks for central heating installations, with nominal diameter 80 mm (ball valve JIP Standart FF "Danfoss")</t>
  </si>
  <si>
    <t>Stop or retaining valve with jacks for central heating installations, with nominal diameter 80 mm (butterfly valve SYLAX (VFY-WH))</t>
  </si>
  <si>
    <t>Stop or retaining valve with jacks for central heating installations, with nominal diameter 65 mm (butterfly valve SYLAX (VFY-WH))</t>
  </si>
  <si>
    <t>Stop or retaining valve with jacks for central heating installations, with nominal diameter 40 mm (butterfly valve SYLAX (VFY-WH))</t>
  </si>
  <si>
    <t>Stop or retaining valve with jacks for central heating installations, with nominal diameter 32 mm (butterfly valve SYLAX (VFY-WH))</t>
  </si>
  <si>
    <t>Stop or retaining valve with jacks for central heating installations, with nominal diameter 25 mm (butterfly valve SYLAX (VFY-WH))</t>
  </si>
  <si>
    <t>Stop or retaining valve with jacks for central heating installations, with nominal diameter 20 mm (full-opening ball valve BVR UNI ISO 7/1)</t>
  </si>
  <si>
    <t>Stop or retaining valve with jacks for central heating installations, with nominal diameter 80 mm  (flange check valve type NVD402 "Danfoss")</t>
  </si>
  <si>
    <t>Stop or retaining valve with jacks for central heating installations, with nominal diameter 40 mm (check valve type 223 "Danfoss")</t>
  </si>
  <si>
    <t>Stop or retaining valve with jacks for central heating installations, with nominal diameter 32 mm (check valve type 223 "Danfoss")</t>
  </si>
  <si>
    <t>Stop or retaining valve with jacks for central heating installations, with nominal diameter 20 mm (check valve type 223 "Danfoss")</t>
  </si>
  <si>
    <t>Stop or retaining valve with jacks for central heating installations, with nominal diameter 40 mm (safety valve, full-opening, flange 17с29нж)</t>
  </si>
  <si>
    <t>Stop or retaining valve with jacks for central heating installations, with nominal diameter 20 mm (safety valve, full-opening, flange 17с29нж)</t>
  </si>
  <si>
    <t>Stop or retaining valve with jacks for central heating installations, with nominal diameter 15 mm (safety valve 17с29нж)</t>
  </si>
  <si>
    <t>Stop or retaining valve with jacks for central heating installations, with nominal diameter 20 mm (safety valve)</t>
  </si>
  <si>
    <t>Stop or retaining valve with jacks for central heating installations, with nominal diameter 15 mm (safety valve)</t>
  </si>
  <si>
    <t>Air release valve with mobile key for central heating installations, with nominal diameter 10 mm (brass automatic air valve with threaded joining type MATIC company "Danfoss" VF3, 149 B5 106)</t>
  </si>
  <si>
    <t>Perform tightness test procedure under pressure of feeding pipelines of heating devices (heaters, thermal convectors, plinth convectors, etc.) with diameter 80 x 3,5 ... 159 x 8 mm</t>
  </si>
  <si>
    <t>Perform tightness test procedure under pressure of feeding pipelines of heating devices (heaters, thermal convectors, plinth convectors, etc.) with diameter 54 x 3,5 ... 83 x 3,5 mm</t>
  </si>
  <si>
    <t>Perform tightness test procedure under pressure of feeding pipelines of heating devices (heaters, thermal convectors, plinth convectors, etc.) with diameter 1 1/4" ... 2"</t>
  </si>
  <si>
    <t>Perform tightness test procedure under pressure of feeding pipelines of heating devices (heaters, thermal convectors, plinth convectors, etc.) with diameter 3/8" ... 1"</t>
  </si>
  <si>
    <t>Perform expansion-contraction and running test of pipes in heating installations heaters, thermal convectors, plinth convectors, etc.) with diameter 1 1/4" ... 2"</t>
  </si>
  <si>
    <t>Perform expansion-contraction and running test of pipes in heating installations heaters, thermal convectors, plinth convectors, etc.) with diameter 3/8" ... 1"</t>
  </si>
  <si>
    <t>Supports and fasteners for support of pipes, boilers, devices and recipients, having the weight less than 2 kg / unit</t>
  </si>
  <si>
    <t>Company price</t>
  </si>
  <si>
    <t xml:space="preserve">Assembling manual valves, balancing, and commissioning of existing internal heating system integrated with newly assembled biomass heating system </t>
  </si>
  <si>
    <t>On-site assembling of ALP ventilation tubes,  ready-made, having the section perimeter 450 mm (assembling the chimney)</t>
  </si>
  <si>
    <t>Metal chimney with dual walls (made from stainless steel - for solid biofuel boilers) inner diameter 450 mm, H = 14,0 m, with thermal insulation - 50 mm, in set:</t>
  </si>
  <si>
    <t>Stainless steel cone-shaped adaptor CF 450/520</t>
  </si>
  <si>
    <t>Stainless steel wall clamp CFO-100 Д520</t>
  </si>
  <si>
    <t>Stainless steel pipe CF L1000 Д450/520</t>
  </si>
  <si>
    <t>Stainless steel condensation module CF Д450</t>
  </si>
  <si>
    <t>Stainless steel lid module CF 87* Д520</t>
  </si>
  <si>
    <t>Stainless steel tee CF 87* Д450/520</t>
  </si>
  <si>
    <t>Circulating (recirculating) pump mounted on existing pipe, by flanges, with diameter over  2" (outlining No1), productivity  Qp=10,8m3/hour,  pressure Нр=6,7 m.c.a.,  N=22 -464 W, class  А, А 16-2 (ЕЕ1&lt;0,2)</t>
  </si>
  <si>
    <t>Circulating (recirculating) pump mounted on existing pipe, by flanges, with diameter over  2" (outlining No2), productivity  Qp=10,8m3/hour,  pressure Нр=15 m.c.a.,  N=30 -1336 W, class  А, А 16-2 (ЕЕ1&lt;0,2</t>
  </si>
  <si>
    <t>Expending vessel  V=500 l, , P=6 bar,  41VE0150 or similar</t>
  </si>
  <si>
    <t xml:space="preserve">Pipe sludge separator, in central heating system, with nominal entering diameter 80 mm (dirt trap), Р 16 bar, 149В 1802  or similar  </t>
  </si>
  <si>
    <t>Circulating (recirculating) pump mounted on existing pipe, by flanges, with diameter over  2"  Qp=1,6 m3/hour; Нр-4,5 m.c.a.  N=37-96 W,  MX 12-2 or similar</t>
  </si>
  <si>
    <t xml:space="preserve">Pipe sludge separator, in central heating system, with nominal entering diameter 20 mm (dirt trap), Р 16 bar, 149В 1769  or similar </t>
  </si>
  <si>
    <t>Installation for water softeners, fully equipped, with water flow 900 -2250 l/h   (Decalux-5 ET 500 or similar)</t>
  </si>
  <si>
    <t>Three-way plug valve, with flanges with stuffing,  for central heating installations, with nominal diameter 40 mm,  "Danfoss or similar"</t>
  </si>
  <si>
    <t>Circulating (recirculating) pump mounted on existing pipe, by flanges, with diameter over  2"  (GRUNDFOS, SOLAR 25-65 130 or similar)</t>
  </si>
  <si>
    <t>Installation for water softeners, fully equipped, with water flow 900 -2250 l/h   (ANTIKAL, MEDIUM 3/4 or similar)</t>
  </si>
  <si>
    <t>Proportional water dosing equipment - build-in bypass oxygen  D 20 mm,   Dosaphos 250 or similar</t>
  </si>
  <si>
    <t>Water circulation pump, mounted on existing pipe, by flanges, with diameter over  2"  Qp=0,1 m3/hour, pressure  Нр=21,5 m.c.a., N=0,3 кW, BM1-3 or similar</t>
  </si>
  <si>
    <t xml:space="preserve">Vertical boiler (buffer) for heating system V=3000 L, Ру 8 bar </t>
  </si>
  <si>
    <t xml:space="preserve">Vessel for additional water,  V=1000 L </t>
  </si>
  <si>
    <t>Heat meter D 15 mm,  "Hydrometer" Sharky 775, h50-15), EN 1434</t>
  </si>
  <si>
    <t>system</t>
  </si>
  <si>
    <t>Air release valve with mobile key for central heating installations, with nominal diameter 10 mm (two-way safety valve Regulus DBV 1 3/4 Czech Rep)</t>
  </si>
  <si>
    <t>Heat exchanger type B - 7 OL, delivered in 8 sections and mounted in 8 sections (vacuum solar collector APRICUS (30 tubes))</t>
  </si>
  <si>
    <t>Vertical boiler mounted on floor, boiler having the capacity 800 l (bivalent water heater)</t>
  </si>
  <si>
    <t>Expending vessel, mounted on platform having the capacity 60 l, Maxivarem LR  or similar</t>
  </si>
  <si>
    <t>Preţ unitar 
USD (inclusive salariu)</t>
  </si>
  <si>
    <t>Vertical boiler mounted on floor, boiler having the capacity up to 25 l, inclusive  (stainless steel drain back boiler)</t>
  </si>
  <si>
    <t>Stop or retaining valve with jacks for central heating installations, with nominal diameter 20 mm (temperature blending valve)</t>
  </si>
  <si>
    <t>Circulating (recirculating) pump mounted on existing pipe, by flanges, with diameter over  2"  ("Biral", Primax15-6 130RED or similar)</t>
  </si>
  <si>
    <t>Stop or retaining valve with jacks for central heating installations, with nominal diameter 15 mm (ball valve steel, with sockets Danfoss)</t>
  </si>
  <si>
    <t>Stop or retaining valve with jacks for central heating installations, with nominal diameter 20 mm (ball valve steel, with sockets Danfoss)</t>
  </si>
  <si>
    <t>Stop or retaining valve with jacks for central heating installations, with nominal diameter 20 mm (ball valve with brass filter)</t>
  </si>
  <si>
    <t>Stop or retaining valve with jacks for central heating installations, with nominal diameter 20 mm (brass check valve with sockets)</t>
  </si>
  <si>
    <t>Stop or retaining valve with jacks for central heating installations, with nominal diameter 15 mm (brass check valve with sockets)</t>
  </si>
  <si>
    <t>Cold and hot water meter with diameter -20 mm (single jet water meter)</t>
  </si>
  <si>
    <t>Copper pipe, welded, to connect heating devices and units, in central heating installations, with outer diameter  28,0x1,5 mm (in set with fittings TALOS)</t>
  </si>
  <si>
    <t>Copper pipe, welded, to connect heating devices and units, in central heating installations, with outer diameter  22,0x1,0 mm (in set with fittings TALOS)</t>
  </si>
  <si>
    <t>Insulation of pipes with special sleeves for insulation introduced in pipelines, with diameter and thickness from D=28x20 mm (thermal insulated pipe for high temperatures ARMAFLEX)</t>
  </si>
  <si>
    <t>Insulation of pipes with special sleeves for insulation introduced in pipelines, with diameter and thickness from D=22x20 mm (thermal insulated pipe for high temperatures ARMAFLEX)</t>
  </si>
  <si>
    <t>On-site assembling of ALP ventilation tubes,  ready-made, having the section perimeter 80x2 mm (aluminium frilled tubular box ALUVENT)</t>
  </si>
  <si>
    <t>Painting tin cover of pipelines and devices with oil pain in 2 layers, including priming</t>
  </si>
  <si>
    <t>Vacuum solar collector APRICUS (30 pipes) in set with supports to mount on the roof APRICUS, ETC-30-Fn = 2,83 m2, Q = 2040W or similar</t>
  </si>
  <si>
    <t>Mounting support</t>
  </si>
  <si>
    <t>Bivalent heater storage with indirect heat; V = 800 l, with build-in electronic element 380 V; Nel = 7,5 kW and temperature regulator TESY,  EV12/9S2 800 or similar</t>
  </si>
  <si>
    <t>Pumping block for solar collectors G = 1,6 m3 / h, H = 6,5 m, N = 6,5 m, N = 0,055 kW with debit meter and thermometer, GRUNDFOS, SOLAR 25-65 130 or similar</t>
  </si>
  <si>
    <t>Expending vessel with diaphragm for hot wate V = 60 l; P = 6,0 bar Maxivarem LR or similar</t>
  </si>
  <si>
    <t>Izolated stainless steel boiler, DRAIN BACK, for solar panel V = 25 l;   P = 4,0 bar, with cooling agent for solar system, PROGALVA or similar</t>
  </si>
  <si>
    <t>Anti-calcar magnetic device DN 20 mm, Q = 2,5 m3 / h, ANTIKAL, MEDIUM 3/4 or similar</t>
  </si>
  <si>
    <t>Thermostatic mixing vent DN 20mm, 35-60 ° C, ESBE, VTA 322 35-60 ° C or similar</t>
  </si>
  <si>
    <t>Illumination and electrical lighting devices</t>
  </si>
  <si>
    <t>Device or equipment dissembled before transportation</t>
  </si>
  <si>
    <t>Cable КВВГнг-LS sect. 4х1,5mm2</t>
  </si>
  <si>
    <t>CableКВВГнг-LS sect. 5х1,5mm2</t>
  </si>
  <si>
    <t>Cable КВВГнг-LS sect. 7х1,5mm2</t>
  </si>
  <si>
    <t>Cable with copper wires  ВВГнг(A)-LS-0,66 sect. 3х1,5 mm2</t>
  </si>
  <si>
    <t>Cable with copper wires ВВГнг(A)-LS-0,66 sect. 5x4 mm2</t>
  </si>
  <si>
    <t>Cable with copper wires ВВГнг(A)-LS-0,66 sect. 3х2,5 mm2</t>
  </si>
  <si>
    <t>Cable with copper wires ВВГнг(A)-LS-0,66 sect. 3x6 mm2</t>
  </si>
  <si>
    <t>Cable with copper wires ВВГнг(A)-LS-0,66 sect. 5x10 mm2</t>
  </si>
  <si>
    <t>Cable with copper wires ВВГнг(A)-FRLS-0,66 sect. 3х1,5 mm2</t>
  </si>
  <si>
    <t>Cable up to 35 kV, fixed with applied clamps, mass 1 m up to: 0,5 kg  (ВВГнг(А)-LS-0,66 sect. 3х1,5 mm2)</t>
  </si>
  <si>
    <t>Cable up to 35 kV, fixed with applied clamps, mass 1 m up to: 0,5 kg  (ВВГнг(А)-0,66 sect. 5х4 mm2)</t>
  </si>
  <si>
    <t>Cable up to 35 kV, fixed with applied clamps, mass 1 m up to: 0,5 kg  (ВВГнг(А)-LS-0,66 sect. 3х2,5 mm2)</t>
  </si>
  <si>
    <t>Cable up to 35 kV, fixed with applied clamps, mass 1 m up to: 0,5 kg  (ВВГнг(А)-LS-0,66 sect. 3х6 mm2)</t>
  </si>
  <si>
    <t>Cable up to 35 kV, fixed with applied clamps, mass 1 m up to: 0,5 kg  (ВВГнг(А)-LS-0,66 sect. 5х10 mm2)</t>
  </si>
  <si>
    <t>Cable up to 35 kV, fixed with applied clamps, mass 1 m up to: 0,5 kg  (ВВГнг(А)-FRLS-0,66 sect. .3x1,5 mm2)</t>
  </si>
  <si>
    <t>Conductor  ПВ1-0,38 sect. 1x1,5mm2</t>
  </si>
  <si>
    <t>Automatic switch  АД14/4/20/30</t>
  </si>
  <si>
    <t>Automatic switch  ВА47-29/3/С40</t>
  </si>
  <si>
    <t>Automatic switch  ВА47-29/3/С32</t>
  </si>
  <si>
    <t>Automatic switch ВА47-29/1/С2</t>
  </si>
  <si>
    <t>Control and command system</t>
  </si>
  <si>
    <t>Device installed on flange combination, mass, kg, up to: 1,5  ТТУ, ТТП, ТПГ100эк</t>
  </si>
  <si>
    <t>Device installed on fillet combination, mass, kg, up to: 1,5    (controller)</t>
  </si>
  <si>
    <t>Control and warning panel ЩУС -  box type ЯУЭ-1263 dim. 1200x600x350</t>
  </si>
  <si>
    <t>Connect the electric grid to devices by glue</t>
  </si>
  <si>
    <t xml:space="preserve">Cable up to 35 kV in posed pipes, blocks and boxes, mass 1 m up to: 1 kg </t>
  </si>
  <si>
    <t>Cable up to 35 kV in posed pipes, blocks and boxes, mass 1 m up to: 1 kg  (ВВГнг(А)-LS-0,66 sect. 3х1,5 mm2)</t>
  </si>
  <si>
    <t>Cable up to 35 kV in posed pipes, blocks and boxes, mass 1 m up to: 1 kg  (ВВГнг(А)-LS-0,66 sect. 3х6 mm2)</t>
  </si>
  <si>
    <t>Cable up to 35 kV in posed pipes, blocks and boxes, mass 1 m up to: 1 kg  (ВВГнг(А)-LS-0,66 sect. 5х10 mm2)</t>
  </si>
  <si>
    <t>Cable up to 35 kV in posed pipes, blocks and boxes, mass 1 m up to: 1 kg     КПСЭСнг(А)-FRLS 2x2x0,2</t>
  </si>
  <si>
    <t>Cable up to 35 kV in posed pipes, blocks and boxes, mass 1 m up to: 1 kg  ВВГнг-FRLS sect. 2х1,5mm2</t>
  </si>
  <si>
    <t xml:space="preserve">Costs of materials </t>
  </si>
  <si>
    <t>Selective device Г-16-225, В-16-225</t>
  </si>
  <si>
    <t>Selective device Г-16-80, В-16-80</t>
  </si>
  <si>
    <t>Metallic hosepipe D = 15mm</t>
  </si>
  <si>
    <t>Metallic hosepipe D=15mm</t>
  </si>
  <si>
    <t>Control cable КВВГнг-LS sect. 4х1,5mm2</t>
  </si>
  <si>
    <t>Control cable КВВГнг-LS sect. 5х1,5mm2</t>
  </si>
  <si>
    <t>Thermometer TMTБ41</t>
  </si>
  <si>
    <t>Universal commutator  УП5311</t>
  </si>
  <si>
    <t>Chronometer  ТЭ</t>
  </si>
  <si>
    <t>Supervisor EUROSTER-813</t>
  </si>
  <si>
    <t xml:space="preserve">Heating </t>
  </si>
  <si>
    <t>Steel radiators, monobloc with length up to 1501 - 2000 mm ("Korado" type 33 1600х600(h) or similar)</t>
  </si>
  <si>
    <t>Air release valve with mobile key for central heating installations, with nominal diameter 1/2" (straight locking valve RLV-15)</t>
  </si>
  <si>
    <t>Air release valve with mobile key for central heating installations, with nominal diameter 1/2" (radiator's air release valve)</t>
  </si>
  <si>
    <t>Keys for air inlets R74Y001</t>
  </si>
  <si>
    <t>Air release valve with mobile key for central heating installations, with nominal diameter 15 mm (automatic air release valve R88IY003 Giacomini)</t>
  </si>
  <si>
    <t>Stop or retaining valve with jacks for central heating installations, with nominal diameter 15 mm (ball valve drainage Giacomini)</t>
  </si>
  <si>
    <t>Connection to existing steel pipeline (with connecting pipes) with the diameter of connecting pipes 15 mm</t>
  </si>
  <si>
    <t>Connection to existing steel pipeline (with connecting pipes) with the diameter of connecting pipes 50 mm</t>
  </si>
  <si>
    <t>Ventilation</t>
  </si>
  <si>
    <t>Manufacturing and mounting of straight ventilation channels, of galvanized steel or aluminium 0,3 - 2 mm thickness, having the perimeter of rectangular section 250 - 700 mm (gr.0,6 mm)</t>
  </si>
  <si>
    <t>Circular deflector with perimeter 230 - 700 mm  (umbrella ЗKц-01 Д250)</t>
  </si>
  <si>
    <t>Mounting rabbit mesh to support plaster ceiling , walls, protection of thermal insulators, masking of pipes, applied on straight ceilings, on steel - concrete D = 6-8 mm, with eyelids 26-35 mm inclusive</t>
  </si>
  <si>
    <t>Adhesive band for sealing the joints ISOVER AL-TEPPI</t>
  </si>
  <si>
    <t>Ventilation grilles ready-made of black sheet, with manually adjustable blinds, painted and embedded in masonry  (still air flowing grid SKP 500х300)</t>
  </si>
  <si>
    <t>Thermal networks</t>
  </si>
  <si>
    <t>Mechanical digging with excavator of 0,40-0,70 mc, with internal combustion engine and hydraulic control, in soil with natural humidity, unloaded in piles on ground catg. II</t>
  </si>
  <si>
    <t>Manual digging of soil, in slopes, in channels cut by excavator or scraper, to fill the digging in slope profile, in middle ground</t>
  </si>
  <si>
    <t>Scattering loose soil extracted from ground category I or II, by bulldozer tractor on tracks 65-80 CP, in layers of 15-20 cm</t>
  </si>
  <si>
    <t>Mechanical compacting with rammer of 150-200 kg of piles in successive layers of 20-30 cm thickness, excluding watering each layer in part, filling made of non-cohesive soil</t>
  </si>
  <si>
    <t>Scattering loose soil with spade, in uniform layers of 10-30 cm thickness, in a 3 m throw from pile, including breaking the clods, soil from middle ground</t>
  </si>
  <si>
    <t xml:space="preserve">Scattering loose soil with spade, in uniform layers of 10-30 cm thickness, in a 3 m throw from pile, including breaking the clods, soil from middle ground  </t>
  </si>
  <si>
    <t>Manual punning of piles executed in horizontal or inclined digging at 1/4, including watering each layer of ground in part, having 10 cm thickness cohesive soil</t>
  </si>
  <si>
    <t>Underground posing</t>
  </si>
  <si>
    <t>Various metallic structures made of laminated profiles, sheet, striated sheet, concrete, supporting or covering pipes, fully or partially embedded in concrete</t>
  </si>
  <si>
    <t>Trench КЛ-90х45-8 (9 m)</t>
  </si>
  <si>
    <t>Sand foundation layer</t>
  </si>
  <si>
    <t>Assembling L- or U-type elements made of reinforced concrete for trenches (thermal, heating, cables, etc.) hod Л6-8</t>
  </si>
  <si>
    <t>Mount pre-cast elements from reinforced steel  in residential and social-cultural buildings with monolith reinforced concrete structure, mixt or bearing masonry, at height up to 20 m including with volume from 0,2-2,5 mc   bearing block ОП-1</t>
  </si>
  <si>
    <t>Mount pre-cast elements from reinforced steel  in residential and social-cultural buildings with monolith reinforced concrete structure, mixt or bearing masonry, at height up to 20 m including with volume from 0,2-2,5 mc   bearing block ОП-2</t>
  </si>
  <si>
    <t>Thermal chamber 1,8х2,4х2,0(h)</t>
  </si>
  <si>
    <t>Install ready-made concrete elements. Block-wall for basement, weight  0,5 t. Note: type of ready-made element is included accord. to project ФБС12.5.3-Т</t>
  </si>
  <si>
    <t>Pipe insulation with glass wool mattresses, mineral wool type I or type P stitched on one side, on weave of galvanized wire, made on site, having the thickness  40 mm, on pipes with circumference over thermal insulation more than 35 cm  (mineral-cotton mats stitched in metal gauze lining type m2 brand 125)</t>
  </si>
  <si>
    <t>General magnetic starter, separated, mounted on wall or column, power up to 40 A  ПmА-0247</t>
  </si>
  <si>
    <t>Contactor -  ПmА-0247  Uн=220В</t>
  </si>
  <si>
    <t xml:space="preserve">Device installed on flange combination, mass, kg, up to: 1,5  ТПГ100эк, ТmТБ </t>
  </si>
  <si>
    <t>Thermometer ТПГ100эк-m1</t>
  </si>
  <si>
    <t>Install ready-made concrete elements. Block-wall for basement, weight  0,5 t. Note: type of ready-made element is included accord. to project ФС-5m</t>
  </si>
  <si>
    <t>Install ready-made concrete elements. Block-wall for basement, weight  0,5 t. Note: type of ready-made element is included accord. to project ФС-5-8m</t>
  </si>
  <si>
    <t>Device installed on fillet combination, mass, kg, up to: 1,5,  (mП4, mВП, Дm2010)</t>
  </si>
  <si>
    <t>Reinforced concrete poured with classical means, in foundations, basements, supporting walls, walls under zero rate, prepared by concrete mixer or commercial concrete according to art. CA01, poured with classical means, reinforced concrete class....   B7,5</t>
  </si>
  <si>
    <t>Reinforced concrete poured with classical means, in foundations, basements, supporting walls, walls under zero rate, prepared by concrete mixer or commercial concrete according to art. CA01, poured with classical means, reinforced concrete class....   B15</t>
  </si>
  <si>
    <t>Reinforced concrete poured with classical means, in foundations, basements, supporting walls, walls under zero rate, prepared by concrete mixer or commercial concrete according to art. CA01, poured with classical means, reinforced concrete class....   В7.5</t>
  </si>
  <si>
    <t>Reinforced concrete poured with classical means, in foundations, basements, supporting walls, walls under zero rate, prepared by concrete mixer or commercial concrete according to art. CA01, poured with classical means, reinforced concrete class...   В15, Фm-2в</t>
  </si>
  <si>
    <t>Reinforced concrete poured with classical means, in foundations, basements, supporting walls, walls under zero rate, prepared by concrete mixer or commercial concrete according to art. CA01, poured with classical means, reinforced concrete class...   В12,5</t>
  </si>
  <si>
    <t>Concrete steel fittings OB 37 prepared in site workshop and mounted with bar diameter more than  8 mm including in continuous foundations</t>
  </si>
  <si>
    <t>Boards from reusable panels, made from resinous short and super short boards to pour the concrete in forms, glass-shaped foundations and platforms for equipment including supports</t>
  </si>
  <si>
    <t>Install steel or concrete steel lids on manholes of water and sewage systems, off road type I Т</t>
  </si>
  <si>
    <t>Assembling ready-made elements made of reinforced concrete for trenches (thermal, heating, cables, etc.), straight or curved plates   КЦО-1</t>
  </si>
  <si>
    <t xml:space="preserve">Metallic stairs, landings, bridges, bars and constructions to support technological equipment or metallic platforms for large aggregates delivered in ready-made sub-sets , at height up to 35 m, with weight up to 0,150 t, welded </t>
  </si>
  <si>
    <t>Reinforced concrete poured with classical means, in foundations, basements, supporting walls, walls under zero rate, prepared by concrete mixer or commercial concrete according to art. CA01, poured with classical means, reinforced concrete class...    B7,5, drainage pit and ДП-1</t>
  </si>
  <si>
    <t>Drainage pit ДК1</t>
  </si>
  <si>
    <t>Executing the manholes from ready-made reinforced concrete elements, for water supply circular (ring) with diameter 2,0 m, in soil without underground water</t>
  </si>
  <si>
    <t>Executing the manholes from ready-made reinforced concrete elements, for water supply circular (ring) with diameter 1,0 m, in soil without underground water</t>
  </si>
  <si>
    <t>Asphalt concrete coat with small aggregates, executed at cold temperatures, in thickness de 2,5 cm manual laying</t>
  </si>
  <si>
    <t>Hydro-insulated layer executed at temperature on terraces, roofs, or foundations on soils without underground waters, including mouldings of current hydro-insulation on inclined up to 40% or vertical, plane or curved surfaces, with bitumen or rubber bitumen applied with brush or rubber pump (purlin) lacquer БТ-577</t>
  </si>
  <si>
    <t>Thermo-insulation protection of pipes, executed with bitumen wire mesh type  I A, tied with soft steel wire with diameter 1,25 mm  РСТ</t>
  </si>
  <si>
    <t>Hydro-insulated layer executed at temperature on terraces, roofs, or foundations on soils without underground waters, including mouldings of current hydro-insulation on inclined up to 40% or vertical, plane or curved surfaces, with bitumen or rubber bitumen applied with brush or rubber pump (purlin) 2 layers of cold bitumen</t>
  </si>
  <si>
    <t>Manufacture, mounting and installation of safety pipe through masonry, pipe having the diameter 273 x 5,0 mm (L=0,5 m)</t>
  </si>
  <si>
    <t>Manufacture, mounting and installation of safety pipe through masonry, pipe having the diameter 108x3,5 mm (L=0,5 m)</t>
  </si>
  <si>
    <t>Manufacture, mounting and installation of safety pipe through masonry, pipe having the diameter 57х3,0 mm (L=0,5 m)</t>
  </si>
  <si>
    <t>Manufacture, mounting and installation of safety pipe through masonry, pipe having the diameter 108x2,8 mm (L=0,45 m)</t>
  </si>
  <si>
    <t>Manufacture, mounting and installation of safety pipe through masonry, pipe having the diameter 152 x 2,8 mm (L=0,45 m)</t>
  </si>
  <si>
    <t>Manufacture, mounting and installation of safety pipe through masonry, pipe having the diameter 219 x 3,0 mm (L=0,45 m)</t>
  </si>
  <si>
    <t>Support ОП1(ОП2)</t>
  </si>
  <si>
    <t>Broken stone foundation layer</t>
  </si>
  <si>
    <t>Pipe insulation with glass wool mattresses, mineral wool type I or type P stitched on one side, on weave of galvanized wire, made on site, having the thickness  60 mm, on pipes with circumference over thermal insulation more than 35 cm (mineral-cotton slabs with synthetic binder brand 125 thickness50mm)</t>
  </si>
  <si>
    <t>Dismantling and redo the asphaltic concrete</t>
  </si>
  <si>
    <t xml:space="preserve">Dismantle the coat up to 3 cm thickness, formed of permanent asphaltic coats, asphaltic concrete </t>
  </si>
  <si>
    <t>Dismantle the pavements or stone foundations on sand</t>
  </si>
  <si>
    <t>Asphalt concrete coat with small aggregates, executed at hot temperatures, in thickness de 4 cm manual laying (gr.10 cm)</t>
  </si>
  <si>
    <t>part</t>
  </si>
  <si>
    <t>Assembling ready-made elements made of reinforced concrete for trenches (thermal, heating, cables, etc.), straight or curved plates П8-8</t>
  </si>
  <si>
    <t>Assembling ready-made elements made of reinforced concrete for trenches (thermal, heating, cables, etc.), straight or curved plates surface ПO-4</t>
  </si>
  <si>
    <t xml:space="preserve">Pipe nozzle  УТ 1 </t>
  </si>
  <si>
    <t>Pipe insulation with glass wool mattresses, mineral wool type I or type P stitched on one side, on weave of galvanized wire, made on site, having the thickness 20; 30; 40; 50 or 60 mm, on pipes with circumference over thermal insulation more than 30 mm  (fiber optic mat, covered with armored aluminium foilgr.50 mm ISOVER-KIM-AL)</t>
  </si>
  <si>
    <t xml:space="preserve">Covers from anticorrosive profiled tin, curled or wrinkled, fixed with clamps, executed with dual stitches, executed on surfaces wider than 40 mp from profiled tin sheets of 0.4mm thickness, including execution of aprons, connection to chimneys etc. </t>
  </si>
  <si>
    <t>Nozzle "А" (4 unit)</t>
  </si>
  <si>
    <t>Chapter 1. Ground works</t>
  </si>
  <si>
    <t>Chapter 2. Foundation</t>
  </si>
  <si>
    <t>Hydro-insulation made from cement mortar with liquid glass in foundations and walls applied on horizontal surfaces</t>
  </si>
  <si>
    <t>Chapter 3. Wall</t>
  </si>
  <si>
    <t>Limestone masonry (block)  in walls with height up to 4 m, plain masonry</t>
  </si>
  <si>
    <t>Assembling welded mesh at low height or equal to 35 m, in walls and diaphragms, with mesh weight up to 3 kg/mp  СГ-1</t>
  </si>
  <si>
    <t>Lintels  Прm 1, Прm 2</t>
  </si>
  <si>
    <t>Concrete poured in slabs, beams, pillars, prepared by concrete mixer or commercial concrete according to art. CA01 and pouring with classical means   В15</t>
  </si>
  <si>
    <t>Concrete poured in slabs, beams, pillars, prepared by concrete mixer or commercial concrete according to art. CA01 and pouring with classical means   В12,5</t>
  </si>
  <si>
    <t>Concrete steel fittings OB 37 prepared in site workshop, with bar diameter up to 8 mm inclusive, mounted in beams and poles at height less or equal to 35 m, excluding constructions executed with sliding plates</t>
  </si>
  <si>
    <t>Boards from reusable panels, made from resinous short and super short boards to pour concrete in pillars and frames excluding supports at height up to 20 m inclusive</t>
  </si>
  <si>
    <t xml:space="preserve">Chapter 4. Overlapping </t>
  </si>
  <si>
    <t>Floor tiles and cover for constructions, in areas with earthquakes 7-8 with support on 2 sides at the height of the building up to 35 m, with surface up to 10 m2   Note: type of ready-made element will be included according to project (1ПК61-10-4,5-С7)</t>
  </si>
  <si>
    <t>Belt Пm1</t>
  </si>
  <si>
    <t>Concrete steel fittings OB 37 prepared in site workshop, with bar diameter more than 8 mm, and mounted in beams and poles at heights lower or equal to 35 m, excluding constructions executed with sliding plates</t>
  </si>
  <si>
    <t>Boards from reusable panels, made from resinous short and super short boards to pour concrete in plates and beams excluding supports at height up to 20 m inclusive</t>
  </si>
  <si>
    <t>Break stone or reinforced concrete walls to install pipes in walls of 16 -25 cm thickness</t>
  </si>
  <si>
    <t>Chapter 5. Roof</t>
  </si>
  <si>
    <t>Assembling and fixing the elements embedded in monolith reinforced concrete: weight less than 4 kg</t>
  </si>
  <si>
    <t>Additional ondutiss polymer layer mounted under the tile layer, corrugated or indented tiles (vapour barrier sheet)</t>
  </si>
  <si>
    <t>Thermal insulation layer on terraces, roofs and flooring, made of mineral cotton type G 80 or G 100, made of mineral cotton type PIB, glued with bitumen on horizontal or inclined surfaces up to 40 % (mineral cotton Y=125 кг/m3, gr.150 mm)</t>
  </si>
  <si>
    <t>Additional ondutiss polymer layer mounted under the tile layer, corrugated or indented tiles  (hydro insulation sheet)</t>
  </si>
  <si>
    <t>Treating the rafters with anti-septic</t>
  </si>
  <si>
    <t>Fire-proofing treatment of carpentry (arcs, beams, rafters, wall plates)</t>
  </si>
  <si>
    <t>Additional ondutiss polymer layer mounted under the tile layer, corrugated or indented tiles  (condensation protection)</t>
  </si>
  <si>
    <t>Roof covering or tile covering, eternal type plates etc., from unprocessed resinous boards (24 mm thickness) sanded on one side, in ordinary constructions</t>
  </si>
  <si>
    <t>Antiseptic treatment of carpentry, on apparent surfaces with antiseptic: beams, wall plates.</t>
  </si>
  <si>
    <t>Fire-proofing of carpentry; mesh for covering and flooring.</t>
  </si>
  <si>
    <t>Mounting elements of beam frame (bars) with antiseptic treatment</t>
  </si>
  <si>
    <t>Clogged gutter, with apparent corbel, from soft resinous boards and sanded on one side, with average width 0,4 m</t>
  </si>
  <si>
    <t>Painting with lacquers and oil paint applied on wood carpentry, executed in 2 layers of enamel paint on floors</t>
  </si>
  <si>
    <t>Antiseptic treatment of carpentry, on hidden surfaces with antiseptic: timber frame.</t>
  </si>
  <si>
    <t>Covers from anticorrosive profiled tin, curled or wrinkled, mounted on metallic panels, executed on surfaces wider than 40 mp from profiled tin sheets connected with special clips or mechanical screws, of superior flange, including execution of aprons, connection to chimneys etc. (profiled sheet "LIDER" ЛК-20)</t>
  </si>
  <si>
    <t>Gutter systems brass type of anticorrosive protected tin Dn100 mm</t>
  </si>
  <si>
    <t>Pipe systems brass type of anticorrosive protected tin Dn100 mm</t>
  </si>
  <si>
    <t>Covers from anticorrosive profiled tin, curled or wrinkled, fixed with clamps, executed with dual stitches, executed on surfaces wider than 40 mp with tin sheets of 0,5 mm thickness, including execution of aprons, connection to chimneys etc (painted sheet "LIDER")</t>
  </si>
  <si>
    <t>Suspended ceilings executed on site of PFL or melamine PAL with plastic profiles (veneer)</t>
  </si>
  <si>
    <t>Manufacture, mounting and installation of safety pipe through panels, pipe having the diameter 133 x 3 mm (L=0,35 m)</t>
  </si>
  <si>
    <t>Ventilation grilles ready-made of black sheet, with manually adjustable blinds, painted and embedded in masonry (blinds grid Жр-1, 780x580)</t>
  </si>
  <si>
    <t>Canopy К-1</t>
  </si>
  <si>
    <t>Covers from anticorrosive profiled tin, curled or wrinkled, mounted on metallic panels, executed on surfaces wider than 40 mp from profiled tin sheets connected with special clips or mechanical screws, of superior flange, including execution of aprons, connection to chimneys, etc. (profiled sheet "LIDER" ЛК-20)</t>
  </si>
  <si>
    <t>Concrete poured in straight walls, diaphragms, and different special constructions, situated above zero rate, at height up to 35 m including, prepared by concrete mixer or commercial concrete according to art.CA01 and pouring with classical means, reinforced concrete class... В15</t>
  </si>
  <si>
    <t>Concrete poured in straight walls, diaphragms, and different special constructions, situated above zero rate, at height up to 35 m including, prepared by concrete mixer or commercial concrete according to art.CA01 and pouring with classical means, reinforced concrete class... В12,5</t>
  </si>
  <si>
    <t>Chapter 6. Windows and doors</t>
  </si>
  <si>
    <t>Mounting PVC profiles: tilted (inclined, swing-out) with gap surface under 2 m2 in one frame</t>
  </si>
  <si>
    <t xml:space="preserve">Window sills installed at plastic windows, for windows and doors (PVC, b=250mm) </t>
  </si>
  <si>
    <t>Window sill installed on aluminium windows</t>
  </si>
  <si>
    <t>Internal or external painting on metallic carpentry with alkyd enamel in 2 layers including priming</t>
  </si>
  <si>
    <t xml:space="preserve">Doors made of plastic profiles  including fittings and accessories necessary to doors mounted in masonry of any nature in constructions with height up to 35 m including, in one frame, with surface sheath up to 7 mp including  (PVC, ИД-2) </t>
  </si>
  <si>
    <t>Chapter 7. Floors</t>
  </si>
  <si>
    <t>Compacting the ground with crushed stone</t>
  </si>
  <si>
    <t>Anti-vapour barrier executed on horizontal surfaces with a layer of bitumen cardboard, glued on the entire surface with bitumen membrane</t>
  </si>
  <si>
    <t>Flooring from ceramic tiles including supporting layer of adhesive mortar, executed on surfaces: larger than 16 m2  (gr.13 mm)</t>
  </si>
  <si>
    <t>Linear ceramic tiles applied with adhesive</t>
  </si>
  <si>
    <t>Chapter 8. Interior finishing</t>
  </si>
  <si>
    <t>Internal plastering of 5 mm thickness, manually executed, with dry mixture of plaster, on ceiling, manual preparation of mortar  "Knauf"</t>
  </si>
  <si>
    <t>Priming of internal surfaces of walls and ceilings</t>
  </si>
  <si>
    <t xml:space="preserve">Plain painting with lime, made internally or externally on any support surface with two layers of lime </t>
  </si>
  <si>
    <t>Internal plastering of 2 cm thickness, plastered, manually executed, on walls or pillars, on flat surfaces with lime cement mortar   brand M 100-T for spritz, prime and visible layer, on brick walls or small concrete blocks</t>
  </si>
  <si>
    <t>Interior painting with co-polymer vinyl in watering emulsion,  applied in 2 layers on existing putty, manually executed</t>
  </si>
  <si>
    <t xml:space="preserve">Chapter 9. External finishing </t>
  </si>
  <si>
    <t>External plastering sprayed on brick or concrete walls (with brush or pump) of 3 cm thickness, manually executed, with lime cement mortar M 50-T for spritz and lime cement mortar M 25-T for prime and visible layer in continuous surface</t>
  </si>
  <si>
    <t xml:space="preserve">External plastering, manually executed with cement mortar M 50-T of 2 cm average thickness on concrete or brick walls, with flat surfaces  </t>
  </si>
  <si>
    <t>External plastering de 2-3 mm. thickness, manually executed with "TINC" on walls</t>
  </si>
  <si>
    <t>Chapter 10. Other works</t>
  </si>
  <si>
    <t>Flooring made of plain concrete class C 10/8 (Bc 7,5/B 100) in thickness de 10 cm, in continuous surface, plastered, poured on site, in rooms with surface smaller or equal to 16 mp  (В15, gr.2 cm)</t>
  </si>
  <si>
    <t>Chapter 10.2. Foundations Фоm 1 ... Фоm 6</t>
  </si>
  <si>
    <t>Concrete steel fittings OB 37 prepared in site workshop and mounted with bar diameter up to 8 mm including in isolated foundations</t>
  </si>
  <si>
    <t>Concrete steel fittings OB 37 prepared in site workshop and mounted with bar diameter more than  8 mm including in isolated foundations</t>
  </si>
  <si>
    <t>Chapter 10.3. Support  ОП2 (13 units)</t>
  </si>
  <si>
    <t>Chapter 10.4. Support ОП3 (1 unit), ОП4 (4 units)</t>
  </si>
  <si>
    <t>Chapter 10.6. Metallic platform Пm1  (1 unit)</t>
  </si>
  <si>
    <t>Metallic stairs, landings, bridges, bars and constructions to support technological equipment or metallic platforms for large aggregates delivered in ready-made sub-sets , at height up to 35 m, with weight up to 0,150 t, welded</t>
  </si>
  <si>
    <t xml:space="preserve">Painting metallic articles and constructions with oil paint in 3 layers, executed from profiles with thickness between 8mm and 12mm including, with hand brush </t>
  </si>
  <si>
    <t>Chapter 10.7. Chimney flue</t>
  </si>
  <si>
    <t>Manual digging of soil in limited spaces, having under 1,00 m or over 1,00 m width, executed without support, with vertical slope, in foundations, channels, basements, twinning steps, in non-cohesive soil or lightly cohesive soil depth &lt; 0,75 m middle ground</t>
  </si>
  <si>
    <t xml:space="preserve">Manual digging of soil in limited spaces, having under 1,00 m or over 1,00 m width, executed without support, with vertical slope, in foundations, channels, basements, twinning steps, in non-cohesive soil or lightly cohesive soil depth &lt; 0,75 m middle ground                                                               </t>
  </si>
  <si>
    <t>Support layer for flooring executed from cement mortar M 150-T of 3 cm thickness with finely plastered surface. The difference for each 0.5 cm of support layer of mortar M 150-T,  should be added or deducted</t>
  </si>
  <si>
    <t>Chapter 10.8. Dry wall</t>
  </si>
  <si>
    <t>Manual application of primer with quartz "Gleta" in one layer on external walls</t>
  </si>
  <si>
    <t>Chapter 10.1. External stairs and ramp</t>
  </si>
  <si>
    <t>Suspended cabinet (panel), height, width and depth, mm, up to (BZUM-TF-100-12)</t>
  </si>
  <si>
    <t>Meters mounted on prepared platform, three phases (ZMR110ACe)</t>
  </si>
  <si>
    <t>Suspended cabinet (panel), height, width and depth, 12 module box КmПн 2/12  IP55</t>
  </si>
  <si>
    <t>Connector (connecting rail) YNS20-3-063</t>
  </si>
  <si>
    <t>Connector (Rail) РЕ and N YNN10-14-100</t>
  </si>
  <si>
    <t>Suspended cabinet (panel), 24 module box КmПн 2/24 ) IP55</t>
  </si>
  <si>
    <t>Connecting rail YNS20-3-063</t>
  </si>
  <si>
    <t>Rail РЕ and N YNN10-14-100</t>
  </si>
  <si>
    <t>Suspended cabinet (panel), height, width and depth,   (box К654У2)</t>
  </si>
  <si>
    <t>Plug socket with grounding contact  IP54</t>
  </si>
  <si>
    <t>Flexible cable КГ (А) LS 3х6 mm2</t>
  </si>
  <si>
    <t>Box with descending transformers ЯТП-0,25-220/12</t>
  </si>
  <si>
    <t>Source of light with luminescent light bulbs mounted separately on pivots, number of light bulbs, in Source of light, 2     ALS.OPL  218  IP54</t>
  </si>
  <si>
    <t>Source of light with luminescent light bulbs mounted separately on pivots, number of light bulbs, in Source of light, 2     СД 218</t>
  </si>
  <si>
    <t>Illuminating devices with fluorescent lights, ceiling ALS.OPL 218 IP54</t>
  </si>
  <si>
    <t>Illuminating devices with fluorescent lights compact, ceiling CD 218 IP54</t>
  </si>
  <si>
    <t>Torch СГВ-2</t>
  </si>
  <si>
    <t>luminescent light bulbs ЛЛ-18</t>
  </si>
  <si>
    <t>Compacted luminescent light bulbs   ЛЛК-18</t>
  </si>
  <si>
    <t xml:space="preserve">One button switch, open type, hidden. уIн=10А, Uн=220В  IP43  </t>
  </si>
  <si>
    <t>Plug socket open type, open switch socket</t>
  </si>
  <si>
    <t>Earth plug, vertical, round steel, diameter 20 mm (round steel Д=20 mm)</t>
  </si>
  <si>
    <t>Earth binding conductors: earth plug, horizontal, round steel, diameter 12 mm</t>
  </si>
  <si>
    <t>Earth binding conductor hidden in equalizer layer of floor, flat steel, section 100 mm2 (round steel)</t>
  </si>
  <si>
    <t>Cable up to 35 kV suspended on steel cable, mass 1 m up to: 1 kg  (ВВГнг(A)-LS sect. 5х10 mm2)</t>
  </si>
  <si>
    <t>Steel pipe on constructions installed in primed channels executed, on flooring support, diameter up to 20 mm (steel pipe</t>
  </si>
  <si>
    <t>Different works: cable protection with plastic gutters, on brick or wood walls box 40х20</t>
  </si>
  <si>
    <t>Install support pillars for pair pipelines  (tubular mast H=3,0m  Dn40 mm)</t>
  </si>
  <si>
    <t>Control panel "BZUM-TF-100-12"</t>
  </si>
  <si>
    <t>Switch  ВН 32-3Р/40</t>
  </si>
  <si>
    <t>Switch ВН 32-3Р/32</t>
  </si>
  <si>
    <t>12 module box КmПн 2/12 IP55</t>
  </si>
  <si>
    <t>Active electric power meter ZCG 110ACe, Iн=5-60А, U=380В</t>
  </si>
  <si>
    <t>Automatic switch one-way ВА47-29/1/С25</t>
  </si>
  <si>
    <t>Automatic switch one-way ВА47-29/1/C10</t>
  </si>
  <si>
    <t>Automatic switch one-way ВА47-29/1/C6</t>
  </si>
  <si>
    <t>Automatic switch one-way ВА47-29/1/С4</t>
  </si>
  <si>
    <t>Automatic switch one-way ВА47-29/1/В4</t>
  </si>
  <si>
    <t>Automatic switch one-way ВА47-29/1/С2</t>
  </si>
  <si>
    <t>Automatic switch one-way ВА47-29/1/В2</t>
  </si>
  <si>
    <t>24 module box КmПн 2/24 IP55</t>
  </si>
  <si>
    <t>Commutator  ПП-2P-25</t>
  </si>
  <si>
    <t>Plug-in connector boxК654У2</t>
  </si>
  <si>
    <t>Power switch  ВН-32-1Р-25А</t>
  </si>
  <si>
    <t xml:space="preserve">Mobile electric diesel generator 220V/50Hz, 6,0 кVA, equipped with automatic connection to electrical grid </t>
  </si>
  <si>
    <t>Metallic hosepipe, outer diameter up to 15 mm (metallic sleeve РЗ-ЦХ-Д20 mm)</t>
  </si>
  <si>
    <t>Constructions for device installations, mass, kg, up to: 1</t>
  </si>
  <si>
    <t>Device installed on fillet combination, mass, kg, up to: 1,5,  (draft gauge ТНmП-52-m2)</t>
  </si>
  <si>
    <t>Device installed on fillet combination, mass, kg, up to: 1,5    (oxide detector RGD COO MP1)</t>
  </si>
  <si>
    <t>Device installed on fillet combination, mass, kg, up to: 1,5    (electronic regulator Danfoss)</t>
  </si>
  <si>
    <t>Warning siren CC-1</t>
  </si>
  <si>
    <t>Devices, installed on metallic constructions, panels and console: device, mass, kg, up to: 5 (detection device РОС-301)</t>
  </si>
  <si>
    <t>Device installed on flange combination, mass, kg, up to: 1,5  detection device ESM-10</t>
  </si>
  <si>
    <t>Device installed on flange combination, mass, kg, up to: 1,5  detection device EMSU-10</t>
  </si>
  <si>
    <t>Constructions for device installations, mass, kg, up to: 1 (tap)</t>
  </si>
  <si>
    <t>Electrical grid through tubes in panels and consoles: steel tubes D=15mm</t>
  </si>
  <si>
    <t>Steel pipe on constructions installed in priming channels executed on flooring support, diameter up to 20 mm</t>
  </si>
  <si>
    <t>Connection of electrical grid through pipes to devices: water-gas pipelines, diameter of conventional section, up to 15 mm</t>
  </si>
  <si>
    <t>Metallic hose, outer diameter up to 15 mm (РЗ-ЦХ-Ш15)</t>
  </si>
  <si>
    <t xml:space="preserve">Various works: cable protection with plastic covers on wood or brick walls </t>
  </si>
  <si>
    <t>Introduce conductors in posed metallic pipes and hoses: each following mono- or multi-wire conductor in general mesh, summary section up to 6 mm2  ПВ1-0,38 sec.1x1,5 mm2</t>
  </si>
  <si>
    <t>Panel, mass, kg, up to: 100 / 1200х600х350 ЯУЭ1263</t>
  </si>
  <si>
    <t>Selection device Г-16-225, В-16-225</t>
  </si>
  <si>
    <t>Selection device Г16-80, В-16-80, 955-2</t>
  </si>
  <si>
    <t>Steel pipe D=15mm</t>
  </si>
  <si>
    <t>Steel pipe D=20mm</t>
  </si>
  <si>
    <t>Cable trench</t>
  </si>
  <si>
    <t>Thermometer ТТУ, ТТП</t>
  </si>
  <si>
    <t>ThermometerТПГ100эк-m1</t>
  </si>
  <si>
    <t>Relay sensor level РОС-301</t>
  </si>
  <si>
    <t>Manometer mП4-У, mВП-Ух0,6</t>
  </si>
  <si>
    <t>Manometer Дm2010Сr</t>
  </si>
  <si>
    <t>Warning siren СС-1</t>
  </si>
  <si>
    <t>Electronic temperature regulator Danfoss</t>
  </si>
  <si>
    <t>Device to measure the volume  ТНmП-52-m2</t>
  </si>
  <si>
    <t>Control and command panel ЩУС-ЯУЭ-1263  1200x600x350mm  IP54</t>
  </si>
  <si>
    <t>Relay ПЭ37</t>
  </si>
  <si>
    <t>Relay РСВ19-11</t>
  </si>
  <si>
    <t>Relay РСВ19-31</t>
  </si>
  <si>
    <t>Diode Д246</t>
  </si>
  <si>
    <t>Button ABLFS-22</t>
  </si>
  <si>
    <t>Signalling device  АD-22DS</t>
  </si>
  <si>
    <t xml:space="preserve">External water supply pipelines </t>
  </si>
  <si>
    <t>Filling the trenches for water and sewage pipelines, as sub-layer, protection layer, isolation layer or flange layer for drainage tubes, executed with sand</t>
  </si>
  <si>
    <t>Polyethylene pipe, for water pipes embedded in trench, with diameter25 mm. Note: type of polyethylene pipe and warning band will be included according to the project  PE80 SDR17,6 PN6</t>
  </si>
  <si>
    <t>Washing PVC, cast, cement, polyethylene pipes etc 20-75 mm, for drinking water after mounting and combining, before reception</t>
  </si>
  <si>
    <t>Tightness test of polyethylene pipes mounted in trenches for water and sewage pipelines, with diameter up to 100 mm</t>
  </si>
  <si>
    <t>Mounting fittings with manual or mechanical functioning (tubs, taps, vents), in water and sewage pipes, with diameter 15 mm (flange lock vent  15ч9р)</t>
  </si>
  <si>
    <t>Connecting the joint parts with flanges, flanges, including blind flanges and fittings, with diameter 15 mm  (free flange)</t>
  </si>
  <si>
    <t>Manufacture, mounting and installation of safety pipe through masonry, pipe having the diameter 89х3,7 mm (sleeve L=0,30 m)</t>
  </si>
  <si>
    <t>Assembling pressure polyethylene pipes in the ground, of high density for water supply, butt-welded, according to the norm I-6-PE,  having the diameter 140 mm PE80 SDR17,6 PN6</t>
  </si>
  <si>
    <t>Treating the ends with bitumen and bitumen hemp at protection tubes with diameter: 150 mm</t>
  </si>
  <si>
    <t xml:space="preserve">Dismantle the pavements or stone foundations on sand </t>
  </si>
  <si>
    <t>External sewage systems</t>
  </si>
  <si>
    <t>Pre-cast reinforced concrete elements of manholes, circular (ring) with diameter 2,0 m, for sewage, in soil without underground water. Note: resource with 0.00 norm is in accordance with the project</t>
  </si>
  <si>
    <t>Pre-cast reinforced concrete elements of manholes, circular (ring) with diameter 1,0 m, for sewage, in soil without underground water. Note: resource with 0.00 norm is in accordance with the project</t>
  </si>
  <si>
    <t>Plain brick masonry, format 250 x 120 x 65 of external wall of height up to 4 m</t>
  </si>
  <si>
    <t>Installing underground, outside buildings, the PVC pipes type 4(G) or 3(M), having the diameter 160 mm  SN4 SDR41</t>
  </si>
  <si>
    <t>Installing underground, outside buildings, the PVC pipes type 4(G) or 3(M), having the diameter 110 mm  SN4 SDR41</t>
  </si>
  <si>
    <t>Drilling of plain concrete walls for pipes or ties  up to 15 cm thickness</t>
  </si>
  <si>
    <t xml:space="preserve">Matting the holes in plates with cement mortar after installation </t>
  </si>
  <si>
    <t>Water pipeline</t>
  </si>
  <si>
    <t>Set to measure water debit without meter with pipe diameter 15 mm</t>
  </si>
  <si>
    <t>Galvanised steel pipe for installations installed in industrial constructions, having the diameter 15 mm</t>
  </si>
  <si>
    <t>Tightness test under pressure of hot or cold pipeline executed on steel, zinc pipelines, for installations, longitudinal welded, having the diameter 3/8"-2"</t>
  </si>
  <si>
    <t>Washing hot or cold water pipelines, executed from steel, zinc pipes,  having the diameter 3/8"-2"</t>
  </si>
  <si>
    <t>Straight sop valve with threaded sockets with diameter  15 mm (tap)</t>
  </si>
  <si>
    <t>Cold water meter Dn15 mm</t>
  </si>
  <si>
    <t>Sewage pipeline</t>
  </si>
  <si>
    <t>Pipe from plastic material for sewage, connected with rubber set, mounted apparently or under the flooring, with diameter 100 mm   polypropylene</t>
  </si>
  <si>
    <t>Pipe from plastic material for sewage, connected with rubber set, mounted apparently or under the flooring, with diameter 50 mm   polypropylene</t>
  </si>
  <si>
    <t>Tightening and functioning test of sewage system made of cast tubes, for drainage, vynil polychrome pipe, non-plasticised, light or from plastic material, ductile iron having the diameter up to 100 mm inclusive</t>
  </si>
  <si>
    <t>Pipe from plastic material for sewage, connected with rubber set, mounted apparently or under the flooring, with diameter 100 mm  (polypropylene fittings 15%)</t>
  </si>
  <si>
    <t>Pipe from plastic material for sewage, connected with rubber set, mounted apparently or under the flooring, with diameter 50 mm (polypropylene fittings 15%)</t>
  </si>
  <si>
    <t>Connecting part (plain ramification) from plastic material for sewage, combined with rubber, with diameter 100 mm (polypropylene cleaning)</t>
  </si>
  <si>
    <t>Connecting by welding the joining parts, steel, in position, having the diameter 100x50 mm (steel cone)</t>
  </si>
  <si>
    <t>Connecting part (plain ramification) from plastic material for sewage, combined with rubber, with diameter 50 mm  (clean drain)</t>
  </si>
  <si>
    <t>Install anti-fire sockets on ceilings with panels  (anti-fire sleeve)</t>
  </si>
  <si>
    <t>Dripping cleanser (with one section), having a plastic drainage pipe, mounted on consoles fixed on brick walls</t>
  </si>
  <si>
    <t xml:space="preserve">Simple, enamel steel floor drain, having the diameter 100 mm  </t>
  </si>
  <si>
    <t>Manual soil digging in limited spaces under 1m height made without supports, with inclined slope in foundations, trenches, etc. in middle or strongly cohesive soil, up to 1,5 m depth in middle ground</t>
  </si>
  <si>
    <t>Garden hosepipe installed in the ground with diameter 15 mm</t>
  </si>
  <si>
    <t>Chapter 1. Assembling pipelines</t>
  </si>
  <si>
    <t>Solid biomass heating system and solar panels for hot water preparation in kindergarten no.2 of Cainari town, 
Causeni district</t>
  </si>
  <si>
    <t>Consolidated price list</t>
  </si>
  <si>
    <t xml:space="preserve">Automated control and regulation system </t>
  </si>
  <si>
    <t>Net calorific value of the fuel</t>
  </si>
  <si>
    <t xml:space="preserve">Current value (VC) of fuel </t>
  </si>
  <si>
    <t>Plain concrete flooring class C 10/8 (Bc 10/B 150) thickness 10 cm, in continuous surface, primed, poured on site, in rooms with surface bigger than 16 sqm (B25 (F200), gr.8 cm)</t>
  </si>
  <si>
    <t>Plain concrete poured with classical means in foundations, basements, supporting walls, walls under zero rate, prepared by concrete mixer or commercial concrete according to art. CA01, poured with classical means, plain concrete class В15</t>
  </si>
  <si>
    <t>Monobloc steel heating boiler (hot water 90/70 degrees), with calorific power 150  kW</t>
  </si>
  <si>
    <t xml:space="preserve">Monobloc steel heating boiler (hot water 90/70 degrees), with calorific power 100 kW </t>
  </si>
  <si>
    <t>Protection of thermal insulation of black tin or galvanized pipes of 0,5 mm thickness screwed with round slot, self-tapping screws, having the circumference of pipe over thermal insulation between 0,90 and 1,6 m, manufacturing</t>
  </si>
  <si>
    <t>Protection of thermal insulation of black tin or galvanized pipes of 0,5 mm thickness screwed with round slot, self-tapping screws, having the circumference of pipe over thermal insulation between 0,90 and 1,6 m, assembling</t>
  </si>
  <si>
    <t>Thick sheet metal lining (silo funnels, chimney flues, tanks and troughs) in chimney flues  (chimney flues)</t>
  </si>
  <si>
    <t>Seamless or longitudinally welded steel pipe for constructions,  welded in distribution pipelines, in central heating installations in residential or social-cultural buildings, pipe with outer diameter and wall thickness 89 x 3,0 mm</t>
  </si>
  <si>
    <t>Seamless or longitudinally welded steel pipe for constructions,  welded in distribution pipelines, in central heating installations in residential or social-cultural buildings, pipe with outer diameter and wall thickness 76 x 3,0 mm</t>
  </si>
  <si>
    <t>Seamless or longitudinally welded steel pipe for constructions,  welded in distribution pipelines, in central heating installations in residential or social-cultural buildings, pipe with outer diameter and wall thickness 57 x 3,0 mm</t>
  </si>
  <si>
    <t>Longitudinally welded black steel pipe for installations, non-threaded, welded in columns, in central heating installations in residential or social-cultural buildings, pipe having the diameter 45 x 2,8 mm</t>
  </si>
  <si>
    <t>Longitudinally welded black steel pipe for installations, non-threaded, welded in columns, in central heating installations in residential or social-cultural buildings, pipe having the diameter 38x2,8 mm</t>
  </si>
  <si>
    <t>Longitudinally welded black steel pipe for installations, non-threaded, welded in columns, in central heating installations in residential or social-cultural buildings, pipe having the diameter 32x2,8 mm</t>
  </si>
  <si>
    <t>Longitudinally welded black steel pipe for installations, non-threaded, welded in columns, in central heating installations in residential or social-cultural buildings, pipe having the diameter 25x2,8 mm</t>
  </si>
  <si>
    <t>Longitudinally welded black steel pipe for installations, non-threaded, welded in columns, in central heating installations in residential or social-cultural buildings, pipe having the diameter 20х2,0 mm</t>
  </si>
  <si>
    <t>Perform expansion-contraction and running test of pipes in heating installations heaters, (heaters, thermal convectors, plinth convectors, etc.) with diameter 89 x 3,5 ... 159 x 8 mm</t>
  </si>
  <si>
    <t>Perform expansion-contraction and running test of pipes in heating installations (heaters, thermal convectors, plinth convectors, etc.) with diameter 54 x 3,5 ... 83 x 3,5 mm</t>
  </si>
  <si>
    <t>Longitudinally welded black steel pipe for installations, non-threaded, welded in columns, in central heating installations in residential or social-cultural buildings, pipe having the diameter 26,8x2,8 mm (iron-cast)</t>
  </si>
  <si>
    <t>Longitudinally welded black steel pipe for installations, non-threaded, welded in columns, in central heating installations in residential or social-cultural buildings, pipe having the diameter 21,3x2,8 mm (iron-cast)</t>
  </si>
  <si>
    <t>Hot water pump G = 1,1 m3 / h, H = 4,7 m, with electric engine,  N = 0,003 ... 0,034 kW, EEN &lt;0,15, "Biral", Primax15-6 130RED or similar</t>
  </si>
  <si>
    <t>Hot water recirculation pump G = 0,1 m3 / h, H = 6,0m, with electric engine  N = 0,003 ... 0,034kW, EEN &lt;0,15, "Biral", Primax15-6 130RED or similar</t>
  </si>
  <si>
    <t>Automatic switch with three phases ВА47-29/1/С2</t>
  </si>
  <si>
    <t>Longitudinally welded black steel pipe, for installations, with thread and socket mounted by screwing the connections to devices in central heating installations, pipe with diameter 20x2,0 mm (electric welding)</t>
  </si>
  <si>
    <t>Perform expansion-contraction and running test of pipes in heating installations (heaters, thermal convectors, plinth convectors, etc.) with diameter 3/8" ... 1"</t>
  </si>
  <si>
    <t>Steel pipe installed in trench 1-3 m depth or on the ground at the height between 3-15m, including cold pressure testing, tightness testing and complex testing with circulating fluids, with diameter 38х2,0 mm</t>
  </si>
  <si>
    <t>Steel pipe installed in trench 1-3 m depth or on the ground at the height between 3-15m, including cold pressure testing, tightness testing and complex testing with circulating fluids, with diameter 32х2,0 mm</t>
  </si>
  <si>
    <t>Ready-made steel elbow pipe, installed in the pipeline in trench 1-3 m depth or on the ground at the height of 3-15m, including cold pressure testing, tightness testing and complex testing with circulating fluids, with diameter 89 mm  (pipe bend 90')</t>
  </si>
  <si>
    <t>Ready-made steel elbow pipe, installed in the pipeline in trench 1-3 m depth or on the ground at the height of 3-15m, including cold pressure testing, tightness testing and complex testing with circulating fluids, with diameter 89 mm  (pipe bend 45')</t>
  </si>
  <si>
    <t>Assembling slide valve with vent or stop valve made of steel or iron up to Pn 40, in trench, 1-3 m depth or on the ground at the height up to 3-15m with nominal diameter Dn 80 mm (ball valve LD-WW)</t>
  </si>
  <si>
    <t>Assembling slide valve with vent or stop valve made of steel or iron up to Pn 40, in trench, 1-3 m depth or on the ground at the height up to 3-15m with nominal diameter Dn 32 mm (ball valve LD-WW)</t>
  </si>
  <si>
    <t>Assembling slide valve with vent or stop valve made of steel or iron up to Pn 40, in trench, 1-3 m depth or on the ground at the height up to 3-15m with nominal diameter Dn 25 mm (ball valve LD-WW)</t>
  </si>
  <si>
    <t>Steel pipe installed in trench up to 1 m depth or up to 3 m high, including cold pressure testing, tightness testing and complex testing with circulating fluids, with diameter 89x3,0 mm</t>
  </si>
  <si>
    <t>Steel pipe installed in trench up to 1 m depth or up to 3 m high, including cold pressure testing, tightness testing and complex testing with circulating fluids, with diameter 38x2,0 mm</t>
  </si>
  <si>
    <t>Steel pipe installed in trench up to 1 m depth or up to 3 m high, including cold pressure testing, tightness testing and complex testing with circulating fluids, with diameter 32x2,0 mm</t>
  </si>
  <si>
    <t>Steel elbow pipe, ready-made, installed in trench up to 1 m depth or up to 3 m high, including cold pressure testing, tightness testing and complex testing with circulating fluids, with diameter 89 mm (pipe bend)</t>
  </si>
  <si>
    <t>Steel elbow pipe, ready-made, installed in trench up to 1 m depth or up to 3 m high, including cold pressure testing, tightness testing and complex testing with circulating fluids, with diameter 89х57 mm (transfer)</t>
  </si>
  <si>
    <t>Assembling slide valve with vent or stop valve made of steel or iron up to Pn 40, in trench, 1-3 m depth or on the ground at the height up to 3-15m with nominal diameter Dn 15 mm (ball valve LD-WW)</t>
  </si>
  <si>
    <t>Steel pipe installed in trench 1-3 m depth or on the ground at the height between 3-15m, including cold pressure testing, tightness testing and complex testing with circulating fluids, with diameter 89x3,0 mm</t>
  </si>
  <si>
    <t>Executing the manholes from ready-made reinforced concrete elements, for water supply circular (ring) for sewage with diameter 1,5 m, in soil without underground water</t>
  </si>
  <si>
    <t>Ready-made reinforced concrete elements of manholes,circular (rig) with diameter 1,5 m, for sewage in soil without underground water. Note: resource with 0,00 (zero) norm is in accordance with the project</t>
  </si>
  <si>
    <t>Plain concrete poured in equalizers, slopes at height up to 35 m inclusive, prepared by concrete mixer or commercial concrete according to art. CA01, poured with classical means, plain concrete class B7,5</t>
  </si>
  <si>
    <t>Install asbestos cement pipes assembled with steel sockets with flanges with the length 3 m and diameter 150 mm</t>
  </si>
  <si>
    <t>Assembling slide valve with vent or stop valve made of steel or iron up to Pn 25, in trench, 1 m depth or up to 3 m high with nominal diameter Dn  150 mm (automatic stop valve)</t>
  </si>
  <si>
    <t>Mine ШО1, ШО2 (2 units)</t>
  </si>
  <si>
    <t>Asphalt concrete coat with small aggregates, executed at warm temperatures, in thickness of 2,5 cm manual laying</t>
  </si>
  <si>
    <t>Concrete steel fittings OB 37 prepared in site workshop, with bar diameter up to 8 mm inclusive, excluding constructions executed with sliding plates</t>
  </si>
  <si>
    <t>Concrete steel fittings OB 37 prepared in site workshop, with bar diameter more than 8 mm,  excluding constructions executed with sliding plates</t>
  </si>
  <si>
    <t xml:space="preserve">Aerial connection </t>
  </si>
  <si>
    <t xml:space="preserve">Aerial assembling </t>
  </si>
  <si>
    <t>Plain concrete poured with classical means, in foundations, basements, supporting walls, walls under zero rate, prepared by concrete mixer or commercial concrete according to art. CA01, poured with classical means, reinforced concrete class....   B15</t>
  </si>
  <si>
    <t>Plain concrete poured with classical means, in foundations, basements, supporting walls, walls under zero rate, prepared by concrete mixer or commercial concrete according to art. CA01, poured with classical means, reinforced concrete class.... (в/ц&lt;0,55, B12,5)</t>
  </si>
  <si>
    <t>Digging trenches of up to 5 cm depth, in stone or reinforced concrete walls 5 x 50 cm2</t>
  </si>
  <si>
    <t>Support layer of equalizer or protection for insulation, including related mouldings, executed with ready-made cement mortar  brand M50-T without lime, plastered, on horizontal or inclined surfaces up to 40 % inclusiveg, applied in average thickness of 2 cm  (4 cm thick)</t>
  </si>
  <si>
    <t>Covers from anticorrosive profiled tin, curled or wrinkled, fixed with clamps, executed with dual stitches, executed on surfaces wider than 40 sqm with tin sheets of 0,5 mm thickness, including execution of aprons, connection to chimneys etc (gr.0,8 mm)</t>
  </si>
  <si>
    <t>Metallic doors made from laminated steel profile, steel profiles prepared at cold temperatures, including fittings and accessories necessary to doors mounted in masonry of any nature in constructions with height up to 35 m including, in one frame, with surface sheath up to 7 sqm including (ИД-1)</t>
  </si>
  <si>
    <t>Flooring made of plain concrete class C 10/8 (Bc 7,5/B 100) in thickness of 10 cm, in continuous surface, plastered, poured on site, in rooms with surface larger than 16 sqm</t>
  </si>
  <si>
    <t>Support layer for flooring executed from cement mortar M 150-T de 3 cm thickness with finely plastered surface (2 cm thick)</t>
  </si>
  <si>
    <t>Manual digging of soil in limited spaces, under 1,00 m or over 1,00 m in width, executed without support, with vertical slope, in foundations, channels, drainages, twinning steps, in non-cohesive soil or lightly cohesive soil depth &lt; 0,75 m middle soil</t>
  </si>
  <si>
    <t>Plain concrete poured with classical means, in foundations, basements, supporting walls, walls under zero rate, prepared by concrete mixer or commercial concrete according to art. CA01, poured with classical means, reinforced concrete class....  B7,5</t>
  </si>
  <si>
    <t>Plain concrete poured in equalizers, slopes at height up to 35 m including, prepared by concrete mixer or commercial concrete according to art. CA01, poured with classical means, plain concrete class B3,5</t>
  </si>
  <si>
    <t>Support layer for flooring executed from cement mortar M 150-T of 3 cm thickness with finely plastered surface (5 cm thick)</t>
  </si>
  <si>
    <t>Plain concrete poured in equalizers, slopes, prepared by concrete mixer according to art. CA01 or commercial concrete, poured with classical means B12,5</t>
  </si>
  <si>
    <t>Terminal block  Бз24-4П</t>
  </si>
  <si>
    <t>Electrofusion mounting of fittings. Electr-fusion welding between polyethylene pipe and fitting (plugs, Tees, elbows)pipe with diameter 50x20 mm.Note: type of polyethylene fitting (plugs, Tees, elbows)  will be included according to the project (saddle junction VALROM)</t>
  </si>
  <si>
    <t>Straight stop valve with threaded sockets with diameter 15 mm (stop valve 15Б1бк)</t>
  </si>
  <si>
    <t>Polyethylene pipe, for water pipes embedded in trench, with diameter20 mm. Note: type of polyethylene pipe and warning band will be included according to the project  PE80 SDR21 PN6</t>
  </si>
  <si>
    <t>Automatic alarm PC: thermal, smoke, light, protection against explosion  ИП-105-2/1</t>
  </si>
  <si>
    <t>Automatic OC alarm: crash, without electromagnetic or piezoelectric contact, installed on glass  ИПР-2-01</t>
  </si>
  <si>
    <t>Receiving devices: Devices "ПС" for reception and control, warning. Concentrator: 4 ways main block  (Varta 1/2 GSM)</t>
  </si>
  <si>
    <t>Various electric clock equipment: Wall mounted ramification box</t>
  </si>
  <si>
    <t>Warning device with the capacity SA-913F</t>
  </si>
  <si>
    <t>Stationary acid accumulator, type: С-1, СК-1 1270 ВАТТ</t>
  </si>
  <si>
    <t>Various electric clock equipment: Wall mounted ramification box  УК-2П</t>
  </si>
  <si>
    <t>Various works: cable protection with plastic gutters, on wood or brick walls    ТmК-1020</t>
  </si>
  <si>
    <t xml:space="preserve"> Heat and fire detectors (10% reserve) ИП-105-2/1</t>
  </si>
  <si>
    <t>Fire detectors  ИПР-2-01</t>
  </si>
  <si>
    <t>Fire signal reception device Varta  1/2 GSM</t>
  </si>
  <si>
    <t>Metalic Boc</t>
  </si>
  <si>
    <t>Alarm system with flashing lights 12В  SA-913F</t>
  </si>
  <si>
    <t>Accumulator  12V7Ah</t>
  </si>
  <si>
    <t xml:space="preserve"> Electrical pump to put down fires with refilling debit 36 m3/hour and vacuum depth 6 m, with hose pipe d=50mm and length 60m, mН-13/60 or similar</t>
  </si>
  <si>
    <t>Fire extinguisher  ОП-5</t>
  </si>
  <si>
    <t xml:space="preserve">Training of operators </t>
  </si>
  <si>
    <t>Measure the emissions</t>
  </si>
  <si>
    <t>Measure performance indicators</t>
  </si>
  <si>
    <t xml:space="preserve">Commissioning integral system </t>
  </si>
  <si>
    <t>The bidder is responsible for any item that was not attributed a unit price and will be provided without additional costs for the UNDP</t>
  </si>
  <si>
    <t xml:space="preserve">Maintenance works and commissioning of heating system at the beginning of heating season </t>
  </si>
  <si>
    <t xml:space="preserve">Periodic maintenance works at the end of heating season </t>
  </si>
  <si>
    <t xml:space="preserve">Intervention and reparation of equipment in case of emergency </t>
  </si>
  <si>
    <t xml:space="preserve">Telephonic assistance in using the system </t>
  </si>
  <si>
    <t>Boiler model:</t>
  </si>
  <si>
    <t>Fuel type: agro-briquettes, type E, EN 14961-6 (according to Technical Specifications description) *</t>
  </si>
  <si>
    <t>Limits of emission: EN 303-5:2012   Class 3</t>
  </si>
  <si>
    <t>Productivity: minimum 80% ****</t>
  </si>
  <si>
    <t>Work pressure: ≥1.5 bar</t>
  </si>
  <si>
    <t>Maximum admitted temperature at operation: ≥85 °C</t>
  </si>
  <si>
    <t>Power tension: 230V/50Hz</t>
  </si>
  <si>
    <t>Warranty for active components: 3 years</t>
  </si>
  <si>
    <t>Warranty for passive components: 5 years</t>
  </si>
  <si>
    <t>Burner cleaning: automatic cleaning system of burner through mechanical means</t>
  </si>
  <si>
    <t>Boiler assembling scheme in existing boiler room in accordance with the normative in force *****</t>
  </si>
  <si>
    <t xml:space="preserve">* Specify type of fuel in accordance with the producer's recommendation </t>
  </si>
  <si>
    <t xml:space="preserve">** Based on E type biofuel in accordance with theTechnical Specifications Description. </t>
  </si>
  <si>
    <t xml:space="preserve">*** The bidder may suggest a boiler with higher or lower diameter than specified in project documentation, provided that the smoke chimney is compatible with the boiler and ensures its optimal operation, and the costs are adjusted accordingly in financial offer. </t>
  </si>
  <si>
    <t>**** Specify only numerical value. Do not include text</t>
  </si>
  <si>
    <t xml:space="preserve">***** The bidder will include an illustration to show the location of boilers in the boiler room by indicating main dimensions </t>
  </si>
  <si>
    <t xml:space="preserve">Monobloc steel heating boiler (hot water 90/70 degrees), with calorific power 150 kW with solid biofuel burning - pelettes, in set with control panel, productivity min 80%, Рnom = 1,5 bar,   class 3, ЕН 303-5,2012 </t>
  </si>
  <si>
    <t xml:space="preserve">Monobloc steel heating boiler (hot water 90/70 degrees), with calorific power 100 kW with solid biofuel burning -pelettes, in set with control panel, productivity min 80%, Рnom = 1,5 bar,   class 3, ЕН 303-5,2012 </t>
  </si>
  <si>
    <t>Q1= 100 kW, Q2= 150 kW**</t>
  </si>
  <si>
    <t xml:space="preserve">Diameter of smoke chimney  mm 300mm***: </t>
  </si>
  <si>
    <t>Capacity of fuel tank: VQ1= 510 L,           VQ2=890 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</si>
</sst>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family val="2"/>
      <scheme val="minor"/>
    </font>
    <font>
      <sz val="11"/>
      <color rgb="FF000000"/>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s>
  <cellStyleXfs count="15">
    <xf numFmtId="0" fontId="0" fillId="0" borderId="0"/>
    <xf numFmtId="0" fontId="18" fillId="5" borderId="7" applyNumberFormat="0" applyAlignment="0" applyProtection="0"/>
    <xf numFmtId="165" fontId="7" fillId="0" borderId="0" applyFont="0" applyFill="0" applyBorder="0" applyAlignment="0" applyProtection="0"/>
    <xf numFmtId="0" fontId="19" fillId="0" borderId="8" applyNumberFormat="0" applyFill="0" applyAlignment="0" applyProtection="0"/>
    <xf numFmtId="0" fontId="22" fillId="7" borderId="1">
      <alignment vertical="center"/>
    </xf>
    <xf numFmtId="4" fontId="28" fillId="2" borderId="1" applyFont="0" applyFill="0" applyBorder="0">
      <alignment horizontal="center" vertical="center" wrapText="1"/>
    </xf>
    <xf numFmtId="0" fontId="21" fillId="5" borderId="1" applyNumberFormat="0" applyFill="0" applyAlignment="0">
      <alignment horizontal="center" wrapText="1"/>
    </xf>
    <xf numFmtId="0" fontId="31" fillId="8" borderId="9" applyNumberFormat="0" applyAlignment="0" applyProtection="0"/>
    <xf numFmtId="0" fontId="32" fillId="9" borderId="0" applyNumberFormat="0" applyBorder="0" applyAlignment="0" applyProtection="0"/>
    <xf numFmtId="0" fontId="30" fillId="10" borderId="0" applyNumberFormat="0" applyBorder="0" applyAlignment="0" applyProtection="0"/>
    <xf numFmtId="0" fontId="32" fillId="11" borderId="0" applyNumberFormat="0" applyBorder="0" applyAlignment="0" applyProtection="0"/>
    <xf numFmtId="9" fontId="30" fillId="0" borderId="0" applyFont="0" applyFill="0" applyBorder="0" applyAlignment="0" applyProtection="0"/>
    <xf numFmtId="0" fontId="24" fillId="15" borderId="16" applyNumberFormat="0">
      <alignment vertical="center"/>
    </xf>
    <xf numFmtId="0" fontId="25" fillId="16" borderId="1" applyAlignment="0">
      <alignment horizontal="center"/>
    </xf>
    <xf numFmtId="0" fontId="26" fillId="17" borderId="16" applyNumberFormat="0">
      <alignment vertical="center"/>
    </xf>
  </cellStyleXfs>
  <cellXfs count="160">
    <xf numFmtId="0" fontId="0" fillId="0" borderId="0" xfId="0"/>
    <xf numFmtId="4" fontId="26" fillId="17" borderId="16" xfId="14" applyNumberFormat="1">
      <alignment vertical="center"/>
    </xf>
    <xf numFmtId="0" fontId="3" fillId="0" borderId="0" xfId="0" applyFont="1" applyAlignment="1">
      <alignment vertical="center"/>
    </xf>
    <xf numFmtId="0" fontId="8" fillId="0" borderId="0" xfId="0" applyFont="1"/>
    <xf numFmtId="0" fontId="9" fillId="0" borderId="0" xfId="3" applyNumberFormat="1" applyFont="1" applyBorder="1" applyAlignment="1">
      <alignment vertical="top" wrapText="1" readingOrder="1"/>
    </xf>
    <xf numFmtId="0" fontId="0" fillId="0" borderId="0" xfId="0" applyBorder="1"/>
    <xf numFmtId="0" fontId="21" fillId="6" borderId="1" xfId="6" applyFill="1" applyBorder="1" applyAlignment="1" applyProtection="1">
      <alignment horizontal="center" vertical="center" wrapText="1"/>
    </xf>
    <xf numFmtId="0" fontId="21" fillId="0" borderId="1" xfId="6" applyFill="1" applyAlignment="1" applyProtection="1">
      <alignment vertical="center" wrapText="1"/>
    </xf>
    <xf numFmtId="0" fontId="21" fillId="6" borderId="1" xfId="6" applyFill="1" applyAlignment="1" applyProtection="1">
      <alignment horizontal="center" vertical="center" wrapText="1"/>
    </xf>
    <xf numFmtId="0" fontId="21" fillId="6" borderId="5" xfId="6" applyFill="1" applyBorder="1" applyAlignment="1" applyProtection="1">
      <alignment horizontal="center" vertical="center" wrapText="1"/>
    </xf>
    <xf numFmtId="0" fontId="22" fillId="7" borderId="2" xfId="4" applyBorder="1" applyAlignment="1" applyProtection="1">
      <alignment vertical="center"/>
    </xf>
    <xf numFmtId="0" fontId="22" fillId="7" borderId="4" xfId="4" applyBorder="1" applyAlignment="1" applyProtection="1">
      <alignment vertical="center"/>
    </xf>
    <xf numFmtId="0" fontId="22" fillId="7" borderId="6" xfId="4" applyBorder="1" applyAlignment="1" applyProtection="1">
      <alignment vertical="center"/>
    </xf>
    <xf numFmtId="0" fontId="37" fillId="0" borderId="0" xfId="0" applyFont="1" applyAlignment="1" applyProtection="1">
      <alignment horizontal="left" vertical="top"/>
    </xf>
    <xf numFmtId="0" fontId="26" fillId="17" borderId="16" xfId="14">
      <alignment vertical="center"/>
    </xf>
    <xf numFmtId="0" fontId="21" fillId="0" borderId="1" xfId="6" applyFill="1" applyBorder="1" applyAlignment="1" applyProtection="1">
      <alignment horizontal="center" vertical="center" wrapText="1"/>
      <protection locked="0"/>
    </xf>
    <xf numFmtId="0" fontId="21" fillId="0" borderId="1" xfId="6" applyFont="1" applyFill="1" applyBorder="1" applyAlignment="1" applyProtection="1">
      <alignment vertical="center" wrapText="1"/>
    </xf>
    <xf numFmtId="166" fontId="21" fillId="0" borderId="1" xfId="11" applyNumberFormat="1" applyFont="1" applyFill="1" applyBorder="1" applyAlignment="1" applyProtection="1">
      <alignment horizontal="center" vertical="center" wrapText="1"/>
      <protection locked="0"/>
    </xf>
    <xf numFmtId="4" fontId="8" fillId="0" borderId="1" xfId="5" applyFont="1" applyFill="1" applyBorder="1">
      <alignment horizontal="center" vertical="center" wrapText="1"/>
    </xf>
    <xf numFmtId="4" fontId="21" fillId="0" borderId="1" xfId="5" applyFont="1" applyFill="1">
      <alignment horizontal="center" vertical="center" wrapText="1"/>
    </xf>
    <xf numFmtId="4" fontId="21" fillId="0" borderId="1" xfId="5" applyFont="1" applyFill="1" applyProtection="1">
      <alignment horizontal="center" vertical="center" wrapText="1"/>
      <protection locked="0"/>
    </xf>
    <xf numFmtId="2" fontId="35" fillId="0" borderId="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Alignment="1" applyProtection="1">
      <alignment vertical="center"/>
    </xf>
    <xf numFmtId="4" fontId="8"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9" fillId="5" borderId="1" xfId="1" applyFont="1" applyBorder="1" applyAlignment="1" applyProtection="1">
      <alignment horizontal="center" wrapText="1"/>
    </xf>
    <xf numFmtId="0" fontId="23" fillId="0" borderId="1" xfId="1" applyFont="1" applyFill="1" applyBorder="1" applyAlignment="1" applyProtection="1">
      <alignment horizontal="center" wrapText="1"/>
    </xf>
    <xf numFmtId="0" fontId="0" fillId="0" borderId="0" xfId="0" applyAlignment="1" applyProtection="1"/>
    <xf numFmtId="0" fontId="22" fillId="7" borderId="2" xfId="4" applyBorder="1" applyAlignment="1" applyProtection="1">
      <alignment vertical="center" wrapText="1"/>
    </xf>
    <xf numFmtId="0" fontId="22" fillId="7" borderId="4" xfId="4" applyBorder="1" applyAlignment="1" applyProtection="1">
      <alignment vertical="center" wrapText="1"/>
    </xf>
    <xf numFmtId="0" fontId="22" fillId="7" borderId="6" xfId="4" applyBorder="1" applyAlignment="1" applyProtection="1">
      <alignment vertical="center" wrapText="1"/>
    </xf>
    <xf numFmtId="0" fontId="34" fillId="0" borderId="0" xfId="0" applyFont="1" applyAlignment="1" applyProtection="1"/>
    <xf numFmtId="0" fontId="20" fillId="0" borderId="0" xfId="0" applyFont="1" applyAlignment="1" applyProtection="1">
      <alignment horizontal="center" wrapText="1"/>
    </xf>
    <xf numFmtId="0" fontId="20" fillId="0" borderId="0" xfId="0" applyFont="1" applyAlignment="1" applyProtection="1">
      <alignment wrapText="1"/>
    </xf>
    <xf numFmtId="0" fontId="0" fillId="0" borderId="0" xfId="0" applyAlignment="1" applyProtection="1">
      <alignment horizontal="center" wrapText="1"/>
    </xf>
    <xf numFmtId="0" fontId="33" fillId="0" borderId="1" xfId="0" applyFont="1" applyBorder="1" applyAlignment="1">
      <alignment wrapText="1"/>
    </xf>
    <xf numFmtId="0" fontId="21" fillId="0" borderId="1" xfId="6" applyFont="1" applyFill="1" applyBorder="1" applyAlignment="1" applyProtection="1">
      <alignment vertical="center" wrapText="1"/>
      <protection locked="0"/>
    </xf>
    <xf numFmtId="0" fontId="20" fillId="0" borderId="0" xfId="0" applyFont="1" applyAlignment="1" applyProtection="1">
      <alignment horizontal="center" vertical="center" wrapText="1"/>
    </xf>
    <xf numFmtId="0" fontId="20" fillId="0" borderId="0" xfId="0" applyFont="1" applyAlignment="1" applyProtection="1">
      <alignment horizontal="left" vertical="top"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4" fontId="20" fillId="0" borderId="0" xfId="5" applyFont="1" applyFill="1" applyBorder="1" applyProtection="1">
      <alignment horizontal="center" vertical="center" wrapText="1"/>
      <protection locked="0"/>
    </xf>
    <xf numFmtId="4" fontId="20" fillId="0" borderId="0" xfId="5" applyFont="1" applyFill="1" applyBorder="1" applyProtection="1">
      <alignment horizontal="center" vertical="center" wrapText="1"/>
    </xf>
    <xf numFmtId="0" fontId="0" fillId="0" borderId="0" xfId="0" applyProtection="1">
      <protection locked="0"/>
    </xf>
    <xf numFmtId="0" fontId="20" fillId="0" borderId="0" xfId="0" applyFont="1" applyAlignment="1" applyProtection="1">
      <alignment horizontal="center" wrapText="1"/>
      <protection locked="0"/>
    </xf>
    <xf numFmtId="0" fontId="20" fillId="0" borderId="0" xfId="0" applyFont="1" applyAlignment="1" applyProtection="1">
      <alignment wrapText="1"/>
      <protection locked="0"/>
    </xf>
    <xf numFmtId="0" fontId="5" fillId="0" borderId="1" xfId="0" applyFont="1" applyBorder="1" applyAlignment="1" applyProtection="1">
      <alignment vertical="center" wrapText="1"/>
    </xf>
    <xf numFmtId="0" fontId="21" fillId="0" borderId="1" xfId="6" applyFill="1" applyAlignment="1" applyProtection="1">
      <alignment horizontal="center" vertical="center" wrapText="1"/>
    </xf>
    <xf numFmtId="4" fontId="21" fillId="0" borderId="1" xfId="5" applyFont="1" applyFill="1" applyProtection="1">
      <alignment horizontal="center" vertical="center" wrapText="1"/>
    </xf>
    <xf numFmtId="0" fontId="5" fillId="0" borderId="1" xfId="0"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4" fontId="5" fillId="0" borderId="1" xfId="5" applyFont="1" applyFill="1" applyBorder="1" applyAlignment="1" applyProtection="1">
      <alignment horizontal="center" vertical="center"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34" fillId="0" borderId="0" xfId="0" applyFont="1" applyProtection="1">
      <protection hidden="1"/>
    </xf>
    <xf numFmtId="0" fontId="34" fillId="0" borderId="0" xfId="0" applyFont="1" applyProtection="1">
      <protection locked="0" hidden="1"/>
    </xf>
    <xf numFmtId="0" fontId="0" fillId="0" borderId="0" xfId="0" applyProtection="1">
      <protection hidden="1"/>
    </xf>
    <xf numFmtId="0" fontId="10" fillId="14" borderId="1" xfId="1" applyFont="1" applyFill="1" applyBorder="1" applyAlignment="1" applyProtection="1">
      <alignment horizontal="center" vertical="center"/>
      <protection hidden="1"/>
    </xf>
    <xf numFmtId="0" fontId="11" fillId="0" borderId="1" xfId="1"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5" fillId="0" borderId="1" xfId="0" applyNumberFormat="1" applyFont="1" applyBorder="1" applyAlignment="1" applyProtection="1">
      <alignment vertical="center" wrapText="1"/>
      <protection hidden="1"/>
    </xf>
    <xf numFmtId="165" fontId="5" fillId="0" borderId="1" xfId="2"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165" fontId="16" fillId="14" borderId="1" xfId="2" applyFont="1" applyFill="1" applyBorder="1" applyAlignment="1" applyProtection="1">
      <alignment vertical="center" wrapText="1"/>
      <protection hidden="1"/>
    </xf>
    <xf numFmtId="0" fontId="33"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0" fillId="13" borderId="1" xfId="9" applyFill="1" applyBorder="1" applyAlignment="1" applyProtection="1">
      <alignment horizontal="center" vertical="center"/>
      <protection hidden="1"/>
    </xf>
    <xf numFmtId="0" fontId="34" fillId="13" borderId="1" xfId="9" applyFont="1" applyFill="1" applyBorder="1" applyAlignment="1" applyProtection="1">
      <alignment horizontal="center" vertical="center"/>
      <protection hidden="1"/>
    </xf>
    <xf numFmtId="0" fontId="36" fillId="14" borderId="1" xfId="10" applyFont="1" applyFill="1" applyBorder="1" applyAlignment="1" applyProtection="1">
      <alignment horizontal="center"/>
      <protection hidden="1"/>
    </xf>
    <xf numFmtId="0" fontId="41" fillId="0" borderId="0" xfId="0" applyFont="1" applyBorder="1" applyAlignment="1" applyProtection="1">
      <alignment wrapText="1"/>
      <protection locked="0" hidden="1"/>
    </xf>
    <xf numFmtId="0" fontId="40" fillId="0" borderId="0" xfId="0" applyFont="1" applyBorder="1" applyAlignment="1" applyProtection="1">
      <protection hidden="1"/>
    </xf>
    <xf numFmtId="0" fontId="0" fillId="0" borderId="14" xfId="0" applyBorder="1" applyAlignment="1" applyProtection="1">
      <protection hidden="1"/>
    </xf>
    <xf numFmtId="10" fontId="31"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0"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4" fillId="13" borderId="1" xfId="9" applyNumberFormat="1" applyFont="1" applyFill="1" applyBorder="1" applyAlignment="1" applyProtection="1">
      <alignment vertical="center"/>
    </xf>
    <xf numFmtId="165" fontId="36" fillId="14" borderId="1" xfId="2" applyFont="1" applyFill="1" applyBorder="1" applyProtection="1"/>
    <xf numFmtId="0" fontId="33" fillId="0" borderId="1" xfId="0" applyFont="1" applyBorder="1" applyAlignment="1" applyProtection="1">
      <alignment wrapText="1"/>
      <protection locked="0"/>
    </xf>
    <xf numFmtId="4" fontId="42" fillId="0" borderId="0" xfId="2" applyNumberFormat="1" applyFont="1" applyFill="1" applyBorder="1" applyAlignment="1" applyProtection="1">
      <alignment horizontal="center" vertical="center" wrapText="1"/>
    </xf>
    <xf numFmtId="4" fontId="20" fillId="0" borderId="0" xfId="2" applyNumberFormat="1" applyFont="1" applyFill="1" applyBorder="1" applyAlignment="1" applyProtection="1">
      <alignment horizontal="center" vertical="center" wrapText="1"/>
    </xf>
    <xf numFmtId="4" fontId="20" fillId="0" borderId="0" xfId="5" applyNumberFormat="1" applyFont="1" applyFill="1" applyBorder="1" applyProtection="1">
      <alignment horizontal="center" vertical="center" wrapText="1"/>
    </xf>
    <xf numFmtId="4" fontId="20" fillId="0" borderId="0" xfId="5" applyFont="1" applyFill="1" applyBorder="1">
      <alignment horizontal="center" vertical="center" wrapText="1"/>
    </xf>
    <xf numFmtId="4" fontId="42" fillId="0" borderId="0" xfId="5" applyFont="1" applyFill="1" applyBorder="1">
      <alignment horizontal="center" vertical="center" wrapText="1"/>
    </xf>
    <xf numFmtId="4" fontId="2" fillId="0" borderId="0" xfId="2" applyNumberFormat="1" applyFont="1" applyFill="1" applyAlignment="1" applyProtection="1">
      <alignment horizontal="center" vertical="center"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0" xfId="0" applyFont="1" applyAlignment="1" applyProtection="1">
      <alignment horizontal="left" vertical="top" wrapText="1"/>
    </xf>
    <xf numFmtId="4" fontId="43" fillId="0" borderId="0" xfId="5" applyFont="1" applyFill="1" applyBorder="1" applyProtection="1">
      <alignment horizontal="center" vertical="center" wrapText="1"/>
    </xf>
    <xf numFmtId="4" fontId="43" fillId="0" borderId="0" xfId="5" applyFont="1" applyFill="1" applyBorder="1" applyProtection="1">
      <alignment horizontal="center" vertical="center" wrapText="1"/>
      <protection locked="0"/>
    </xf>
    <xf numFmtId="4" fontId="43" fillId="0" borderId="0" xfId="2" applyNumberFormat="1" applyFont="1" applyAlignment="1" applyProtection="1">
      <alignment wrapText="1"/>
    </xf>
    <xf numFmtId="4" fontId="43" fillId="0"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1" fillId="0" borderId="0" xfId="0" applyFont="1" applyAlignment="1" applyProtection="1">
      <alignment wrapText="1"/>
      <protection locked="0"/>
    </xf>
    <xf numFmtId="0" fontId="0" fillId="0" borderId="0" xfId="0" applyFont="1" applyAlignment="1" applyProtection="1">
      <alignment horizontal="left" vertical="top"/>
    </xf>
    <xf numFmtId="0" fontId="0" fillId="0" borderId="0" xfId="0" applyFont="1" applyAlignment="1" applyProtection="1">
      <alignment wrapText="1"/>
    </xf>
    <xf numFmtId="4" fontId="0" fillId="0" borderId="0" xfId="0" applyNumberFormat="1" applyFont="1" applyFill="1" applyBorder="1" applyAlignment="1" applyProtection="1">
      <alignment horizontal="center" vertical="center" wrapText="1"/>
    </xf>
    <xf numFmtId="0" fontId="0" fillId="0" borderId="0" xfId="0" applyFont="1" applyAlignment="1" applyProtection="1">
      <alignment horizontal="left" vertical="top" wrapText="1"/>
    </xf>
    <xf numFmtId="0" fontId="1" fillId="0" borderId="0" xfId="0" applyFont="1" applyAlignment="1" applyProtection="1">
      <alignment horizontal="center" vertical="center" wrapText="1"/>
    </xf>
    <xf numFmtId="0" fontId="0" fillId="0" borderId="0" xfId="0" applyFont="1" applyFill="1" applyAlignment="1" applyProtection="1">
      <alignment horizontal="left" vertical="top" wrapText="1"/>
    </xf>
    <xf numFmtId="0" fontId="0" fillId="0" borderId="0" xfId="0" applyFont="1" applyAlignment="1" applyProtection="1">
      <alignment horizontal="center" vertical="center" wrapText="1"/>
    </xf>
    <xf numFmtId="0" fontId="1" fillId="0" borderId="0" xfId="0" applyFont="1" applyFill="1" applyAlignment="1" applyProtection="1">
      <alignment horizontal="left" vertical="top" wrapText="1"/>
    </xf>
    <xf numFmtId="0" fontId="44" fillId="0" borderId="0" xfId="0" applyFont="1"/>
    <xf numFmtId="0" fontId="0" fillId="0" borderId="0" xfId="0" applyFont="1" applyFill="1" applyAlignment="1" applyProtection="1">
      <alignment wrapText="1"/>
    </xf>
    <xf numFmtId="0" fontId="40" fillId="0" borderId="0" xfId="0" applyFont="1" applyAlignment="1" applyProtection="1">
      <alignment horizontal="left"/>
      <protection hidden="1"/>
    </xf>
    <xf numFmtId="0" fontId="13" fillId="14" borderId="10" xfId="3" applyNumberFormat="1" applyFont="1" applyFill="1" applyBorder="1" applyAlignment="1" applyProtection="1">
      <alignment horizontal="center" vertical="center" wrapText="1" readingOrder="1"/>
      <protection locked="0" hidden="1"/>
    </xf>
    <xf numFmtId="0" fontId="13" fillId="14" borderId="11" xfId="3" applyNumberFormat="1" applyFont="1" applyFill="1" applyBorder="1" applyAlignment="1" applyProtection="1">
      <alignment horizontal="center" vertical="center" wrapText="1" readingOrder="1"/>
      <protection locked="0" hidden="1"/>
    </xf>
    <xf numFmtId="0" fontId="13" fillId="14" borderId="12" xfId="3" applyNumberFormat="1" applyFont="1" applyFill="1" applyBorder="1" applyAlignment="1" applyProtection="1">
      <alignment horizontal="center" vertical="center" wrapText="1" readingOrder="1"/>
      <protection locked="0" hidden="1"/>
    </xf>
    <xf numFmtId="0" fontId="13" fillId="14" borderId="13" xfId="3" applyNumberFormat="1" applyFont="1" applyFill="1" applyBorder="1" applyAlignment="1" applyProtection="1">
      <alignment horizontal="center" vertical="center" wrapText="1" readingOrder="1"/>
      <protection locked="0" hidden="1"/>
    </xf>
    <xf numFmtId="0" fontId="13" fillId="14" borderId="14" xfId="3" applyNumberFormat="1" applyFont="1" applyFill="1" applyBorder="1" applyAlignment="1" applyProtection="1">
      <alignment horizontal="center" vertical="center" wrapText="1" readingOrder="1"/>
      <protection locked="0" hidden="1"/>
    </xf>
    <xf numFmtId="0" fontId="13"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30" fillId="13" borderId="6" xfId="9" applyFill="1" applyBorder="1" applyAlignment="1" applyProtection="1">
      <alignment vertical="center"/>
      <protection hidden="1"/>
    </xf>
    <xf numFmtId="0" fontId="33" fillId="12" borderId="2" xfId="8" applyFont="1" applyFill="1" applyBorder="1" applyAlignment="1" applyProtection="1">
      <alignment horizontal="center"/>
      <protection hidden="1"/>
    </xf>
    <xf numFmtId="0" fontId="33" fillId="12" borderId="6" xfId="8" applyFont="1" applyFill="1" applyBorder="1" applyAlignment="1" applyProtection="1">
      <alignment horizontal="center"/>
      <protection hidden="1"/>
    </xf>
    <xf numFmtId="0" fontId="4" fillId="3" borderId="1" xfId="0" applyFont="1" applyFill="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5" fillId="0" borderId="2" xfId="0" applyFont="1" applyBorder="1" applyAlignment="1" applyProtection="1">
      <alignment vertical="center" wrapText="1"/>
      <protection hidden="1"/>
    </xf>
    <xf numFmtId="0" fontId="5" fillId="0" borderId="4" xfId="0" applyFont="1" applyBorder="1" applyAlignment="1" applyProtection="1">
      <alignment vertical="center" wrapText="1"/>
      <protection hidden="1"/>
    </xf>
    <xf numFmtId="0" fontId="5" fillId="0" borderId="6" xfId="0" applyFont="1" applyBorder="1" applyAlignment="1" applyProtection="1">
      <alignment vertical="center" wrapText="1"/>
      <protection hidden="1"/>
    </xf>
    <xf numFmtId="0" fontId="5" fillId="0" borderId="2"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38" fillId="0" borderId="0" xfId="0" applyFont="1" applyAlignment="1" applyProtection="1">
      <alignment horizontal="left" vertical="top" wrapText="1"/>
      <protection hidden="1"/>
    </xf>
    <xf numFmtId="0" fontId="5" fillId="0" borderId="1" xfId="0"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0" fontId="34" fillId="13" borderId="2" xfId="9" applyFont="1" applyFill="1" applyBorder="1" applyAlignment="1" applyProtection="1">
      <alignment vertical="center"/>
      <protection hidden="1"/>
    </xf>
    <xf numFmtId="0" fontId="34" fillId="13" borderId="6" xfId="9" applyFont="1" applyFill="1" applyBorder="1" applyAlignment="1" applyProtection="1">
      <alignment vertical="center"/>
      <protection hidden="1"/>
    </xf>
    <xf numFmtId="0" fontId="36" fillId="14" borderId="2" xfId="10" applyFont="1" applyFill="1" applyBorder="1" applyAlignment="1" applyProtection="1">
      <alignment horizontal="center"/>
      <protection hidden="1"/>
    </xf>
    <xf numFmtId="0" fontId="36" fillId="14" borderId="4" xfId="10" applyFont="1" applyFill="1" applyBorder="1" applyAlignment="1" applyProtection="1">
      <alignment horizontal="center"/>
      <protection hidden="1"/>
    </xf>
    <xf numFmtId="0" fontId="36" fillId="14" borderId="6" xfId="10" applyFont="1" applyFill="1" applyBorder="1" applyAlignment="1" applyProtection="1">
      <alignment horizontal="center"/>
      <protection hidden="1"/>
    </xf>
    <xf numFmtId="0" fontId="29" fillId="4" borderId="1"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2" fillId="7" borderId="1" xfId="4" applyBorder="1" applyProtection="1">
      <alignment vertical="center"/>
    </xf>
    <xf numFmtId="0" fontId="14" fillId="0" borderId="0" xfId="0" quotePrefix="1" applyFont="1" applyAlignment="1">
      <alignment horizontal="left" vertical="top" wrapText="1"/>
    </xf>
    <xf numFmtId="0" fontId="12" fillId="4" borderId="1" xfId="0" applyFont="1" applyFill="1" applyBorder="1" applyAlignment="1" applyProtection="1">
      <alignment horizontal="center" vertical="center" wrapText="1"/>
    </xf>
    <xf numFmtId="0" fontId="22" fillId="7" borderId="1" xfId="4">
      <alignment vertical="center"/>
    </xf>
    <xf numFmtId="4" fontId="21" fillId="0" borderId="1" xfId="5" applyFont="1" applyFill="1" applyBorder="1">
      <alignment horizontal="center" vertical="center" wrapText="1"/>
    </xf>
    <xf numFmtId="4" fontId="21" fillId="0" borderId="1" xfId="5" applyFont="1" applyFill="1" applyBorder="1" applyProtection="1">
      <alignment horizontal="center" vertical="center" wrapText="1"/>
      <protection locked="0"/>
    </xf>
    <xf numFmtId="0" fontId="21" fillId="0" borderId="1" xfId="6" applyFill="1" applyBorder="1" applyAlignment="1" applyProtection="1">
      <alignment horizontal="center" vertical="center" wrapText="1"/>
    </xf>
    <xf numFmtId="0" fontId="21" fillId="0" borderId="1" xfId="6" applyFill="1" applyBorder="1" applyAlignment="1" applyProtection="1">
      <alignment vertical="center" wrapText="1"/>
    </xf>
    <xf numFmtId="0" fontId="35" fillId="0" borderId="0" xfId="0" applyFont="1" applyAlignment="1">
      <alignment horizontal="left" vertical="top"/>
    </xf>
    <xf numFmtId="0" fontId="35" fillId="0" borderId="0" xfId="0" applyFont="1" applyAlignment="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392">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391"/>
      <tableStyleElement type="headerRow" dxfId="390"/>
      <tableStyleElement type="totalRow" dxfId="389"/>
      <tableStyleElement type="lastColumn" dxfId="388"/>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m/Documents/Traduceri/2018/Mar/LOZOVA%20GRADINIT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sheetData>
      <sheetData sheetId="2">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sheetData>
      <sheetData sheetId="3">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sheetData>
      <sheetData sheetId="4">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sheetData>
      <sheetData sheetId="5">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5">
          <cell r="G125">
            <v>0</v>
          </cell>
        </row>
        <row r="126">
          <cell r="G126">
            <v>0</v>
          </cell>
        </row>
        <row r="127">
          <cell r="G127">
            <v>0</v>
          </cell>
        </row>
        <row r="128">
          <cell r="G128">
            <v>0</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0</v>
          </cell>
        </row>
        <row r="141">
          <cell r="G141">
            <v>0</v>
          </cell>
        </row>
        <row r="142">
          <cell r="G142">
            <v>0</v>
          </cell>
        </row>
        <row r="143">
          <cell r="G143">
            <v>0</v>
          </cell>
        </row>
        <row r="144">
          <cell r="G144">
            <v>0</v>
          </cell>
        </row>
        <row r="145">
          <cell r="G145">
            <v>0</v>
          </cell>
        </row>
        <row r="146">
          <cell r="G146">
            <v>0</v>
          </cell>
        </row>
        <row r="147">
          <cell r="G147">
            <v>0</v>
          </cell>
        </row>
        <row r="148">
          <cell r="G148">
            <v>0</v>
          </cell>
        </row>
        <row r="149">
          <cell r="G149">
            <v>0</v>
          </cell>
        </row>
      </sheetData>
      <sheetData sheetId="6">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sheetData>
      <sheetData sheetId="7">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sheetData>
      <sheetData sheetId="8">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sheetData>
      <sheetData sheetId="9">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sheetData>
      <sheetData sheetId="10">
        <row r="2">
          <cell r="G2">
            <v>0</v>
          </cell>
        </row>
        <row r="3">
          <cell r="G3">
            <v>0</v>
          </cell>
        </row>
        <row r="4">
          <cell r="G4">
            <v>0</v>
          </cell>
        </row>
        <row r="5">
          <cell r="G5" t="str">
            <v>Total 
USD (col.5 x col.6)</v>
          </cell>
        </row>
        <row r="6">
          <cell r="G6" t="str">
            <v>7</v>
          </cell>
        </row>
        <row r="7">
          <cell r="G7">
            <v>0</v>
          </cell>
        </row>
        <row r="8">
          <cell r="G8">
            <v>0</v>
          </cell>
        </row>
        <row r="9">
          <cell r="G9">
            <v>0</v>
          </cell>
        </row>
      </sheetData>
      <sheetData sheetId="11">
        <row r="11">
          <cell r="G11">
            <v>0</v>
          </cell>
        </row>
      </sheetData>
      <sheetData sheetId="12">
        <row r="11">
          <cell r="G11">
            <v>0</v>
          </cell>
        </row>
      </sheetData>
      <sheetData sheetId="13">
        <row r="11">
          <cell r="D11">
            <v>0</v>
          </cell>
        </row>
      </sheetData>
    </sheetDataSet>
  </externalBook>
</externalLink>
</file>

<file path=xl/tables/table1.xml><?xml version="1.0" encoding="utf-8"?>
<table xmlns="http://schemas.openxmlformats.org/spreadsheetml/2006/main" id="1" name="Table1" displayName="Table1" ref="A6:G47" totalsRowCount="1" headerRowDxfId="338" dataDxfId="336" totalsRowDxfId="334" headerRowBorderDxfId="337" tableBorderDxfId="335" headerRowCellStyle="1.Style Font">
  <tableColumns count="7">
    <tableColumn id="1" name="1" totalsRowLabel="Total VAT 0 rate" totalsRowDxfId="333"/>
    <tableColumn id="2" name="2" totalsRowDxfId="332"/>
    <tableColumn id="3" name="3" totalsRowDxfId="331"/>
    <tableColumn id="4" name="4" totalsRowDxfId="330"/>
    <tableColumn id="5" name="5" totalsRowDxfId="329" dataCellStyle="2.Number Style"/>
    <tableColumn id="6" name="6" totalsRowDxfId="328" dataCellStyle="2.Number Style"/>
    <tableColumn id="7" name="7" totalsRowFunction="custom" dataDxfId="327" totalsRowDxfId="32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9" dataDxfId="37" totalsRowDxfId="35" headerRowBorderDxfId="38" tableBorderDxfId="36" headerRowCellStyle="1.Style Font">
  <tableColumns count="7">
    <tableColumn id="1" name="1" totalsRowLabel="Total VAT 0 rate" dataDxfId="34" totalsRowDxfId="33"/>
    <tableColumn id="2" name="2" dataDxfId="32" totalsRowDxfId="31"/>
    <tableColumn id="3" name="3" dataDxfId="30" totalsRowDxfId="29"/>
    <tableColumn id="4" name="4" dataDxfId="28" totalsRowDxfId="27"/>
    <tableColumn id="5" name="5" dataDxfId="26" totalsRowDxfId="25" dataCellStyle="2.Number Style"/>
    <tableColumn id="6" name="6" dataDxfId="24" totalsRowDxfId="23" dataCellStyle="2.Number Style"/>
    <tableColumn id="7" name="7" totalsRowFunction="custom" dataDxfId="22" totalsRowDxfId="21"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6" totalsRowCount="1" headerRowDxfId="315" dataDxfId="313" totalsRowDxfId="311" headerRowBorderDxfId="314" tableBorderDxfId="312" headerRowCellStyle="1.Style Font">
  <tableColumns count="7">
    <tableColumn id="1" name="1" totalsRowLabel="Total VAT 0 rate" dataDxfId="310" totalsRowDxfId="6"/>
    <tableColumn id="2" name="2" dataDxfId="309" totalsRowDxfId="5"/>
    <tableColumn id="3" name="3" dataDxfId="308" totalsRowDxfId="4"/>
    <tableColumn id="4" name="4" dataDxfId="307" totalsRowDxfId="3"/>
    <tableColumn id="5" name="5" dataDxfId="306" totalsRowDxfId="2" dataCellStyle="2.Number Style"/>
    <tableColumn id="6" name="6" dataDxfId="305" totalsRowDxfId="1" dataCellStyle="2.Number Style"/>
    <tableColumn id="7" name="7" totalsRowFunction="custom" dataDxfId="304" totalsRowDxfId="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77" totalsRowCount="1" headerRowDxfId="293" dataDxfId="291" totalsRowDxfId="289" headerRowBorderDxfId="292" tableBorderDxfId="290" headerRowCellStyle="1.Style Font">
  <tableColumns count="7">
    <tableColumn id="1" name="1" totalsRowLabel="Total VAT 0 rate" dataDxfId="288" totalsRowDxfId="287"/>
    <tableColumn id="2" name="2" dataDxfId="286" totalsRowDxfId="285"/>
    <tableColumn id="3" name="3" dataDxfId="284" totalsRowDxfId="283"/>
    <tableColumn id="4" name="4" dataDxfId="282" totalsRowDxfId="281"/>
    <tableColumn id="5" name="5" dataDxfId="280" totalsRowDxfId="279" dataCellStyle="2.Number Style"/>
    <tableColumn id="6" name="6" dataDxfId="278" totalsRowDxfId="277" dataCellStyle="2.Number Style"/>
    <tableColumn id="7" name="7" totalsRowFunction="custom" dataDxfId="276" totalsRowDxfId="275"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25" totalsRowCount="1" headerRowDxfId="267" dataDxfId="265" totalsRowDxfId="263" headerRowBorderDxfId="266" tableBorderDxfId="264" headerRowCellStyle="1.Style Font">
  <tableColumns count="7">
    <tableColumn id="1" name="1" totalsRowLabel="Total VAT 0 rate" dataDxfId="262" totalsRowDxfId="261"/>
    <tableColumn id="2" name="2" dataDxfId="260" totalsRowDxfId="259"/>
    <tableColumn id="3" name="3" dataDxfId="258" totalsRowDxfId="257"/>
    <tableColumn id="4" name="4" dataDxfId="256" totalsRowDxfId="255"/>
    <tableColumn id="5" name="5" dataDxfId="254" totalsRowDxfId="253" dataCellStyle="2.Number Style"/>
    <tableColumn id="6" name="6" dataDxfId="252" totalsRowDxfId="251" dataCellStyle="2.Number Style"/>
    <tableColumn id="7" name="7" totalsRowFunction="custom" dataDxfId="250" totalsRowDxfId="249"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45" totalsRowCount="1" headerRowDxfId="190" dataDxfId="188" totalsRowDxfId="186" headerRowBorderDxfId="189" tableBorderDxfId="187" headerRowCellStyle="1.Style Font">
  <tableColumns count="7">
    <tableColumn id="1" name="1" totalsRowLabel="Total VAT 0 rate" dataDxfId="185" totalsRowDxfId="184"/>
    <tableColumn id="2" name="2" dataDxfId="183" totalsRowDxfId="182"/>
    <tableColumn id="3" name="3" dataDxfId="181" totalsRowDxfId="180"/>
    <tableColumn id="4" name="4" dataDxfId="179" totalsRowDxfId="178"/>
    <tableColumn id="5" name="5" dataDxfId="177" totalsRowDxfId="176" dataCellStyle="2.Number Style"/>
    <tableColumn id="6" name="6" dataDxfId="175" totalsRowDxfId="174" dataCellStyle="2.Number Style"/>
    <tableColumn id="7" name="7" totalsRowFunction="custom" dataDxfId="173" totalsRowDxfId="172"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81" totalsRowCount="1" headerRowDxfId="158" dataDxfId="156" totalsRowDxfId="154" headerRowBorderDxfId="157" tableBorderDxfId="155" headerRowCellStyle="1.Style Font">
  <tableColumns count="7">
    <tableColumn id="1" name="1" totalsRowLabel="Total VAT 0 rate" dataDxfId="153" totalsRowDxfId="152"/>
    <tableColumn id="2" name="2" dataDxfId="151" totalsRowDxfId="150"/>
    <tableColumn id="3" name="3" dataDxfId="149" totalsRowDxfId="148"/>
    <tableColumn id="4" name="4" dataDxfId="147" totalsRowDxfId="146"/>
    <tableColumn id="5" name="5" dataDxfId="145" totalsRowDxfId="144" dataCellStyle="2.Number Style"/>
    <tableColumn id="6" name="6" dataDxfId="143" totalsRowDxfId="142" dataCellStyle="2.Number Style"/>
    <tableColumn id="7" name="7" totalsRowFunction="custom" dataDxfId="141" totalsRowDxfId="140"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117" dataDxfId="115" totalsRowDxfId="113" headerRowBorderDxfId="116" tableBorderDxfId="114" headerRowCellStyle="1.Style Font">
  <tableColumns count="7">
    <tableColumn id="1" name="1" totalsRowLabel="Total VAT 0 rate" dataDxfId="112" totalsRowDxfId="111"/>
    <tableColumn id="2" name="2" dataDxfId="110" totalsRowDxfId="109"/>
    <tableColumn id="3" name="3" dataDxfId="108" totalsRowDxfId="107"/>
    <tableColumn id="4" name="4" dataDxfId="106" totalsRowDxfId="105"/>
    <tableColumn id="5" name="5" dataDxfId="104" totalsRowDxfId="103" dataCellStyle="2.Number Style"/>
    <tableColumn id="6" name="6" dataDxfId="102" totalsRowDxfId="101" dataCellStyle="2.Number Style"/>
    <tableColumn id="7" name="7" totalsRowFunction="custom" dataDxfId="100" totalsRowDxfId="99"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94" totalsRowCount="1" headerRowDxfId="91" dataDxfId="89" totalsRowDxfId="87" headerRowBorderDxfId="90" tableBorderDxfId="88" headerRowCellStyle="1.Style Font">
  <tableColumns count="7">
    <tableColumn id="1" name="1" totalsRowLabel="Total VAT 0 rate" dataDxfId="86" totalsRowDxfId="85"/>
    <tableColumn id="2" name="2" dataDxfId="84" totalsRowDxfId="83"/>
    <tableColumn id="3" name="3" dataDxfId="82" totalsRowDxfId="81"/>
    <tableColumn id="4" name="4" dataDxfId="80" totalsRowDxfId="79"/>
    <tableColumn id="5" name="5" dataDxfId="78" totalsRowDxfId="77" dataCellStyle="2.Number Style"/>
    <tableColumn id="6" name="6" dataDxfId="76" totalsRowDxfId="75" dataCellStyle="2.Number Style"/>
    <tableColumn id="7" name="7" totalsRowFunction="custom" dataDxfId="74" totalsRowDxfId="73"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65" dataDxfId="63" totalsRowDxfId="61" headerRowBorderDxfId="64" tableBorderDxfId="62" headerRowCellStyle="1.Style Font">
  <tableColumns count="7">
    <tableColumn id="1" name="1" totalsRowLabel="Total VAT 0 rate" dataDxfId="60" totalsRowDxfId="59"/>
    <tableColumn id="2" name="2" dataDxfId="58" totalsRowDxfId="57"/>
    <tableColumn id="3" name="3" dataDxfId="56" totalsRowDxfId="55"/>
    <tableColumn id="4" name="4" dataDxfId="54" totalsRowDxfId="53"/>
    <tableColumn id="5" name="5" dataDxfId="52" totalsRowDxfId="51" dataCellStyle="2.Number Style"/>
    <tableColumn id="6" name="6" dataDxfId="50" totalsRowDxfId="49" dataCellStyle="2.Number Style"/>
    <tableColumn id="7" name="7" totalsRowFunction="custom" dataDxfId="48" totalsRowDxfId="47"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topLeftCell="A4" zoomScale="115" zoomScaleSheetLayoutView="115" workbookViewId="0">
      <selection activeCell="E22" sqref="E22"/>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8" t="s">
        <v>19</v>
      </c>
      <c r="B1" s="59" t="s">
        <v>20</v>
      </c>
      <c r="C1" s="58"/>
      <c r="D1" s="60"/>
      <c r="E1" s="60"/>
    </row>
    <row r="2" spans="1:7" ht="30" customHeight="1" x14ac:dyDescent="0.25">
      <c r="A2" s="61" t="s">
        <v>4</v>
      </c>
      <c r="B2" s="62" t="s">
        <v>21</v>
      </c>
      <c r="C2" s="115" t="s">
        <v>804</v>
      </c>
      <c r="D2" s="116"/>
      <c r="E2" s="117"/>
      <c r="F2" s="4"/>
      <c r="G2" s="4"/>
    </row>
    <row r="3" spans="1:7" ht="57" customHeight="1" x14ac:dyDescent="0.25">
      <c r="A3" s="61" t="s">
        <v>5</v>
      </c>
      <c r="B3" s="62" t="s">
        <v>22</v>
      </c>
      <c r="C3" s="118"/>
      <c r="D3" s="119"/>
      <c r="E3" s="120"/>
      <c r="F3" s="5"/>
      <c r="G3" s="5"/>
    </row>
    <row r="4" spans="1:7" ht="45" customHeight="1" x14ac:dyDescent="0.25">
      <c r="A4" s="128" t="s">
        <v>805</v>
      </c>
      <c r="B4" s="128"/>
      <c r="C4" s="128"/>
      <c r="D4" s="128"/>
      <c r="E4" s="63" t="s">
        <v>297</v>
      </c>
    </row>
    <row r="5" spans="1:7" ht="16.5" customHeight="1" x14ac:dyDescent="0.25">
      <c r="A5" s="127" t="s">
        <v>298</v>
      </c>
      <c r="B5" s="127"/>
      <c r="C5" s="127"/>
      <c r="D5" s="127"/>
      <c r="E5" s="64"/>
    </row>
    <row r="6" spans="1:7" ht="15.6" customHeight="1" x14ac:dyDescent="0.25">
      <c r="A6" s="65">
        <v>1</v>
      </c>
      <c r="B6" s="136" t="s">
        <v>299</v>
      </c>
      <c r="C6" s="136"/>
      <c r="D6" s="136"/>
      <c r="E6" s="66">
        <f>LOOKUP(2,1/(1-ISBLANK([1]TA!G:G)),[1]TA!G:G)</f>
        <v>0</v>
      </c>
    </row>
    <row r="7" spans="1:7" ht="15.6" customHeight="1" x14ac:dyDescent="0.25">
      <c r="A7" s="65">
        <v>2</v>
      </c>
      <c r="B7" s="129" t="s">
        <v>300</v>
      </c>
      <c r="C7" s="130"/>
      <c r="D7" s="131"/>
      <c r="E7" s="66">
        <f>LOOKUP(2,1/(1-ISBLANK([1]TM!G:G)),[1]TM!G:G)</f>
        <v>0</v>
      </c>
    </row>
    <row r="8" spans="1:7" ht="15.6" customHeight="1" x14ac:dyDescent="0.25">
      <c r="A8" s="65">
        <v>3</v>
      </c>
      <c r="B8" s="129" t="s">
        <v>301</v>
      </c>
      <c r="C8" s="130"/>
      <c r="D8" s="131"/>
      <c r="E8" s="66">
        <f>LOOKUP(2,1/(1-ISBLANK([1]TMS!G:G)),[1]TMS!G:G)</f>
        <v>0</v>
      </c>
    </row>
    <row r="9" spans="1:7" ht="15.6" customHeight="1" x14ac:dyDescent="0.25">
      <c r="A9" s="65">
        <v>4</v>
      </c>
      <c r="B9" s="129" t="s">
        <v>302</v>
      </c>
      <c r="C9" s="130"/>
      <c r="D9" s="131"/>
      <c r="E9" s="66">
        <f>LOOKUP(2,1/(1-ISBLANK([1]HV!G:G)),[1]HV!G:G)</f>
        <v>0</v>
      </c>
    </row>
    <row r="10" spans="1:7" ht="15.6" customHeight="1" x14ac:dyDescent="0.25">
      <c r="A10" s="65">
        <v>5</v>
      </c>
      <c r="B10" s="129" t="s">
        <v>303</v>
      </c>
      <c r="C10" s="130"/>
      <c r="D10" s="131"/>
      <c r="E10" s="66">
        <f>LOOKUP(2,1/(1-ISBLANK([1]GCW!G:G)),[1]GCW!G:G)</f>
        <v>0</v>
      </c>
    </row>
    <row r="11" spans="1:7" ht="15.6" customHeight="1" x14ac:dyDescent="0.25">
      <c r="A11" s="65">
        <v>6</v>
      </c>
      <c r="B11" s="129" t="s">
        <v>304</v>
      </c>
      <c r="C11" s="130"/>
      <c r="D11" s="131"/>
      <c r="E11" s="66">
        <f>LOOKUP(2,1/(1-ISBLANK([1]EEF!G:G)),[1]EEF!G:G)</f>
        <v>0</v>
      </c>
    </row>
    <row r="12" spans="1:7" ht="15.6" customHeight="1" x14ac:dyDescent="0.25">
      <c r="A12" s="65">
        <v>7</v>
      </c>
      <c r="B12" s="129" t="s">
        <v>806</v>
      </c>
      <c r="C12" s="130"/>
      <c r="D12" s="131"/>
      <c r="E12" s="66">
        <f>LOOKUP(2,1/(1-ISBLANK([1]ATM!G:G)),[1]ATM!G:G)</f>
        <v>0</v>
      </c>
    </row>
    <row r="13" spans="1:7" ht="15.6" customHeight="1" x14ac:dyDescent="0.25">
      <c r="A13" s="65">
        <v>8</v>
      </c>
      <c r="B13" s="129" t="s">
        <v>305</v>
      </c>
      <c r="C13" s="130"/>
      <c r="D13" s="131"/>
      <c r="E13" s="66">
        <f>LOOKUP(2,1/(1-ISBLANK([1]BK!G:G)),[1]BK!G:G)</f>
        <v>0</v>
      </c>
    </row>
    <row r="14" spans="1:7" ht="15.6" customHeight="1" x14ac:dyDescent="0.25">
      <c r="A14" s="65">
        <v>9</v>
      </c>
      <c r="B14" s="129" t="s">
        <v>306</v>
      </c>
      <c r="C14" s="130"/>
      <c r="D14" s="131"/>
      <c r="E14" s="66">
        <f>LOOKUP(2,1/(1-ISBLANK([1]SIP!G:G)),[1]SIP!G:G)</f>
        <v>0</v>
      </c>
    </row>
    <row r="15" spans="1:7" ht="15.6" customHeight="1" x14ac:dyDescent="0.25">
      <c r="A15" s="65">
        <v>10</v>
      </c>
      <c r="B15" s="132" t="s">
        <v>307</v>
      </c>
      <c r="C15" s="133"/>
      <c r="D15" s="134"/>
      <c r="E15" s="66">
        <f>LOOKUP(2,1/(1-ISBLANK([1]FSS!G:G)),[1]FSS!G:G)</f>
        <v>0</v>
      </c>
    </row>
    <row r="16" spans="1:7" ht="15.6" customHeight="1" x14ac:dyDescent="0.25">
      <c r="A16" s="65">
        <v>11</v>
      </c>
      <c r="B16" s="129" t="s">
        <v>308</v>
      </c>
      <c r="C16" s="130"/>
      <c r="D16" s="131"/>
      <c r="E16" s="66">
        <f>[1]Commiss!G11</f>
        <v>0</v>
      </c>
    </row>
    <row r="17" spans="1:5" ht="15.6" customHeight="1" x14ac:dyDescent="0.25">
      <c r="A17" s="65">
        <v>12</v>
      </c>
      <c r="B17" s="129" t="s">
        <v>309</v>
      </c>
      <c r="C17" s="130"/>
      <c r="D17" s="131"/>
      <c r="E17" s="66">
        <f>[1]Maintenance!G11</f>
        <v>0</v>
      </c>
    </row>
    <row r="18" spans="1:5" ht="31.5" customHeight="1" x14ac:dyDescent="0.25">
      <c r="A18" s="67"/>
      <c r="B18" s="137" t="s">
        <v>310</v>
      </c>
      <c r="C18" s="137"/>
      <c r="D18" s="137"/>
      <c r="E18" s="68">
        <f>SUM(E6:E17)</f>
        <v>0</v>
      </c>
    </row>
    <row r="19" spans="1:5" x14ac:dyDescent="0.25">
      <c r="A19" s="60"/>
      <c r="B19" s="60"/>
      <c r="C19" s="60"/>
      <c r="D19" s="60"/>
      <c r="E19" s="60"/>
    </row>
    <row r="20" spans="1:5" x14ac:dyDescent="0.25">
      <c r="A20" s="60"/>
      <c r="B20" s="60"/>
      <c r="C20" s="60"/>
      <c r="D20" s="60"/>
      <c r="E20" s="60"/>
    </row>
    <row r="21" spans="1:5" x14ac:dyDescent="0.25">
      <c r="A21" s="69" t="s">
        <v>6</v>
      </c>
      <c r="B21" s="125" t="s">
        <v>7</v>
      </c>
      <c r="C21" s="126"/>
      <c r="D21" s="69" t="s">
        <v>8</v>
      </c>
      <c r="E21" s="69" t="s">
        <v>9</v>
      </c>
    </row>
    <row r="22" spans="1:5" x14ac:dyDescent="0.25">
      <c r="A22" s="70">
        <v>1</v>
      </c>
      <c r="B22" s="121" t="s">
        <v>311</v>
      </c>
      <c r="C22" s="122"/>
      <c r="D22" s="70" t="s">
        <v>10</v>
      </c>
      <c r="E22" s="21">
        <v>513.47</v>
      </c>
    </row>
    <row r="23" spans="1:5" x14ac:dyDescent="0.25">
      <c r="A23" s="70">
        <v>2</v>
      </c>
      <c r="B23" s="121" t="s">
        <v>312</v>
      </c>
      <c r="C23" s="122"/>
      <c r="D23" s="70" t="s">
        <v>313</v>
      </c>
      <c r="E23" s="77">
        <f>[1]Boiler!D11</f>
        <v>0</v>
      </c>
    </row>
    <row r="24" spans="1:5" x14ac:dyDescent="0.25">
      <c r="A24" s="70">
        <v>3</v>
      </c>
      <c r="B24" s="121" t="s">
        <v>314</v>
      </c>
      <c r="C24" s="122"/>
      <c r="D24" s="70" t="s">
        <v>10</v>
      </c>
      <c r="E24" s="78" t="str">
        <f>IFERROR(E22/E23,"")</f>
        <v/>
      </c>
    </row>
    <row r="25" spans="1:5" x14ac:dyDescent="0.25">
      <c r="A25" s="70">
        <v>4</v>
      </c>
      <c r="B25" s="121" t="s">
        <v>807</v>
      </c>
      <c r="C25" s="122"/>
      <c r="D25" s="70" t="s">
        <v>315</v>
      </c>
      <c r="E25" s="79">
        <v>15000</v>
      </c>
    </row>
    <row r="26" spans="1:5" x14ac:dyDescent="0.25">
      <c r="A26" s="70">
        <v>5</v>
      </c>
      <c r="B26" s="121" t="s">
        <v>807</v>
      </c>
      <c r="C26" s="122"/>
      <c r="D26" s="70" t="s">
        <v>316</v>
      </c>
      <c r="E26" s="80">
        <f>E25*0.277778/1000</f>
        <v>4.1666699999999999</v>
      </c>
    </row>
    <row r="27" spans="1:5" x14ac:dyDescent="0.25">
      <c r="A27" s="70">
        <v>6</v>
      </c>
      <c r="B27" s="121" t="s">
        <v>317</v>
      </c>
      <c r="C27" s="122"/>
      <c r="D27" s="70" t="s">
        <v>318</v>
      </c>
      <c r="E27" s="80" t="str">
        <f>IFERROR(E24/E26,"")</f>
        <v/>
      </c>
    </row>
    <row r="28" spans="1:5" x14ac:dyDescent="0.25">
      <c r="A28" s="70">
        <v>7</v>
      </c>
      <c r="B28" s="121" t="s">
        <v>319</v>
      </c>
      <c r="C28" s="122"/>
      <c r="D28" s="70" t="s">
        <v>320</v>
      </c>
      <c r="E28" s="78">
        <v>110</v>
      </c>
    </row>
    <row r="29" spans="1:5" x14ac:dyDescent="0.25">
      <c r="A29" s="71">
        <v>8</v>
      </c>
      <c r="B29" s="123" t="s">
        <v>321</v>
      </c>
      <c r="C29" s="124"/>
      <c r="D29" s="71" t="s">
        <v>11</v>
      </c>
      <c r="E29" s="81" t="str">
        <f>IFERROR(E28*E27,"")</f>
        <v/>
      </c>
    </row>
    <row r="30" spans="1:5" x14ac:dyDescent="0.25">
      <c r="A30" s="70">
        <v>9</v>
      </c>
      <c r="B30" s="121" t="s">
        <v>322</v>
      </c>
      <c r="C30" s="122"/>
      <c r="D30" s="70" t="s">
        <v>313</v>
      </c>
      <c r="E30" s="82">
        <v>0.1</v>
      </c>
    </row>
    <row r="31" spans="1:5" x14ac:dyDescent="0.25">
      <c r="A31" s="70">
        <v>10</v>
      </c>
      <c r="B31" s="121" t="s">
        <v>323</v>
      </c>
      <c r="C31" s="122"/>
      <c r="D31" s="70" t="s">
        <v>324</v>
      </c>
      <c r="E31" s="83">
        <v>10</v>
      </c>
    </row>
    <row r="32" spans="1:5" x14ac:dyDescent="0.25">
      <c r="A32" s="71">
        <v>11</v>
      </c>
      <c r="B32" s="138" t="s">
        <v>808</v>
      </c>
      <c r="C32" s="139"/>
      <c r="D32" s="72" t="s">
        <v>11</v>
      </c>
      <c r="E32" s="84" t="str">
        <f>IFERROR(PV(E30,E31,E29)*(-1),"")</f>
        <v/>
      </c>
    </row>
    <row r="33" spans="1:5" ht="15.75" x14ac:dyDescent="0.25">
      <c r="A33" s="140" t="s">
        <v>325</v>
      </c>
      <c r="B33" s="141"/>
      <c r="C33" s="142"/>
      <c r="D33" s="73" t="s">
        <v>11</v>
      </c>
      <c r="E33" s="85" t="str">
        <f>IFERROR(E18+E32,"")</f>
        <v/>
      </c>
    </row>
    <row r="34" spans="1:5" x14ac:dyDescent="0.25">
      <c r="A34" s="60"/>
      <c r="B34" s="60"/>
      <c r="C34" s="60"/>
      <c r="D34" s="60"/>
      <c r="E34" s="60"/>
    </row>
    <row r="35" spans="1:5" ht="30" customHeight="1" x14ac:dyDescent="0.25">
      <c r="A35" s="114" t="s">
        <v>326</v>
      </c>
      <c r="B35" s="114"/>
      <c r="C35" s="74"/>
      <c r="D35" s="75" t="s">
        <v>327</v>
      </c>
      <c r="E35" s="76"/>
    </row>
    <row r="36" spans="1:5" x14ac:dyDescent="0.25">
      <c r="A36" s="60"/>
      <c r="B36" s="60"/>
      <c r="C36" s="60"/>
      <c r="D36" s="60"/>
      <c r="E36" s="60"/>
    </row>
    <row r="37" spans="1:5" ht="14.45" customHeight="1" x14ac:dyDescent="0.25">
      <c r="A37" s="135" t="s">
        <v>328</v>
      </c>
      <c r="B37" s="135"/>
      <c r="C37" s="135"/>
      <c r="D37" s="135"/>
      <c r="E37" s="135"/>
    </row>
    <row r="38" spans="1:5" x14ac:dyDescent="0.25">
      <c r="A38" s="135"/>
      <c r="B38" s="135"/>
      <c r="C38" s="135"/>
      <c r="D38" s="135"/>
      <c r="E38" s="135"/>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7" type="noConversion"/>
  <conditionalFormatting sqref="A1:E3 A39:E1048576">
    <cfRule type="expression" dxfId="387" priority="20">
      <formula>CELL("PROTECT",A1)=0</formula>
    </cfRule>
  </conditionalFormatting>
  <conditionalFormatting sqref="A1:E3">
    <cfRule type="expression" dxfId="386" priority="24">
      <formula>CELL("PROTECT",A1)=0</formula>
    </cfRule>
  </conditionalFormatting>
  <conditionalFormatting sqref="A4:E4 A18:E21 A6:A17 E5:E17 A33:E34 A22:A32 E22:E32">
    <cfRule type="expression" dxfId="385" priority="15">
      <formula>CELL("PROTECT",A4)=0</formula>
    </cfRule>
  </conditionalFormatting>
  <conditionalFormatting sqref="A4:E4 A18:E21 A6:A17 E5:E17 A33:E33 A22:A32 E22:E32">
    <cfRule type="expression" dxfId="384" priority="16">
      <formula>CELL("PROTECT",A4)=0</formula>
    </cfRule>
  </conditionalFormatting>
  <conditionalFormatting sqref="A5:D5">
    <cfRule type="expression" dxfId="383" priority="13">
      <formula>CELL("PROTECT",A5)=0</formula>
    </cfRule>
  </conditionalFormatting>
  <conditionalFormatting sqref="A5:D5">
    <cfRule type="expression" dxfId="382" priority="14">
      <formula>CELL("PROTECT",A5)=0</formula>
    </cfRule>
  </conditionalFormatting>
  <conditionalFormatting sqref="B16:D17 B15 B6:D14">
    <cfRule type="expression" dxfId="381" priority="11">
      <formula>CELL("PROTECT",B6)=0</formula>
    </cfRule>
  </conditionalFormatting>
  <conditionalFormatting sqref="B6:D17">
    <cfRule type="expression" dxfId="380" priority="12">
      <formula>CELL("PROTECT",B6)=0</formula>
    </cfRule>
  </conditionalFormatting>
  <conditionalFormatting sqref="B29:D29 D22:D28 D30:D32">
    <cfRule type="expression" dxfId="379" priority="9">
      <formula>CELL("PROTECT",B22)=0</formula>
    </cfRule>
  </conditionalFormatting>
  <conditionalFormatting sqref="B29:D29 D22:D28 D30:D32">
    <cfRule type="expression" dxfId="378" priority="10">
      <formula>CELL("PROTECT",B22)=0</formula>
    </cfRule>
  </conditionalFormatting>
  <conditionalFormatting sqref="B22:C28">
    <cfRule type="expression" dxfId="377" priority="8">
      <formula>CELL("PROTECT",B22)=0</formula>
    </cfRule>
  </conditionalFormatting>
  <conditionalFormatting sqref="B22:C28">
    <cfRule type="expression" dxfId="376" priority="7">
      <formula>CELL("PROTECT",B22)=0</formula>
    </cfRule>
  </conditionalFormatting>
  <conditionalFormatting sqref="B32:C32">
    <cfRule type="expression" dxfId="375" priority="5">
      <formula>CELL("PROTECT",B32)=0</formula>
    </cfRule>
  </conditionalFormatting>
  <conditionalFormatting sqref="B32:C32">
    <cfRule type="expression" dxfId="374" priority="6">
      <formula>CELL("PROTECT",B32)=0</formula>
    </cfRule>
  </conditionalFormatting>
  <conditionalFormatting sqref="B30:C31">
    <cfRule type="expression" dxfId="373" priority="4">
      <formula>CELL("PROTECT",B30)=0</formula>
    </cfRule>
  </conditionalFormatting>
  <conditionalFormatting sqref="B30:C31">
    <cfRule type="expression" dxfId="372" priority="3">
      <formula>CELL("PROTECT",B30)=0</formula>
    </cfRule>
  </conditionalFormatting>
  <conditionalFormatting sqref="A35:E38">
    <cfRule type="expression" dxfId="371" priority="1">
      <formula>CELL("PROTECT",A35)=0</formula>
    </cfRule>
  </conditionalFormatting>
  <conditionalFormatting sqref="C35">
    <cfRule type="containsBlanks" dxfId="370" priority="2">
      <formula>LEN(TRIM(C35))=0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7"/>
  <sheetViews>
    <sheetView view="pageBreakPreview" topLeftCell="A17" zoomScaleNormal="90" zoomScaleSheetLayoutView="100" zoomScalePageLayoutView="90" workbookViewId="0">
      <selection activeCell="C26" sqref="C26"/>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3"/>
      <c r="D3" s="143"/>
      <c r="E3" s="143"/>
      <c r="F3" s="143"/>
      <c r="G3" s="143"/>
    </row>
    <row r="4" spans="1:7" s="22" customFormat="1" ht="18.75" x14ac:dyDescent="0.25">
      <c r="A4" s="146" t="s">
        <v>329</v>
      </c>
      <c r="B4" s="146"/>
      <c r="C4" s="29" t="str">
        <f>SITE!B14</f>
        <v xml:space="preserve">Anti fire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27</v>
      </c>
      <c r="B6" s="9" t="s">
        <v>28</v>
      </c>
      <c r="C6" s="9" t="s">
        <v>29</v>
      </c>
      <c r="D6" s="9" t="s">
        <v>30</v>
      </c>
      <c r="E6" s="9" t="s">
        <v>31</v>
      </c>
      <c r="F6" s="9" t="s">
        <v>32</v>
      </c>
      <c r="G6" s="9" t="s">
        <v>33</v>
      </c>
    </row>
    <row r="7" spans="1:7" x14ac:dyDescent="0.25">
      <c r="A7" s="38"/>
      <c r="B7" s="38"/>
      <c r="C7" s="39" t="s">
        <v>376</v>
      </c>
      <c r="D7" s="38"/>
      <c r="E7" s="44"/>
      <c r="F7" s="43"/>
      <c r="G7" s="87">
        <f>Table119[5]*Table119[6]</f>
        <v>0</v>
      </c>
    </row>
    <row r="8" spans="1:7" ht="30" x14ac:dyDescent="0.25">
      <c r="A8" s="38">
        <v>1</v>
      </c>
      <c r="B8" s="38" t="s">
        <v>289</v>
      </c>
      <c r="C8" s="107" t="s">
        <v>875</v>
      </c>
      <c r="D8" s="38" t="s">
        <v>378</v>
      </c>
      <c r="E8" s="44">
        <v>4</v>
      </c>
      <c r="F8" s="43"/>
      <c r="G8" s="89">
        <f>Table119[5]*Table119[6]</f>
        <v>0</v>
      </c>
    </row>
    <row r="9" spans="1:7" ht="30" x14ac:dyDescent="0.25">
      <c r="A9" s="96">
        <v>2</v>
      </c>
      <c r="B9" s="96" t="s">
        <v>290</v>
      </c>
      <c r="C9" s="107" t="s">
        <v>876</v>
      </c>
      <c r="D9" s="96" t="s">
        <v>378</v>
      </c>
      <c r="E9" s="98">
        <v>1</v>
      </c>
      <c r="F9" s="99"/>
      <c r="G9" s="100">
        <f>Table119[5]*Table119[6]</f>
        <v>0</v>
      </c>
    </row>
    <row r="10" spans="1:7" ht="30" x14ac:dyDescent="0.25">
      <c r="A10" s="96">
        <v>3</v>
      </c>
      <c r="B10" s="96" t="s">
        <v>291</v>
      </c>
      <c r="C10" s="107" t="s">
        <v>877</v>
      </c>
      <c r="D10" s="96" t="s">
        <v>378</v>
      </c>
      <c r="E10" s="98">
        <v>1</v>
      </c>
      <c r="F10" s="99"/>
      <c r="G10" s="101">
        <f>Table119[5]*Table119[6]</f>
        <v>0</v>
      </c>
    </row>
    <row r="11" spans="1:7" x14ac:dyDescent="0.25">
      <c r="A11" s="96">
        <v>4</v>
      </c>
      <c r="B11" s="96" t="s">
        <v>292</v>
      </c>
      <c r="C11" s="107" t="s">
        <v>878</v>
      </c>
      <c r="D11" s="96" t="s">
        <v>378</v>
      </c>
      <c r="E11" s="98">
        <v>1</v>
      </c>
      <c r="F11" s="99"/>
      <c r="G11" s="101">
        <f>Table119[5]*Table119[6]</f>
        <v>0</v>
      </c>
    </row>
    <row r="12" spans="1:7" x14ac:dyDescent="0.25">
      <c r="A12" s="96">
        <v>5</v>
      </c>
      <c r="B12" s="96" t="s">
        <v>246</v>
      </c>
      <c r="C12" s="107" t="s">
        <v>879</v>
      </c>
      <c r="D12" s="96" t="s">
        <v>378</v>
      </c>
      <c r="E12" s="98">
        <v>1</v>
      </c>
      <c r="F12" s="99"/>
      <c r="G12" s="101">
        <f>Table119[5]*Table119[6]</f>
        <v>0</v>
      </c>
    </row>
    <row r="13" spans="1:7" ht="30" x14ac:dyDescent="0.25">
      <c r="A13" s="96">
        <v>6</v>
      </c>
      <c r="B13" s="96" t="s">
        <v>126</v>
      </c>
      <c r="C13" s="97" t="s">
        <v>509</v>
      </c>
      <c r="D13" s="96" t="s">
        <v>122</v>
      </c>
      <c r="E13" s="98">
        <v>0.2</v>
      </c>
      <c r="F13" s="99"/>
      <c r="G13" s="101">
        <f>Table119[5]*Table119[6]</f>
        <v>0</v>
      </c>
    </row>
    <row r="14" spans="1:7" ht="30" x14ac:dyDescent="0.25">
      <c r="A14" s="96">
        <v>7</v>
      </c>
      <c r="B14" s="96" t="s">
        <v>126</v>
      </c>
      <c r="C14" s="97" t="s">
        <v>510</v>
      </c>
      <c r="D14" s="96" t="s">
        <v>122</v>
      </c>
      <c r="E14" s="98">
        <v>0.06</v>
      </c>
      <c r="F14" s="99"/>
      <c r="G14" s="101">
        <f>Table119[5]*Table119[6]</f>
        <v>0</v>
      </c>
    </row>
    <row r="15" spans="1:7" x14ac:dyDescent="0.25">
      <c r="A15" s="96">
        <v>8</v>
      </c>
      <c r="B15" s="96" t="s">
        <v>293</v>
      </c>
      <c r="C15" s="107" t="s">
        <v>880</v>
      </c>
      <c r="D15" s="96" t="s">
        <v>378</v>
      </c>
      <c r="E15" s="98">
        <v>1</v>
      </c>
      <c r="F15" s="99"/>
      <c r="G15" s="101">
        <f>Table119[5]*Table119[6]</f>
        <v>0</v>
      </c>
    </row>
    <row r="16" spans="1:7" x14ac:dyDescent="0.25">
      <c r="A16" s="96">
        <v>9</v>
      </c>
      <c r="B16" s="96" t="s">
        <v>292</v>
      </c>
      <c r="C16" s="107" t="s">
        <v>881</v>
      </c>
      <c r="D16" s="96" t="s">
        <v>378</v>
      </c>
      <c r="E16" s="98">
        <v>2</v>
      </c>
      <c r="F16" s="99"/>
      <c r="G16" s="101">
        <f>Table119[5]*Table119[6]</f>
        <v>0</v>
      </c>
    </row>
    <row r="17" spans="1:7" ht="30" x14ac:dyDescent="0.25">
      <c r="A17" s="96">
        <v>10</v>
      </c>
      <c r="B17" s="96" t="s">
        <v>243</v>
      </c>
      <c r="C17" s="107" t="s">
        <v>882</v>
      </c>
      <c r="D17" s="96" t="s">
        <v>50</v>
      </c>
      <c r="E17" s="98">
        <v>36</v>
      </c>
      <c r="F17" s="99"/>
      <c r="G17" s="101">
        <f>Table119[5]*Table119[6]</f>
        <v>0</v>
      </c>
    </row>
    <row r="18" spans="1:7" x14ac:dyDescent="0.25">
      <c r="A18" s="96"/>
      <c r="B18" s="96"/>
      <c r="C18" s="97" t="s">
        <v>358</v>
      </c>
      <c r="D18" s="96"/>
      <c r="E18" s="98"/>
      <c r="F18" s="99"/>
      <c r="G18" s="101">
        <f>Table119[5]*Table119[6]</f>
        <v>0</v>
      </c>
    </row>
    <row r="19" spans="1:7" x14ac:dyDescent="0.25">
      <c r="A19" s="96">
        <v>11</v>
      </c>
      <c r="B19" s="96"/>
      <c r="C19" s="107" t="s">
        <v>883</v>
      </c>
      <c r="D19" s="96" t="s">
        <v>378</v>
      </c>
      <c r="E19" s="98">
        <v>4</v>
      </c>
      <c r="F19" s="99"/>
      <c r="G19" s="101">
        <f>Table119[5]*Table119[6]</f>
        <v>0</v>
      </c>
    </row>
    <row r="20" spans="1:7" x14ac:dyDescent="0.25">
      <c r="A20" s="96">
        <v>12</v>
      </c>
      <c r="B20" s="96"/>
      <c r="C20" s="107" t="s">
        <v>884</v>
      </c>
      <c r="D20" s="96" t="s">
        <v>378</v>
      </c>
      <c r="E20" s="98">
        <v>1</v>
      </c>
      <c r="F20" s="99"/>
      <c r="G20" s="101">
        <f>Table119[5]*Table119[6]</f>
        <v>0</v>
      </c>
    </row>
    <row r="21" spans="1:7" x14ac:dyDescent="0.25">
      <c r="A21" s="96">
        <v>13</v>
      </c>
      <c r="B21" s="96"/>
      <c r="C21" s="107" t="s">
        <v>885</v>
      </c>
      <c r="D21" s="96" t="s">
        <v>378</v>
      </c>
      <c r="E21" s="98">
        <v>1</v>
      </c>
      <c r="F21" s="99"/>
      <c r="G21" s="101">
        <f>Table119[5]*Table119[6]</f>
        <v>0</v>
      </c>
    </row>
    <row r="22" spans="1:7" x14ac:dyDescent="0.25">
      <c r="A22" s="96">
        <v>14</v>
      </c>
      <c r="B22" s="96"/>
      <c r="C22" s="107" t="s">
        <v>886</v>
      </c>
      <c r="D22" s="96" t="s">
        <v>378</v>
      </c>
      <c r="E22" s="98">
        <v>1</v>
      </c>
      <c r="F22" s="99"/>
      <c r="G22" s="101">
        <f>Table119[5]*Table119[6]</f>
        <v>0</v>
      </c>
    </row>
    <row r="23" spans="1:7" x14ac:dyDescent="0.25">
      <c r="A23" s="96">
        <v>15</v>
      </c>
      <c r="B23" s="96"/>
      <c r="C23" s="107" t="s">
        <v>887</v>
      </c>
      <c r="D23" s="96" t="s">
        <v>378</v>
      </c>
      <c r="E23" s="98">
        <v>1</v>
      </c>
      <c r="F23" s="99"/>
      <c r="G23" s="101">
        <f>Table119[5]*Table119[6]</f>
        <v>0</v>
      </c>
    </row>
    <row r="24" spans="1:7" x14ac:dyDescent="0.25">
      <c r="A24" s="96">
        <v>16</v>
      </c>
      <c r="B24" s="96"/>
      <c r="C24" s="107" t="s">
        <v>888</v>
      </c>
      <c r="D24" s="96" t="s">
        <v>378</v>
      </c>
      <c r="E24" s="98">
        <v>1</v>
      </c>
      <c r="F24" s="99"/>
      <c r="G24" s="101">
        <f>Table119[5]*Table119[6]</f>
        <v>0</v>
      </c>
    </row>
    <row r="25" spans="1:7" ht="45" x14ac:dyDescent="0.25">
      <c r="A25" s="96">
        <v>17</v>
      </c>
      <c r="B25" s="96"/>
      <c r="C25" s="107" t="s">
        <v>889</v>
      </c>
      <c r="D25" s="96" t="s">
        <v>378</v>
      </c>
      <c r="E25" s="98">
        <v>1</v>
      </c>
      <c r="F25" s="99"/>
      <c r="G25" s="101">
        <f>Table119[5]*Table119[6]</f>
        <v>0</v>
      </c>
    </row>
    <row r="26" spans="1:7" x14ac:dyDescent="0.25">
      <c r="A26" s="96">
        <v>18</v>
      </c>
      <c r="B26" s="96"/>
      <c r="C26" s="107" t="s">
        <v>890</v>
      </c>
      <c r="D26" s="96" t="s">
        <v>378</v>
      </c>
      <c r="E26" s="98">
        <v>2</v>
      </c>
      <c r="F26" s="99"/>
      <c r="G26" s="101">
        <f>Table119[5]*Table119[6]</f>
        <v>0</v>
      </c>
    </row>
    <row r="27" spans="1:7" x14ac:dyDescent="0.25">
      <c r="A27" s="93" t="s">
        <v>367</v>
      </c>
      <c r="B27" s="94"/>
      <c r="C27" s="94"/>
      <c r="D27" s="94"/>
      <c r="E27" s="95"/>
      <c r="F27" s="95"/>
      <c r="G27" s="95">
        <f>SUBTOTAL(9,Table119[7])</f>
        <v>0</v>
      </c>
    </row>
  </sheetData>
  <mergeCells count="2">
    <mergeCell ref="C2:G3"/>
    <mergeCell ref="A4:B4"/>
  </mergeCells>
  <phoneticPr fontId="17" type="noConversion"/>
  <conditionalFormatting sqref="A7:G27">
    <cfRule type="expression" dxfId="72" priority="3">
      <formula>CELL("PROTECT",A7)=0</formula>
    </cfRule>
    <cfRule type="expression" dxfId="71" priority="4">
      <formula>$C7="Subtotal"</formula>
    </cfRule>
    <cfRule type="expression" priority="5" stopIfTrue="1">
      <formula>OR($C7="Subtotal",$A7="Total TVA Cota 0")</formula>
    </cfRule>
    <cfRule type="expression" dxfId="70" priority="7">
      <formula>$E7=""</formula>
    </cfRule>
  </conditionalFormatting>
  <conditionalFormatting sqref="G7:G27">
    <cfRule type="expression" dxfId="69" priority="1">
      <formula>AND($C7="Subtotal",$G7="")</formula>
    </cfRule>
    <cfRule type="expression" dxfId="68" priority="2">
      <formula>AND($C7="Subtotal",_xlfn.FORMULATEXT($G7)="=[5]*[6]")</formula>
    </cfRule>
    <cfRule type="expression" dxfId="67" priority="6">
      <formula>AND($C7&lt;&gt;"Subtotal",_xlfn.FORMULATEXT($G7)&lt;&gt;"=[5]*[6]")</formula>
    </cfRule>
  </conditionalFormatting>
  <conditionalFormatting sqref="E7:G27">
    <cfRule type="notContainsBlanks" priority="8" stopIfTrue="1">
      <formula>LEN(TRIM(E7))&gt;0</formula>
    </cfRule>
    <cfRule type="expression" dxfId="66" priority="9">
      <formula>$E7&lt;&gt;""</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7" sqref="A7"/>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3"/>
      <c r="D3" s="143"/>
      <c r="E3" s="143"/>
      <c r="F3" s="143"/>
      <c r="G3" s="143"/>
    </row>
    <row r="4" spans="1:7" s="22" customFormat="1" ht="18.75" x14ac:dyDescent="0.25">
      <c r="A4" s="146" t="s">
        <v>329</v>
      </c>
      <c r="B4" s="146"/>
      <c r="C4" s="29" t="str">
        <f>SITE!B15</f>
        <v xml:space="preserve">Fuel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27</v>
      </c>
      <c r="B6" s="9" t="s">
        <v>28</v>
      </c>
      <c r="C6" s="9" t="s">
        <v>29</v>
      </c>
      <c r="D6" s="9" t="s">
        <v>30</v>
      </c>
      <c r="E6" s="9" t="s">
        <v>31</v>
      </c>
      <c r="F6" s="9" t="s">
        <v>32</v>
      </c>
      <c r="G6" s="9" t="s">
        <v>33</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367</v>
      </c>
      <c r="B9" s="41"/>
      <c r="C9" s="41"/>
      <c r="D9" s="41"/>
      <c r="E9" s="42"/>
      <c r="F9" s="42"/>
      <c r="G9" s="87">
        <f>SUBTOTAL(9,Table1193[7])</f>
        <v>0</v>
      </c>
    </row>
  </sheetData>
  <mergeCells count="2">
    <mergeCell ref="C2:G3"/>
    <mergeCell ref="A4:B4"/>
  </mergeCells>
  <conditionalFormatting sqref="G7:G9">
    <cfRule type="expression" dxfId="46" priority="1">
      <formula>AND($C7="Subtotal",$G7="")</formula>
    </cfRule>
    <cfRule type="expression" dxfId="45" priority="2">
      <formula>AND($C7="Subtotal",_xlfn.FORMULATEXT($G7)="=[5]*[6]")</formula>
    </cfRule>
    <cfRule type="expression" dxfId="44" priority="6">
      <formula>AND($C7&lt;&gt;"Subtotal",_xlfn.FORMULATEXT($G7)&lt;&gt;"=[5]*[6]")</formula>
    </cfRule>
  </conditionalFormatting>
  <conditionalFormatting sqref="A7:G9">
    <cfRule type="expression" dxfId="43" priority="3">
      <formula>CELL("PROTECT",A7)=0</formula>
    </cfRule>
    <cfRule type="expression" dxfId="42" priority="4">
      <formula>$C7="Subtotal"</formula>
    </cfRule>
    <cfRule type="expression" priority="5" stopIfTrue="1">
      <formula>OR($C7="Subtotal",$A7="Total TVA Cota 0")</formula>
    </cfRule>
    <cfRule type="expression" dxfId="41" priority="7">
      <formula>$E7=""</formula>
    </cfRule>
  </conditionalFormatting>
  <conditionalFormatting sqref="E7:G9">
    <cfRule type="notContainsBlanks" priority="8" stopIfTrue="1">
      <formula>LEN(TRIM(E7))&gt;0</formula>
    </cfRule>
    <cfRule type="expression" dxfId="40"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topLeftCell="A5" zoomScaleNormal="90" zoomScaleSheetLayoutView="100" zoomScalePageLayoutView="90" workbookViewId="0">
      <selection activeCell="B16" sqref="B16"/>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ht="18.75" x14ac:dyDescent="0.3">
      <c r="A3" s="26" t="str">
        <f>SITE!A3</f>
        <v>Site:</v>
      </c>
      <c r="B3" s="27" t="str">
        <f>IF(SITE!B3=0,"",SITE!B3)</f>
        <v>y</v>
      </c>
      <c r="C3" s="143"/>
      <c r="D3" s="143"/>
      <c r="E3" s="143"/>
      <c r="F3" s="143"/>
      <c r="G3" s="143"/>
    </row>
    <row r="4" spans="1:7" ht="18.75" x14ac:dyDescent="0.25">
      <c r="A4" s="150" t="str">
        <f>SITE!B16</f>
        <v xml:space="preserve">Commissioning </v>
      </c>
      <c r="B4" s="150"/>
      <c r="C4" s="150"/>
      <c r="D4" s="150"/>
      <c r="E4" s="150"/>
      <c r="F4" s="150"/>
      <c r="G4" s="150"/>
    </row>
    <row r="5" spans="1:7" ht="47.25" x14ac:dyDescent="0.25">
      <c r="A5" s="6" t="s">
        <v>0</v>
      </c>
      <c r="B5" s="6" t="s">
        <v>13</v>
      </c>
      <c r="C5" s="6" t="s">
        <v>1</v>
      </c>
      <c r="D5" s="6" t="s">
        <v>2</v>
      </c>
      <c r="E5" s="6" t="s">
        <v>3</v>
      </c>
      <c r="F5" s="9" t="s">
        <v>454</v>
      </c>
      <c r="G5" s="9" t="s">
        <v>35</v>
      </c>
    </row>
    <row r="6" spans="1:7" ht="15.75" x14ac:dyDescent="0.25">
      <c r="A6" s="6">
        <v>1</v>
      </c>
      <c r="B6" s="6">
        <v>2</v>
      </c>
      <c r="C6" s="6">
        <v>3</v>
      </c>
      <c r="D6" s="6">
        <v>4</v>
      </c>
      <c r="E6" s="6">
        <v>5</v>
      </c>
      <c r="F6" s="6">
        <v>6</v>
      </c>
      <c r="G6" s="6">
        <v>7</v>
      </c>
    </row>
    <row r="7" spans="1:7" ht="15.75" x14ac:dyDescent="0.25">
      <c r="A7" s="51">
        <v>1</v>
      </c>
      <c r="B7" s="52"/>
      <c r="C7" s="53" t="s">
        <v>891</v>
      </c>
      <c r="D7" s="54" t="s">
        <v>37</v>
      </c>
      <c r="E7" s="55">
        <v>1</v>
      </c>
      <c r="F7" s="24"/>
      <c r="G7" s="18">
        <f t="shared" ref="G7:G10" si="0">$E7*F7</f>
        <v>0</v>
      </c>
    </row>
    <row r="8" spans="1:7" ht="15.75" x14ac:dyDescent="0.25">
      <c r="A8" s="48">
        <v>2</v>
      </c>
      <c r="B8" s="48"/>
      <c r="C8" s="56" t="s">
        <v>892</v>
      </c>
      <c r="D8" s="57" t="s">
        <v>38</v>
      </c>
      <c r="E8" s="55">
        <v>1</v>
      </c>
      <c r="F8" s="24"/>
      <c r="G8" s="18">
        <f t="shared" si="0"/>
        <v>0</v>
      </c>
    </row>
    <row r="9" spans="1:7" ht="15.75" x14ac:dyDescent="0.25">
      <c r="A9" s="48">
        <v>3</v>
      </c>
      <c r="B9" s="48"/>
      <c r="C9" s="56" t="s">
        <v>893</v>
      </c>
      <c r="D9" s="57" t="s">
        <v>38</v>
      </c>
      <c r="E9" s="55">
        <v>1</v>
      </c>
      <c r="F9" s="24"/>
      <c r="G9" s="18">
        <f t="shared" si="0"/>
        <v>0</v>
      </c>
    </row>
    <row r="10" spans="1:7" ht="16.5" thickBot="1" x14ac:dyDescent="0.3">
      <c r="A10" s="48">
        <v>4</v>
      </c>
      <c r="B10" s="48"/>
      <c r="C10" s="56" t="s">
        <v>894</v>
      </c>
      <c r="D10" s="57" t="s">
        <v>39</v>
      </c>
      <c r="E10" s="55">
        <v>1</v>
      </c>
      <c r="F10" s="24"/>
      <c r="G10" s="18">
        <f t="shared" si="0"/>
        <v>0</v>
      </c>
    </row>
    <row r="11" spans="1:7" ht="20.25" thickTop="1" thickBot="1" x14ac:dyDescent="0.3">
      <c r="A11" s="14" t="s">
        <v>17</v>
      </c>
      <c r="B11" s="14"/>
      <c r="C11" s="14"/>
      <c r="D11" s="14"/>
      <c r="E11" s="14"/>
      <c r="F11" s="14"/>
      <c r="G11" s="1">
        <f>SUM(G7:G10)</f>
        <v>0</v>
      </c>
    </row>
    <row r="13" spans="1:7" x14ac:dyDescent="0.25">
      <c r="A13" s="13" t="s">
        <v>895</v>
      </c>
    </row>
  </sheetData>
  <mergeCells count="2">
    <mergeCell ref="C2:G3"/>
    <mergeCell ref="A4:G4"/>
  </mergeCells>
  <phoneticPr fontId="17" type="noConversion"/>
  <conditionalFormatting sqref="F7:F10">
    <cfRule type="containsBlanks" dxfId="20" priority="9">
      <formula>LEN(TRIM(F7))=0</formula>
    </cfRule>
  </conditionalFormatting>
  <conditionalFormatting sqref="A4:G6 C1:G3 F7:G10 A11:G13">
    <cfRule type="expression" dxfId="19" priority="8">
      <formula>CELL("PROTECT",A1)=0</formula>
    </cfRule>
  </conditionalFormatting>
  <conditionalFormatting sqref="C7:E10">
    <cfRule type="containsBlanks" dxfId="18" priority="2">
      <formula>LEN(TRIM(C7))=0</formula>
    </cfRule>
  </conditionalFormatting>
  <conditionalFormatting sqref="A7:E10">
    <cfRule type="expression" dxfId="17"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topLeftCell="A6" zoomScaleNormal="90" zoomScaleSheetLayoutView="100" zoomScalePageLayoutView="90" workbookViewId="0">
      <selection activeCell="C5" sqref="C5"/>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ht="18.75" x14ac:dyDescent="0.3">
      <c r="A3" s="26" t="str">
        <f>SITE!A3</f>
        <v>Site:</v>
      </c>
      <c r="B3" s="27" t="str">
        <f>IF(SITE!B3=0,"",SITE!B3)</f>
        <v>y</v>
      </c>
      <c r="C3" s="147"/>
      <c r="D3" s="147"/>
      <c r="E3" s="147"/>
      <c r="F3" s="147"/>
      <c r="G3" s="147"/>
    </row>
    <row r="4" spans="1:7" ht="18.75" x14ac:dyDescent="0.25">
      <c r="A4" s="10" t="str">
        <f>SITE!B17</f>
        <v>Service and Maintenance works for 3-years of operation</v>
      </c>
      <c r="B4" s="11"/>
      <c r="C4" s="11"/>
      <c r="D4" s="11"/>
      <c r="E4" s="11"/>
      <c r="F4" s="11"/>
      <c r="G4" s="12"/>
    </row>
    <row r="5" spans="1:7" ht="47.25" x14ac:dyDescent="0.25">
      <c r="A5" s="9" t="s">
        <v>0</v>
      </c>
      <c r="B5" s="9" t="s">
        <v>13</v>
      </c>
      <c r="C5" s="9" t="s">
        <v>15</v>
      </c>
      <c r="D5" s="9" t="s">
        <v>43</v>
      </c>
      <c r="E5" s="9" t="s">
        <v>16</v>
      </c>
      <c r="F5" s="9" t="s">
        <v>454</v>
      </c>
      <c r="G5" s="9" t="s">
        <v>36</v>
      </c>
    </row>
    <row r="6" spans="1:7" ht="15.75" x14ac:dyDescent="0.25">
      <c r="A6" s="6">
        <v>1</v>
      </c>
      <c r="B6" s="6">
        <v>2</v>
      </c>
      <c r="C6" s="6">
        <v>3</v>
      </c>
      <c r="D6" s="6">
        <v>4</v>
      </c>
      <c r="E6" s="6">
        <v>5</v>
      </c>
      <c r="F6" s="6">
        <v>6</v>
      </c>
      <c r="G6" s="6">
        <v>7</v>
      </c>
    </row>
    <row r="7" spans="1:7" ht="31.5" x14ac:dyDescent="0.25">
      <c r="A7" s="7">
        <v>1</v>
      </c>
      <c r="B7" s="7"/>
      <c r="C7" s="7" t="s">
        <v>896</v>
      </c>
      <c r="D7" s="49" t="s">
        <v>40</v>
      </c>
      <c r="E7" s="50">
        <v>3</v>
      </c>
      <c r="F7" s="20"/>
      <c r="G7" s="19">
        <f>$E7*F7</f>
        <v>0</v>
      </c>
    </row>
    <row r="8" spans="1:7" ht="15.75" x14ac:dyDescent="0.25">
      <c r="A8" s="7">
        <v>2</v>
      </c>
      <c r="B8" s="7"/>
      <c r="C8" s="7" t="s">
        <v>897</v>
      </c>
      <c r="D8" s="49" t="s">
        <v>40</v>
      </c>
      <c r="E8" s="50">
        <v>3</v>
      </c>
      <c r="F8" s="20"/>
      <c r="G8" s="19">
        <f t="shared" ref="G8:G10" si="0">$E8*F8</f>
        <v>0</v>
      </c>
    </row>
    <row r="9" spans="1:7" ht="15.75" x14ac:dyDescent="0.25">
      <c r="A9" s="7">
        <v>3</v>
      </c>
      <c r="B9" s="7"/>
      <c r="C9" s="7" t="s">
        <v>898</v>
      </c>
      <c r="D9" s="49" t="s">
        <v>41</v>
      </c>
      <c r="E9" s="50">
        <v>3</v>
      </c>
      <c r="F9" s="20"/>
      <c r="G9" s="19">
        <f t="shared" si="0"/>
        <v>0</v>
      </c>
    </row>
    <row r="10" spans="1:7" ht="16.5" thickBot="1" x14ac:dyDescent="0.3">
      <c r="A10" s="7">
        <v>4</v>
      </c>
      <c r="B10" s="7"/>
      <c r="C10" s="7" t="s">
        <v>899</v>
      </c>
      <c r="D10" s="49" t="s">
        <v>42</v>
      </c>
      <c r="E10" s="50">
        <v>1</v>
      </c>
      <c r="F10" s="20"/>
      <c r="G10" s="19">
        <f t="shared" si="0"/>
        <v>0</v>
      </c>
    </row>
    <row r="11" spans="1:7" ht="20.25" thickTop="1" thickBot="1" x14ac:dyDescent="0.3">
      <c r="A11" s="14" t="s">
        <v>18</v>
      </c>
      <c r="B11" s="14"/>
      <c r="C11" s="14"/>
      <c r="D11" s="14"/>
      <c r="E11" s="1"/>
      <c r="F11" s="1"/>
      <c r="G11" s="1">
        <f>SUM(G7:G10)</f>
        <v>0</v>
      </c>
    </row>
    <row r="13" spans="1:7" ht="15" customHeight="1" x14ac:dyDescent="0.25">
      <c r="A13" s="151" t="s">
        <v>14</v>
      </c>
      <c r="B13" s="151"/>
      <c r="C13" s="151"/>
      <c r="D13" s="151"/>
      <c r="E13" s="151"/>
      <c r="F13" s="151"/>
      <c r="G13" s="151"/>
    </row>
    <row r="14" spans="1:7" x14ac:dyDescent="0.25">
      <c r="A14" s="151"/>
      <c r="B14" s="151"/>
      <c r="C14" s="151"/>
      <c r="D14" s="151"/>
      <c r="E14" s="151"/>
      <c r="F14" s="151"/>
      <c r="G14" s="151"/>
    </row>
  </sheetData>
  <mergeCells count="2">
    <mergeCell ref="C2:G3"/>
    <mergeCell ref="A13:G14"/>
  </mergeCells>
  <phoneticPr fontId="17" type="noConversion"/>
  <conditionalFormatting sqref="F7:F10">
    <cfRule type="containsBlanks" dxfId="16" priority="9">
      <formula>LEN(TRIM(F7))=0</formula>
    </cfRule>
  </conditionalFormatting>
  <conditionalFormatting sqref="A4:G6 C1:G3 F7:G10 A11:G14">
    <cfRule type="expression" dxfId="15" priority="8">
      <formula>CELL("PROTECT",A1)=0</formula>
    </cfRule>
  </conditionalFormatting>
  <conditionalFormatting sqref="C7:E10">
    <cfRule type="containsBlanks" dxfId="14" priority="2">
      <formula>LEN(TRIM(C7))=0</formula>
    </cfRule>
  </conditionalFormatting>
  <conditionalFormatting sqref="A7:E10">
    <cfRule type="expression" dxfId="13"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tabSelected="1" view="pageBreakPreview" zoomScaleSheetLayoutView="100" workbookViewId="0">
      <selection activeCell="C19" sqref="C19"/>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2" t="str">
        <f>SITE!C2</f>
        <v>Solid biomass heating system and solar panels for hot water preparation in kindergarten no.2 of Cainari town, 
Causeni district</v>
      </c>
      <c r="D2" s="152"/>
      <c r="E2" s="152"/>
      <c r="F2" s="152"/>
      <c r="G2" s="152"/>
    </row>
    <row r="3" spans="1:7" ht="18.75" x14ac:dyDescent="0.3">
      <c r="A3" s="26" t="str">
        <f>SITE!A3</f>
        <v>Site:</v>
      </c>
      <c r="B3" s="27" t="str">
        <f>IF(SITE!B3=0,"",SITE!B3)</f>
        <v>y</v>
      </c>
      <c r="C3" s="152"/>
      <c r="D3" s="152"/>
      <c r="E3" s="152"/>
      <c r="F3" s="152"/>
      <c r="G3" s="152"/>
    </row>
    <row r="4" spans="1:7" ht="18.75" x14ac:dyDescent="0.25">
      <c r="A4" s="153" t="s">
        <v>23</v>
      </c>
      <c r="B4" s="153"/>
      <c r="C4" s="153"/>
      <c r="D4" s="153"/>
      <c r="E4" s="153"/>
      <c r="F4" s="153"/>
      <c r="G4" s="153"/>
    </row>
    <row r="5" spans="1:7" ht="31.5" x14ac:dyDescent="0.25">
      <c r="A5" s="8" t="s">
        <v>0</v>
      </c>
      <c r="B5" s="8" t="s">
        <v>13</v>
      </c>
      <c r="C5" s="8" t="s">
        <v>24</v>
      </c>
      <c r="D5" s="8" t="s">
        <v>25</v>
      </c>
      <c r="E5" s="8" t="s">
        <v>26</v>
      </c>
      <c r="F5" s="8" t="s">
        <v>34</v>
      </c>
      <c r="G5" s="8" t="s">
        <v>36</v>
      </c>
    </row>
    <row r="6" spans="1:7" ht="15.75" x14ac:dyDescent="0.25">
      <c r="A6" s="8">
        <v>1</v>
      </c>
      <c r="B6" s="8">
        <v>2</v>
      </c>
      <c r="C6" s="8">
        <v>3</v>
      </c>
      <c r="D6" s="8">
        <v>4</v>
      </c>
      <c r="E6" s="8">
        <v>5</v>
      </c>
      <c r="F6" s="8">
        <v>6</v>
      </c>
      <c r="G6" s="8">
        <v>7</v>
      </c>
    </row>
    <row r="7" spans="1:7" ht="15.75" x14ac:dyDescent="0.25">
      <c r="A7" s="156">
        <v>1</v>
      </c>
      <c r="B7" s="157" t="s">
        <v>12</v>
      </c>
      <c r="C7" s="36" t="s">
        <v>900</v>
      </c>
      <c r="D7" s="15"/>
      <c r="E7" s="154">
        <v>2</v>
      </c>
      <c r="F7" s="155">
        <v>1</v>
      </c>
      <c r="G7" s="154">
        <f>E7*F7</f>
        <v>2</v>
      </c>
    </row>
    <row r="8" spans="1:7" ht="45" x14ac:dyDescent="0.25">
      <c r="A8" s="156"/>
      <c r="B8" s="157"/>
      <c r="C8" s="86" t="s">
        <v>901</v>
      </c>
      <c r="D8" s="15"/>
      <c r="E8" s="154"/>
      <c r="F8" s="155"/>
      <c r="G8" s="154"/>
    </row>
    <row r="9" spans="1:7" ht="15.75" x14ac:dyDescent="0.25">
      <c r="A9" s="156"/>
      <c r="B9" s="157"/>
      <c r="C9" s="36" t="s">
        <v>902</v>
      </c>
      <c r="D9" s="15"/>
      <c r="E9" s="154"/>
      <c r="F9" s="155"/>
      <c r="G9" s="154"/>
    </row>
    <row r="10" spans="1:7" ht="15.75" x14ac:dyDescent="0.25">
      <c r="A10" s="156"/>
      <c r="B10" s="157"/>
      <c r="C10" s="37" t="s">
        <v>918</v>
      </c>
      <c r="D10" s="15"/>
      <c r="E10" s="154"/>
      <c r="F10" s="155"/>
      <c r="G10" s="154"/>
    </row>
    <row r="11" spans="1:7" ht="15.75" x14ac:dyDescent="0.25">
      <c r="A11" s="156"/>
      <c r="B11" s="157"/>
      <c r="C11" s="16" t="s">
        <v>903</v>
      </c>
      <c r="D11" s="17"/>
      <c r="E11" s="154"/>
      <c r="F11" s="155"/>
      <c r="G11" s="154"/>
    </row>
    <row r="12" spans="1:7" ht="15.75" x14ac:dyDescent="0.25">
      <c r="A12" s="156"/>
      <c r="B12" s="157"/>
      <c r="C12" s="16" t="s">
        <v>904</v>
      </c>
      <c r="D12" s="15"/>
      <c r="E12" s="154"/>
      <c r="F12" s="155"/>
      <c r="G12" s="154"/>
    </row>
    <row r="13" spans="1:7" ht="31.5" x14ac:dyDescent="0.25">
      <c r="A13" s="156"/>
      <c r="B13" s="157"/>
      <c r="C13" s="16" t="s">
        <v>905</v>
      </c>
      <c r="D13" s="15"/>
      <c r="E13" s="154"/>
      <c r="F13" s="155"/>
      <c r="G13" s="154"/>
    </row>
    <row r="14" spans="1:7" ht="15.75" x14ac:dyDescent="0.25">
      <c r="A14" s="156"/>
      <c r="B14" s="157"/>
      <c r="C14" s="37" t="s">
        <v>906</v>
      </c>
      <c r="D14" s="15"/>
      <c r="E14" s="154"/>
      <c r="F14" s="155"/>
      <c r="G14" s="154"/>
    </row>
    <row r="15" spans="1:7" ht="15.75" x14ac:dyDescent="0.25">
      <c r="A15" s="156"/>
      <c r="B15" s="157"/>
      <c r="C15" s="16" t="s">
        <v>907</v>
      </c>
      <c r="D15" s="15"/>
      <c r="E15" s="154"/>
      <c r="F15" s="155"/>
      <c r="G15" s="154"/>
    </row>
    <row r="16" spans="1:7" ht="15.75" x14ac:dyDescent="0.25">
      <c r="A16" s="156"/>
      <c r="B16" s="157"/>
      <c r="C16" s="16" t="s">
        <v>908</v>
      </c>
      <c r="D16" s="15"/>
      <c r="E16" s="154"/>
      <c r="F16" s="155"/>
      <c r="G16" s="154"/>
    </row>
    <row r="17" spans="1:7" ht="31.5" x14ac:dyDescent="0.25">
      <c r="A17" s="156"/>
      <c r="B17" s="157"/>
      <c r="C17" s="16" t="s">
        <v>909</v>
      </c>
      <c r="D17" s="15"/>
      <c r="E17" s="154"/>
      <c r="F17" s="155"/>
      <c r="G17" s="154"/>
    </row>
    <row r="18" spans="1:7" ht="31.5" x14ac:dyDescent="0.25">
      <c r="A18" s="156"/>
      <c r="B18" s="157"/>
      <c r="C18" s="16" t="s">
        <v>919</v>
      </c>
      <c r="D18" s="15"/>
      <c r="E18" s="154"/>
      <c r="F18" s="155"/>
      <c r="G18" s="154"/>
    </row>
    <row r="19" spans="1:7" ht="31.5" x14ac:dyDescent="0.25">
      <c r="A19" s="156"/>
      <c r="B19" s="157"/>
      <c r="C19" s="37" t="s">
        <v>920</v>
      </c>
      <c r="D19" s="15"/>
      <c r="E19" s="154"/>
      <c r="F19" s="155"/>
      <c r="G19" s="154"/>
    </row>
    <row r="20" spans="1:7" ht="48" thickBot="1" x14ac:dyDescent="0.3">
      <c r="A20" s="156"/>
      <c r="B20" s="157"/>
      <c r="C20" s="37" t="s">
        <v>910</v>
      </c>
      <c r="D20" s="15"/>
      <c r="E20" s="154"/>
      <c r="F20" s="155"/>
      <c r="G20" s="154"/>
    </row>
    <row r="21" spans="1:7" ht="19.5" customHeight="1" thickTop="1" thickBot="1" x14ac:dyDescent="0.3">
      <c r="A21" s="14" t="s">
        <v>18</v>
      </c>
      <c r="B21" s="14"/>
      <c r="C21" s="14"/>
      <c r="D21" s="14"/>
      <c r="E21" s="1"/>
      <c r="F21" s="1"/>
      <c r="G21" s="1">
        <f>SUM(G7:G20)</f>
        <v>2</v>
      </c>
    </row>
    <row r="22" spans="1:7" ht="16.5" thickTop="1" x14ac:dyDescent="0.25">
      <c r="A22" s="3"/>
      <c r="B22" s="3"/>
      <c r="C22" s="3"/>
      <c r="D22" s="3"/>
      <c r="E22" s="3"/>
      <c r="F22" s="3"/>
      <c r="G22" s="3"/>
    </row>
    <row r="23" spans="1:7" x14ac:dyDescent="0.25">
      <c r="A23" s="158" t="s">
        <v>911</v>
      </c>
      <c r="B23" s="158"/>
      <c r="C23" s="158"/>
      <c r="D23" s="158"/>
      <c r="E23" s="158"/>
      <c r="F23" s="158"/>
      <c r="G23" s="158"/>
    </row>
    <row r="24" spans="1:7" x14ac:dyDescent="0.25">
      <c r="A24" s="158" t="s">
        <v>912</v>
      </c>
      <c r="B24" s="158"/>
      <c r="C24" s="158"/>
      <c r="D24" s="158"/>
      <c r="E24" s="158"/>
      <c r="F24" s="158"/>
      <c r="G24" s="158"/>
    </row>
    <row r="25" spans="1:7" ht="31.5" customHeight="1" x14ac:dyDescent="0.25">
      <c r="A25" s="159" t="s">
        <v>913</v>
      </c>
      <c r="B25" s="159"/>
      <c r="C25" s="159"/>
      <c r="D25" s="159"/>
      <c r="E25" s="159"/>
      <c r="F25" s="159"/>
      <c r="G25" s="159"/>
    </row>
    <row r="26" spans="1:7" x14ac:dyDescent="0.25">
      <c r="A26" s="158" t="s">
        <v>914</v>
      </c>
      <c r="B26" s="158"/>
      <c r="C26" s="158"/>
      <c r="D26" s="158"/>
      <c r="E26" s="158"/>
      <c r="F26" s="158"/>
      <c r="G26" s="158"/>
    </row>
    <row r="27" spans="1:7" x14ac:dyDescent="0.25">
      <c r="A27" s="158" t="s">
        <v>915</v>
      </c>
      <c r="B27" s="158"/>
      <c r="C27" s="158"/>
      <c r="D27" s="158"/>
      <c r="E27" s="158"/>
      <c r="F27" s="158"/>
      <c r="G27" s="158"/>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7" type="noConversion"/>
  <conditionalFormatting sqref="D7:D20 F7">
    <cfRule type="containsBlanks" dxfId="12" priority="18">
      <formula>LEN(TRIM(D7))=0</formula>
    </cfRule>
  </conditionalFormatting>
  <conditionalFormatting sqref="A4:G6 C1:G3 A21:G22 A7:B20 D7:G20">
    <cfRule type="expression" dxfId="11" priority="11">
      <formula>CELL("PROTECT",A1)=0</formula>
    </cfRule>
  </conditionalFormatting>
  <conditionalFormatting sqref="E7:E20">
    <cfRule type="containsBlanks" dxfId="10" priority="5">
      <formula>LEN(TRIM(E7))=0</formula>
    </cfRule>
  </conditionalFormatting>
  <conditionalFormatting sqref="C7:C20">
    <cfRule type="expression" dxfId="9" priority="3">
      <formula>CELL("PROTECT",C7)=0</formula>
    </cfRule>
  </conditionalFormatting>
  <conditionalFormatting sqref="A23:G26">
    <cfRule type="expression" dxfId="8" priority="2">
      <formula>CELL("PROTECT",A23)=0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3"/>
  <sheetViews>
    <sheetView view="pageBreakPreview" topLeftCell="A21" zoomScaleNormal="90" zoomScaleSheetLayoutView="100" zoomScalePageLayoutView="90" workbookViewId="0">
      <selection activeCell="C15" sqref="C15"/>
    </sheetView>
  </sheetViews>
  <sheetFormatPr defaultColWidth="8.85546875" defaultRowHeight="15" x14ac:dyDescent="0.25"/>
  <cols>
    <col min="1" max="1" width="9.42578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3"/>
      <c r="D3" s="143"/>
      <c r="E3" s="143"/>
      <c r="F3" s="143"/>
      <c r="G3" s="143"/>
    </row>
    <row r="4" spans="1:7" s="22" customFormat="1" ht="18.75" x14ac:dyDescent="0.25">
      <c r="A4" s="144" t="s">
        <v>329</v>
      </c>
      <c r="B4" s="145"/>
      <c r="C4" s="29" t="str">
        <f>SITE!B6</f>
        <v>Territory development</v>
      </c>
      <c r="D4" s="30"/>
      <c r="E4" s="30"/>
      <c r="F4" s="30"/>
      <c r="G4" s="31"/>
    </row>
    <row r="5" spans="1:7" s="22" customFormat="1" ht="47.25" x14ac:dyDescent="0.25">
      <c r="A5" s="8" t="s">
        <v>330</v>
      </c>
      <c r="B5" s="8" t="s">
        <v>331</v>
      </c>
      <c r="C5" s="8" t="s">
        <v>332</v>
      </c>
      <c r="D5" s="8" t="s">
        <v>333</v>
      </c>
      <c r="E5" s="8" t="s">
        <v>334</v>
      </c>
      <c r="F5" s="9" t="s">
        <v>335</v>
      </c>
      <c r="G5" s="6" t="s">
        <v>336</v>
      </c>
    </row>
    <row r="6" spans="1:7" s="22" customFormat="1" ht="15.75" x14ac:dyDescent="0.25">
      <c r="A6" s="9" t="s">
        <v>27</v>
      </c>
      <c r="B6" s="9" t="s">
        <v>28</v>
      </c>
      <c r="C6" s="9" t="s">
        <v>29</v>
      </c>
      <c r="D6" s="9" t="s">
        <v>30</v>
      </c>
      <c r="E6" s="9" t="s">
        <v>31</v>
      </c>
      <c r="F6" s="9" t="s">
        <v>32</v>
      </c>
      <c r="G6" s="9" t="s">
        <v>33</v>
      </c>
    </row>
    <row r="7" spans="1:7" s="45" customFormat="1" x14ac:dyDescent="0.25">
      <c r="A7" s="38"/>
      <c r="B7" s="38"/>
      <c r="C7" s="102" t="s">
        <v>338</v>
      </c>
      <c r="D7" s="38"/>
      <c r="E7" s="44"/>
      <c r="F7" s="43"/>
      <c r="G7" s="87">
        <f>Table1[5]*Table1[6]</f>
        <v>0</v>
      </c>
    </row>
    <row r="8" spans="1:7" s="45" customFormat="1" x14ac:dyDescent="0.25">
      <c r="A8" s="38"/>
      <c r="B8" s="38"/>
      <c r="C8" s="102" t="s">
        <v>339</v>
      </c>
      <c r="D8" s="38"/>
      <c r="E8" s="44"/>
      <c r="F8" s="43"/>
      <c r="G8" s="87">
        <f>Table1[5]*Table1[6]</f>
        <v>0</v>
      </c>
    </row>
    <row r="9" spans="1:7" ht="33" customHeight="1" x14ac:dyDescent="0.25">
      <c r="A9" s="46">
        <v>1</v>
      </c>
      <c r="B9" s="47" t="s">
        <v>44</v>
      </c>
      <c r="C9" s="103" t="s">
        <v>369</v>
      </c>
      <c r="D9" s="47" t="s">
        <v>45</v>
      </c>
      <c r="E9" s="90">
        <v>3.5</v>
      </c>
      <c r="F9" s="90"/>
      <c r="G9" s="92">
        <f>Table1[5]*Table1[6]</f>
        <v>0</v>
      </c>
    </row>
    <row r="10" spans="1:7" ht="45" x14ac:dyDescent="0.25">
      <c r="A10" s="40">
        <v>2</v>
      </c>
      <c r="B10" s="41" t="s">
        <v>46</v>
      </c>
      <c r="C10" s="41" t="s">
        <v>340</v>
      </c>
      <c r="D10" s="41" t="s">
        <v>45</v>
      </c>
      <c r="E10" s="91">
        <v>3.5</v>
      </c>
      <c r="F10" s="91"/>
      <c r="G10" s="87">
        <f>Table1[5]*Table1[6]</f>
        <v>0</v>
      </c>
    </row>
    <row r="11" spans="1:7" ht="45" x14ac:dyDescent="0.25">
      <c r="A11" s="40">
        <v>3</v>
      </c>
      <c r="B11" s="41" t="s">
        <v>47</v>
      </c>
      <c r="C11" s="113" t="s">
        <v>809</v>
      </c>
      <c r="D11" s="41" t="s">
        <v>48</v>
      </c>
      <c r="E11" s="91">
        <v>35</v>
      </c>
      <c r="F11" s="91"/>
      <c r="G11" s="87">
        <f>Table1[5]*Table1[6]</f>
        <v>0</v>
      </c>
    </row>
    <row r="12" spans="1:7" ht="45" x14ac:dyDescent="0.25">
      <c r="A12" s="40">
        <v>4</v>
      </c>
      <c r="B12" s="41" t="s">
        <v>49</v>
      </c>
      <c r="C12" s="41" t="s">
        <v>341</v>
      </c>
      <c r="D12" s="41" t="s">
        <v>50</v>
      </c>
      <c r="E12" s="91">
        <v>20</v>
      </c>
      <c r="F12" s="91"/>
      <c r="G12" s="87">
        <f>Table1[5]*Table1[6]</f>
        <v>0</v>
      </c>
    </row>
    <row r="13" spans="1:7" x14ac:dyDescent="0.25">
      <c r="A13" s="40"/>
      <c r="B13" s="41"/>
      <c r="C13" s="41" t="s">
        <v>342</v>
      </c>
      <c r="D13" s="41"/>
      <c r="E13" s="91"/>
      <c r="F13" s="91"/>
      <c r="G13" s="87">
        <f>Table1[5]*Table1[6]</f>
        <v>0</v>
      </c>
    </row>
    <row r="14" spans="1:7" ht="60" x14ac:dyDescent="0.25">
      <c r="A14" s="40">
        <v>5</v>
      </c>
      <c r="B14" s="41" t="s">
        <v>337</v>
      </c>
      <c r="C14" s="41" t="s">
        <v>343</v>
      </c>
      <c r="D14" s="41" t="s">
        <v>50</v>
      </c>
      <c r="E14" s="91">
        <v>37.5</v>
      </c>
      <c r="F14" s="91"/>
      <c r="G14" s="87">
        <f>Table1[5]*Table1[6]</f>
        <v>0</v>
      </c>
    </row>
    <row r="15" spans="1:7" ht="60" x14ac:dyDescent="0.25">
      <c r="A15" s="40">
        <v>6</v>
      </c>
      <c r="B15" s="41" t="s">
        <v>51</v>
      </c>
      <c r="C15" s="105" t="s">
        <v>810</v>
      </c>
      <c r="D15" s="41" t="s">
        <v>45</v>
      </c>
      <c r="E15" s="91">
        <v>0.8</v>
      </c>
      <c r="F15" s="91"/>
      <c r="G15" s="87">
        <f>Table1[5]*Table1[6]</f>
        <v>0</v>
      </c>
    </row>
    <row r="16" spans="1:7" x14ac:dyDescent="0.25">
      <c r="A16" s="40"/>
      <c r="B16" s="41"/>
      <c r="C16" s="41" t="s">
        <v>345</v>
      </c>
      <c r="D16" s="41"/>
      <c r="E16" s="91"/>
      <c r="F16" s="91"/>
      <c r="G16" s="87">
        <f>Table1[5]*Table1[6]</f>
        <v>0</v>
      </c>
    </row>
    <row r="17" spans="1:7" ht="45" x14ac:dyDescent="0.25">
      <c r="A17" s="40">
        <v>7</v>
      </c>
      <c r="B17" s="41" t="s">
        <v>52</v>
      </c>
      <c r="C17" s="41" t="s">
        <v>346</v>
      </c>
      <c r="D17" s="41" t="s">
        <v>48</v>
      </c>
      <c r="E17" s="91">
        <v>1.8</v>
      </c>
      <c r="F17" s="91"/>
      <c r="G17" s="87">
        <f>Table1[5]*Table1[6]</f>
        <v>0</v>
      </c>
    </row>
    <row r="18" spans="1:7" x14ac:dyDescent="0.25">
      <c r="A18" s="40"/>
      <c r="B18" s="41"/>
      <c r="C18" s="41" t="s">
        <v>347</v>
      </c>
      <c r="D18" s="41"/>
      <c r="E18" s="91"/>
      <c r="F18" s="91"/>
      <c r="G18" s="87">
        <f>Table1[5]*Table1[6]</f>
        <v>0</v>
      </c>
    </row>
    <row r="19" spans="1:7" ht="45.6" customHeight="1" x14ac:dyDescent="0.25">
      <c r="A19" s="40">
        <v>8</v>
      </c>
      <c r="B19" s="41" t="s">
        <v>53</v>
      </c>
      <c r="C19" s="105" t="s">
        <v>348</v>
      </c>
      <c r="D19" s="41" t="s">
        <v>45</v>
      </c>
      <c r="E19" s="91">
        <v>2.6</v>
      </c>
      <c r="F19" s="91"/>
      <c r="G19" s="87">
        <f>Table1[5]*Table1[6]</f>
        <v>0</v>
      </c>
    </row>
    <row r="20" spans="1:7" ht="31.5" customHeight="1" x14ac:dyDescent="0.25">
      <c r="A20" s="40">
        <v>9</v>
      </c>
      <c r="B20" s="41" t="s">
        <v>54</v>
      </c>
      <c r="C20" s="41" t="s">
        <v>349</v>
      </c>
      <c r="D20" s="41" t="s">
        <v>45</v>
      </c>
      <c r="E20" s="91">
        <v>1.45</v>
      </c>
      <c r="F20" s="91"/>
      <c r="G20" s="87">
        <f>Table1[5]*Table1[6]</f>
        <v>0</v>
      </c>
    </row>
    <row r="21" spans="1:7" ht="30" customHeight="1" x14ac:dyDescent="0.25">
      <c r="A21" s="40">
        <v>10</v>
      </c>
      <c r="B21" s="41" t="s">
        <v>55</v>
      </c>
      <c r="C21" s="41" t="s">
        <v>350</v>
      </c>
      <c r="D21" s="41" t="s">
        <v>45</v>
      </c>
      <c r="E21" s="91">
        <v>1.45</v>
      </c>
      <c r="F21" s="91"/>
      <c r="G21" s="87">
        <f>Table1[5]*Table1[6]</f>
        <v>0</v>
      </c>
    </row>
    <row r="22" spans="1:7" ht="30" x14ac:dyDescent="0.25">
      <c r="A22" s="40">
        <v>11</v>
      </c>
      <c r="B22" s="41" t="s">
        <v>370</v>
      </c>
      <c r="C22" s="41" t="s">
        <v>351</v>
      </c>
      <c r="D22" s="41" t="s">
        <v>56</v>
      </c>
      <c r="E22" s="91">
        <v>392.98</v>
      </c>
      <c r="F22" s="91"/>
      <c r="G22" s="87">
        <f>Table1[5]*Table1[6]</f>
        <v>0</v>
      </c>
    </row>
    <row r="23" spans="1:7" ht="60" x14ac:dyDescent="0.25">
      <c r="A23" s="40">
        <v>14</v>
      </c>
      <c r="B23" s="41" t="s">
        <v>51</v>
      </c>
      <c r="C23" s="41" t="s">
        <v>344</v>
      </c>
      <c r="D23" s="41" t="s">
        <v>45</v>
      </c>
      <c r="E23" s="91">
        <v>1.04</v>
      </c>
      <c r="F23" s="91"/>
      <c r="G23" s="87">
        <f>Table1[5]*Table1[6]</f>
        <v>0</v>
      </c>
    </row>
    <row r="24" spans="1:7" x14ac:dyDescent="0.25">
      <c r="A24" s="40">
        <v>15</v>
      </c>
      <c r="B24" s="41" t="s">
        <v>60</v>
      </c>
      <c r="C24" s="41" t="s">
        <v>352</v>
      </c>
      <c r="D24" s="41" t="s">
        <v>45</v>
      </c>
      <c r="E24" s="91">
        <v>0.16</v>
      </c>
      <c r="F24" s="91"/>
      <c r="G24" s="87">
        <f>Table1[5]*Table1[6]</f>
        <v>0</v>
      </c>
    </row>
    <row r="25" spans="1:7" ht="45" x14ac:dyDescent="0.25">
      <c r="A25" s="40">
        <v>16</v>
      </c>
      <c r="B25" s="41" t="s">
        <v>61</v>
      </c>
      <c r="C25" s="41" t="s">
        <v>353</v>
      </c>
      <c r="D25" s="41" t="s">
        <v>48</v>
      </c>
      <c r="E25" s="91">
        <v>10.24</v>
      </c>
      <c r="F25" s="91"/>
      <c r="G25" s="87">
        <f>Table1[5]*Table1[6]</f>
        <v>0</v>
      </c>
    </row>
    <row r="26" spans="1:7" x14ac:dyDescent="0.25">
      <c r="A26" s="40"/>
      <c r="B26" s="41"/>
      <c r="C26" s="41" t="s">
        <v>354</v>
      </c>
      <c r="D26" s="41"/>
      <c r="E26" s="91"/>
      <c r="F26" s="91"/>
      <c r="G26" s="87">
        <f>Table1[5]*Table1[6]</f>
        <v>0</v>
      </c>
    </row>
    <row r="27" spans="1:7" ht="20.45" customHeight="1" x14ac:dyDescent="0.25">
      <c r="A27" s="40">
        <v>17</v>
      </c>
      <c r="B27" s="41" t="s">
        <v>370</v>
      </c>
      <c r="C27" s="41" t="s">
        <v>351</v>
      </c>
      <c r="D27" s="41" t="s">
        <v>56</v>
      </c>
      <c r="E27" s="91">
        <v>27.95</v>
      </c>
      <c r="F27" s="91"/>
      <c r="G27" s="87">
        <f>Table1[5]*Table1[6]</f>
        <v>0</v>
      </c>
    </row>
    <row r="28" spans="1:7" ht="20.100000000000001" customHeight="1" x14ac:dyDescent="0.25">
      <c r="A28" s="40">
        <v>18</v>
      </c>
      <c r="B28" s="41" t="s">
        <v>57</v>
      </c>
      <c r="C28" s="41" t="s">
        <v>356</v>
      </c>
      <c r="D28" s="41" t="s">
        <v>58</v>
      </c>
      <c r="E28" s="91">
        <v>0.03</v>
      </c>
      <c r="F28" s="91"/>
      <c r="G28" s="87">
        <f>Table1[5]*Table1[6]</f>
        <v>0</v>
      </c>
    </row>
    <row r="29" spans="1:7" ht="30" x14ac:dyDescent="0.25">
      <c r="A29" s="40">
        <v>19</v>
      </c>
      <c r="B29" s="41" t="s">
        <v>59</v>
      </c>
      <c r="C29" s="41" t="s">
        <v>372</v>
      </c>
      <c r="D29" s="41" t="s">
        <v>58</v>
      </c>
      <c r="E29" s="91">
        <v>0.03</v>
      </c>
      <c r="F29" s="91"/>
      <c r="G29" s="87">
        <f>Table1[5]*Table1[6]</f>
        <v>0</v>
      </c>
    </row>
    <row r="30" spans="1:7" x14ac:dyDescent="0.25">
      <c r="A30" s="40"/>
      <c r="B30" s="41"/>
      <c r="C30" s="41" t="s">
        <v>373</v>
      </c>
      <c r="D30" s="41"/>
      <c r="E30" s="91"/>
      <c r="F30" s="91"/>
      <c r="G30" s="87">
        <f>Table1[5]*Table1[6]</f>
        <v>0</v>
      </c>
    </row>
    <row r="31" spans="1:7" ht="45" x14ac:dyDescent="0.25">
      <c r="A31" s="40">
        <v>23</v>
      </c>
      <c r="B31" s="41" t="s">
        <v>62</v>
      </c>
      <c r="C31" s="41" t="s">
        <v>355</v>
      </c>
      <c r="D31" s="41" t="s">
        <v>56</v>
      </c>
      <c r="E31" s="91">
        <v>336</v>
      </c>
      <c r="F31" s="91"/>
      <c r="G31" s="87">
        <f>Table1[5]*Table1[6]</f>
        <v>0</v>
      </c>
    </row>
    <row r="32" spans="1:7" ht="21" customHeight="1" x14ac:dyDescent="0.25">
      <c r="A32" s="40">
        <v>24</v>
      </c>
      <c r="B32" s="41" t="s">
        <v>57</v>
      </c>
      <c r="C32" s="41" t="s">
        <v>356</v>
      </c>
      <c r="D32" s="41" t="s">
        <v>58</v>
      </c>
      <c r="E32" s="91">
        <v>0.33600000000000002</v>
      </c>
      <c r="F32" s="91"/>
      <c r="G32" s="87">
        <f>Table1[5]*Table1[6]</f>
        <v>0</v>
      </c>
    </row>
    <row r="33" spans="1:7" ht="30" x14ac:dyDescent="0.25">
      <c r="A33" s="40">
        <v>25</v>
      </c>
      <c r="B33" s="41" t="s">
        <v>59</v>
      </c>
      <c r="C33" s="41" t="s">
        <v>357</v>
      </c>
      <c r="D33" s="41" t="s">
        <v>58</v>
      </c>
      <c r="E33" s="91">
        <v>0.33600000000000002</v>
      </c>
      <c r="F33" s="91"/>
      <c r="G33" s="87">
        <f>Table1[5]*Table1[6]</f>
        <v>0</v>
      </c>
    </row>
    <row r="34" spans="1:7" x14ac:dyDescent="0.25">
      <c r="A34" s="40"/>
      <c r="B34" s="41"/>
      <c r="C34" s="41" t="s">
        <v>358</v>
      </c>
      <c r="D34" s="41"/>
      <c r="E34" s="91"/>
      <c r="F34" s="91"/>
      <c r="G34" s="87">
        <f>Table1[5]*Table1[6]</f>
        <v>0</v>
      </c>
    </row>
    <row r="35" spans="1:7" x14ac:dyDescent="0.25">
      <c r="A35" s="40">
        <v>26</v>
      </c>
      <c r="B35" s="41"/>
      <c r="C35" s="41" t="s">
        <v>359</v>
      </c>
      <c r="D35" s="41" t="s">
        <v>295</v>
      </c>
      <c r="E35" s="91">
        <v>1</v>
      </c>
      <c r="F35" s="91"/>
      <c r="G35" s="87">
        <f>Table1[5]*Table1[6]</f>
        <v>0</v>
      </c>
    </row>
    <row r="36" spans="1:7" x14ac:dyDescent="0.25">
      <c r="A36" s="40"/>
      <c r="B36" s="41"/>
      <c r="C36" s="41" t="s">
        <v>360</v>
      </c>
      <c r="D36" s="41"/>
      <c r="E36" s="91"/>
      <c r="F36" s="91"/>
      <c r="G36" s="87">
        <f>Table1[5]*Table1[6]</f>
        <v>0</v>
      </c>
    </row>
    <row r="37" spans="1:7" ht="60" x14ac:dyDescent="0.25">
      <c r="A37" s="40">
        <v>27</v>
      </c>
      <c r="B37" s="41" t="s">
        <v>64</v>
      </c>
      <c r="C37" s="41" t="s">
        <v>361</v>
      </c>
      <c r="D37" s="41" t="s">
        <v>45</v>
      </c>
      <c r="E37" s="91">
        <v>10</v>
      </c>
      <c r="F37" s="91"/>
      <c r="G37" s="87">
        <f>Table1[5]*Table1[6]</f>
        <v>0</v>
      </c>
    </row>
    <row r="38" spans="1:7" ht="60" x14ac:dyDescent="0.25">
      <c r="A38" s="40">
        <v>28</v>
      </c>
      <c r="B38" s="41" t="s">
        <v>65</v>
      </c>
      <c r="C38" s="41" t="s">
        <v>362</v>
      </c>
      <c r="D38" s="41" t="s">
        <v>58</v>
      </c>
      <c r="E38" s="91">
        <v>3.2</v>
      </c>
      <c r="F38" s="91"/>
      <c r="G38" s="87">
        <f>Table1[5]*Table1[6]</f>
        <v>0</v>
      </c>
    </row>
    <row r="39" spans="1:7" ht="30" x14ac:dyDescent="0.25">
      <c r="A39" s="40">
        <v>29</v>
      </c>
      <c r="B39" s="41" t="s">
        <v>66</v>
      </c>
      <c r="C39" s="41" t="s">
        <v>363</v>
      </c>
      <c r="D39" s="41" t="s">
        <v>58</v>
      </c>
      <c r="E39" s="91">
        <v>12.8</v>
      </c>
      <c r="F39" s="91"/>
      <c r="G39" s="87">
        <f>Table1[5]*Table1[6]</f>
        <v>0</v>
      </c>
    </row>
    <row r="40" spans="1:7" x14ac:dyDescent="0.25">
      <c r="A40" s="40">
        <v>30</v>
      </c>
      <c r="B40" s="41" t="s">
        <v>67</v>
      </c>
      <c r="C40" s="41" t="s">
        <v>368</v>
      </c>
      <c r="D40" s="41" t="s">
        <v>58</v>
      </c>
      <c r="E40" s="91">
        <v>12.8</v>
      </c>
      <c r="F40" s="91"/>
      <c r="G40" s="87">
        <f>Table1[5]*Table1[6]</f>
        <v>0</v>
      </c>
    </row>
    <row r="41" spans="1:7" ht="30" customHeight="1" x14ac:dyDescent="0.25">
      <c r="A41" s="40">
        <v>31</v>
      </c>
      <c r="B41" s="41" t="s">
        <v>68</v>
      </c>
      <c r="C41" s="41" t="s">
        <v>364</v>
      </c>
      <c r="D41" s="41" t="s">
        <v>69</v>
      </c>
      <c r="E41" s="91">
        <v>0.02</v>
      </c>
      <c r="F41" s="91"/>
      <c r="G41" s="87">
        <f>Table1[5]*Table1[6]</f>
        <v>0</v>
      </c>
    </row>
    <row r="42" spans="1:7" x14ac:dyDescent="0.25">
      <c r="A42" s="40"/>
      <c r="B42" s="41"/>
      <c r="C42" s="41" t="s">
        <v>365</v>
      </c>
      <c r="D42" s="41"/>
      <c r="E42" s="91"/>
      <c r="F42" s="91"/>
      <c r="G42" s="87">
        <f>Table1[5]*Table1[6]</f>
        <v>0</v>
      </c>
    </row>
    <row r="43" spans="1:7" x14ac:dyDescent="0.25">
      <c r="A43" s="40">
        <v>32</v>
      </c>
      <c r="B43" s="41" t="s">
        <v>70</v>
      </c>
      <c r="C43" s="41" t="s">
        <v>366</v>
      </c>
      <c r="D43" s="41" t="s">
        <v>45</v>
      </c>
      <c r="E43" s="91">
        <v>0.42</v>
      </c>
      <c r="F43" s="91"/>
      <c r="G43" s="87">
        <f>Table1[5]*Table1[6]</f>
        <v>0</v>
      </c>
    </row>
    <row r="44" spans="1:7" x14ac:dyDescent="0.25">
      <c r="A44" s="40">
        <v>33</v>
      </c>
      <c r="B44" s="41" t="s">
        <v>71</v>
      </c>
      <c r="C44" s="41" t="s">
        <v>374</v>
      </c>
      <c r="D44" s="41" t="s">
        <v>48</v>
      </c>
      <c r="E44" s="91">
        <v>26</v>
      </c>
      <c r="F44" s="91"/>
      <c r="G44" s="87">
        <f>Table1[5]*Table1[6]</f>
        <v>0</v>
      </c>
    </row>
    <row r="45" spans="1:7" ht="30" x14ac:dyDescent="0.25">
      <c r="A45" s="40">
        <v>34</v>
      </c>
      <c r="B45" s="41" t="s">
        <v>66</v>
      </c>
      <c r="C45" s="41" t="s">
        <v>363</v>
      </c>
      <c r="D45" s="41" t="s">
        <v>58</v>
      </c>
      <c r="E45" s="91">
        <v>1.25</v>
      </c>
      <c r="F45" s="91"/>
      <c r="G45" s="87">
        <f>Table1[5]*Table1[6]</f>
        <v>0</v>
      </c>
    </row>
    <row r="46" spans="1:7" x14ac:dyDescent="0.25">
      <c r="A46" s="40">
        <v>35</v>
      </c>
      <c r="B46" s="41" t="s">
        <v>67</v>
      </c>
      <c r="C46" s="41" t="s">
        <v>368</v>
      </c>
      <c r="D46" s="41" t="s">
        <v>58</v>
      </c>
      <c r="E46" s="91">
        <v>1.25</v>
      </c>
      <c r="F46" s="91"/>
      <c r="G46" s="87">
        <f>Table1[5]*Table1[6]</f>
        <v>0</v>
      </c>
    </row>
    <row r="47" spans="1:7" x14ac:dyDescent="0.25">
      <c r="A47" s="104" t="s">
        <v>367</v>
      </c>
      <c r="B47" s="105"/>
      <c r="C47" s="105"/>
      <c r="D47" s="105"/>
      <c r="E47" s="106"/>
      <c r="F47" s="106"/>
      <c r="G47" s="106">
        <f>SUBTOTAL(9,Table1[7])</f>
        <v>0</v>
      </c>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row r="60" spans="1:7" x14ac:dyDescent="0.25">
      <c r="A60" s="33"/>
      <c r="B60" s="34"/>
      <c r="C60" s="34"/>
      <c r="D60" s="34"/>
      <c r="E60" s="34"/>
      <c r="F60" s="34"/>
      <c r="G60" s="34"/>
    </row>
    <row r="61" spans="1:7" x14ac:dyDescent="0.25">
      <c r="A61" s="33"/>
      <c r="B61" s="34"/>
      <c r="C61" s="34"/>
      <c r="D61" s="34"/>
      <c r="E61" s="34"/>
      <c r="F61" s="34"/>
      <c r="G61" s="34"/>
    </row>
    <row r="62" spans="1:7" x14ac:dyDescent="0.25">
      <c r="A62" s="33"/>
      <c r="B62" s="34"/>
      <c r="C62" s="34"/>
      <c r="D62" s="34"/>
      <c r="E62" s="34"/>
      <c r="F62" s="34"/>
      <c r="G62" s="34"/>
    </row>
    <row r="63" spans="1:7" x14ac:dyDescent="0.25">
      <c r="A63" s="33"/>
      <c r="B63" s="34"/>
      <c r="C63" s="34"/>
      <c r="D63" s="34"/>
      <c r="E63" s="34"/>
      <c r="F63" s="34"/>
      <c r="G63" s="34"/>
    </row>
  </sheetData>
  <mergeCells count="2">
    <mergeCell ref="C2:G3"/>
    <mergeCell ref="A4:B4"/>
  </mergeCells>
  <phoneticPr fontId="17" type="noConversion"/>
  <conditionalFormatting sqref="E7:G47">
    <cfRule type="notContainsBlanks" priority="40" stopIfTrue="1">
      <formula>LEN(TRIM(E7))&gt;0</formula>
    </cfRule>
    <cfRule type="expression" dxfId="369" priority="41">
      <formula>$E7&lt;&gt;""</formula>
    </cfRule>
  </conditionalFormatting>
  <conditionalFormatting sqref="G7:G47">
    <cfRule type="expression" dxfId="368" priority="33">
      <formula>AND($C7="Subtotal",$G7="")</formula>
    </cfRule>
    <cfRule type="expression" dxfId="367" priority="34">
      <formula>AND($C7="Subtotal",_xlfn.FORMULATEXT($G7)="=[5]*[6]")</formula>
    </cfRule>
    <cfRule type="expression" dxfId="366" priority="38">
      <formula>AND($C7&lt;&gt;"Subtotal",_xlfn.FORMULATEXT($G7)&lt;&gt;"=[5]*[6]")</formula>
    </cfRule>
  </conditionalFormatting>
  <conditionalFormatting sqref="A7:G8 A13:G13 A9:B12 D9:G12 A15:G15 A14:B14 D14:G14 A18:G21 A16:B17 D16:G17 A23:G41 A22:B22 D22:G22 A43:G47 A42:B42 D42:G42">
    <cfRule type="expression" dxfId="365" priority="35">
      <formula>CELL("PROTECT",A7)=0</formula>
    </cfRule>
    <cfRule type="expression" dxfId="364" priority="36">
      <formula>$C7="Subtotal"</formula>
    </cfRule>
    <cfRule type="expression" priority="37" stopIfTrue="1">
      <formula>OR($C7="Subtotal",$A7="Total TVA Cota 0")</formula>
    </cfRule>
    <cfRule type="expression" dxfId="363" priority="39">
      <formula>$E7=""</formula>
    </cfRule>
  </conditionalFormatting>
  <conditionalFormatting sqref="C9:C10">
    <cfRule type="expression" dxfId="362" priority="29">
      <formula>CELL("PROTECT",C9)=0</formula>
    </cfRule>
    <cfRule type="expression" dxfId="361" priority="30">
      <formula>$C9="Subtotal"</formula>
    </cfRule>
    <cfRule type="expression" priority="31" stopIfTrue="1">
      <formula>OR($C9="Subtotal",$A9="Total TVA Cota 0")</formula>
    </cfRule>
    <cfRule type="expression" dxfId="360" priority="32">
      <formula>$E9=""</formula>
    </cfRule>
  </conditionalFormatting>
  <conditionalFormatting sqref="C11">
    <cfRule type="expression" dxfId="359" priority="25">
      <formula>CELL("PROTECT",C11)=0</formula>
    </cfRule>
    <cfRule type="expression" dxfId="358" priority="26">
      <formula>$C11="Subtotal"</formula>
    </cfRule>
    <cfRule type="expression" priority="27" stopIfTrue="1">
      <formula>OR($C11="Subtotal",$A11="Total TVA Cota 0")</formula>
    </cfRule>
    <cfRule type="expression" dxfId="357" priority="28">
      <formula>$E11=""</formula>
    </cfRule>
  </conditionalFormatting>
  <conditionalFormatting sqref="C12">
    <cfRule type="expression" dxfId="356" priority="21">
      <formula>CELL("PROTECT",C12)=0</formula>
    </cfRule>
    <cfRule type="expression" dxfId="355" priority="22">
      <formula>$C12="Subtotal"</formula>
    </cfRule>
    <cfRule type="expression" priority="23" stopIfTrue="1">
      <formula>OR($C12="Subtotal",$A12="Total TVA Cota 0")</formula>
    </cfRule>
    <cfRule type="expression" dxfId="354" priority="24">
      <formula>$E12=""</formula>
    </cfRule>
  </conditionalFormatting>
  <conditionalFormatting sqref="C14">
    <cfRule type="expression" dxfId="353" priority="17">
      <formula>CELL("PROTECT",C14)=0</formula>
    </cfRule>
    <cfRule type="expression" dxfId="352" priority="18">
      <formula>$C14="Subtotal"</formula>
    </cfRule>
    <cfRule type="expression" priority="19" stopIfTrue="1">
      <formula>OR($C14="Subtotal",$A14="Total TVA Cota 0")</formula>
    </cfRule>
    <cfRule type="expression" dxfId="351" priority="20">
      <formula>$E14=""</formula>
    </cfRule>
  </conditionalFormatting>
  <conditionalFormatting sqref="C16">
    <cfRule type="expression" dxfId="350" priority="13">
      <formula>CELL("PROTECT",C16)=0</formula>
    </cfRule>
    <cfRule type="expression" dxfId="349" priority="14">
      <formula>$C16="Subtotal"</formula>
    </cfRule>
    <cfRule type="expression" priority="15" stopIfTrue="1">
      <formula>OR($C16="Subtotal",$A16="Total TVA Cota 0")</formula>
    </cfRule>
    <cfRule type="expression" dxfId="348" priority="16">
      <formula>$E16=""</formula>
    </cfRule>
  </conditionalFormatting>
  <conditionalFormatting sqref="C17">
    <cfRule type="expression" dxfId="347" priority="9">
      <formula>CELL("PROTECT",C17)=0</formula>
    </cfRule>
    <cfRule type="expression" dxfId="346" priority="10">
      <formula>$C17="Subtotal"</formula>
    </cfRule>
    <cfRule type="expression" priority="11" stopIfTrue="1">
      <formula>OR($C17="Subtotal",$A17="Total TVA Cota 0")</formula>
    </cfRule>
    <cfRule type="expression" dxfId="345" priority="12">
      <formula>$E17=""</formula>
    </cfRule>
  </conditionalFormatting>
  <conditionalFormatting sqref="C22">
    <cfRule type="expression" dxfId="344" priority="5">
      <formula>CELL("PROTECT",C22)=0</formula>
    </cfRule>
    <cfRule type="expression" dxfId="343" priority="6">
      <formula>$C22="Subtotal"</formula>
    </cfRule>
    <cfRule type="expression" priority="7" stopIfTrue="1">
      <formula>OR($C22="Subtotal",$A22="Total TVA Cota 0")</formula>
    </cfRule>
    <cfRule type="expression" dxfId="342" priority="8">
      <formula>$E22=""</formula>
    </cfRule>
  </conditionalFormatting>
  <conditionalFormatting sqref="C42">
    <cfRule type="expression" dxfId="341" priority="1">
      <formula>CELL("PROTECT",C42)=0</formula>
    </cfRule>
    <cfRule type="expression" dxfId="340" priority="2">
      <formula>$C42="Subtotal"</formula>
    </cfRule>
    <cfRule type="expression" priority="3" stopIfTrue="1">
      <formula>OR($C42="Subtotal",$A42="Total TVA Cota 0")</formula>
    </cfRule>
    <cfRule type="expression" dxfId="339" priority="4">
      <formula>$E42=""</formula>
    </cfRule>
  </conditionalFormatting>
  <dataValidations disablePrompts="1" count="1">
    <dataValidation type="decimal" operator="greaterThan" allowBlank="1" showInputMessage="1" showErrorMessage="1" sqref="F7:F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6"/>
  <sheetViews>
    <sheetView view="pageBreakPreview" topLeftCell="A70" zoomScale="125" zoomScaleNormal="125" zoomScaleSheetLayoutView="100" zoomScalePageLayoutView="125" workbookViewId="0">
      <selection activeCell="C84" sqref="C8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3"/>
      <c r="D3" s="143"/>
      <c r="E3" s="143"/>
      <c r="F3" s="143"/>
      <c r="G3" s="143"/>
    </row>
    <row r="4" spans="1:7" s="22" customFormat="1" ht="18.75" x14ac:dyDescent="0.25">
      <c r="A4" s="146" t="s">
        <v>329</v>
      </c>
      <c r="B4" s="146"/>
      <c r="C4" s="29" t="str">
        <f>SITE!B7</f>
        <v>Thermomecanics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27</v>
      </c>
      <c r="B6" s="9" t="s">
        <v>28</v>
      </c>
      <c r="C6" s="9" t="s">
        <v>29</v>
      </c>
      <c r="D6" s="9" t="s">
        <v>30</v>
      </c>
      <c r="E6" s="9" t="s">
        <v>31</v>
      </c>
      <c r="F6" s="9" t="s">
        <v>32</v>
      </c>
      <c r="G6" s="9" t="s">
        <v>33</v>
      </c>
    </row>
    <row r="7" spans="1:7" x14ac:dyDescent="0.25">
      <c r="A7" s="38"/>
      <c r="B7" s="38"/>
      <c r="C7" s="102" t="s">
        <v>376</v>
      </c>
      <c r="D7" s="38"/>
      <c r="E7" s="44"/>
      <c r="F7" s="43"/>
      <c r="G7" s="87">
        <f>Table112[5]*Table112[6]</f>
        <v>0</v>
      </c>
    </row>
    <row r="8" spans="1:7" ht="30" x14ac:dyDescent="0.25">
      <c r="A8" s="38">
        <v>1</v>
      </c>
      <c r="B8" s="38" t="s">
        <v>72</v>
      </c>
      <c r="C8" s="107" t="s">
        <v>811</v>
      </c>
      <c r="D8" s="108" t="s">
        <v>378</v>
      </c>
      <c r="E8" s="44">
        <v>1</v>
      </c>
      <c r="F8" s="43"/>
      <c r="G8" s="88">
        <f>Table112[5]*Table112[6]</f>
        <v>0</v>
      </c>
    </row>
    <row r="9" spans="1:7" ht="30" x14ac:dyDescent="0.25">
      <c r="A9" s="96">
        <v>2</v>
      </c>
      <c r="B9" s="96" t="s">
        <v>73</v>
      </c>
      <c r="C9" s="107" t="s">
        <v>812</v>
      </c>
      <c r="D9" s="96" t="s">
        <v>378</v>
      </c>
      <c r="E9" s="98">
        <v>1</v>
      </c>
      <c r="F9" s="99"/>
      <c r="G9" s="100">
        <f>Table112[5]*Table112[6]</f>
        <v>0</v>
      </c>
    </row>
    <row r="10" spans="1:7" ht="30" x14ac:dyDescent="0.25">
      <c r="A10" s="96">
        <v>3</v>
      </c>
      <c r="B10" s="96" t="s">
        <v>74</v>
      </c>
      <c r="C10" s="107" t="s">
        <v>377</v>
      </c>
      <c r="D10" s="96" t="s">
        <v>378</v>
      </c>
      <c r="E10" s="98">
        <v>4</v>
      </c>
      <c r="F10" s="99"/>
      <c r="G10" s="101">
        <f>Table112[5]*Table112[6]</f>
        <v>0</v>
      </c>
    </row>
    <row r="11" spans="1:7" x14ac:dyDescent="0.25">
      <c r="A11" s="96">
        <v>4</v>
      </c>
      <c r="B11" s="96" t="s">
        <v>75</v>
      </c>
      <c r="C11" s="107" t="s">
        <v>382</v>
      </c>
      <c r="D11" s="96" t="s">
        <v>378</v>
      </c>
      <c r="E11" s="98">
        <v>1</v>
      </c>
      <c r="F11" s="99"/>
      <c r="G11" s="101">
        <f>Table112[5]*Table112[6]</f>
        <v>0</v>
      </c>
    </row>
    <row r="12" spans="1:7" ht="30" x14ac:dyDescent="0.25">
      <c r="A12" s="96">
        <v>5</v>
      </c>
      <c r="B12" s="96" t="s">
        <v>76</v>
      </c>
      <c r="C12" s="107" t="s">
        <v>383</v>
      </c>
      <c r="D12" s="96" t="s">
        <v>378</v>
      </c>
      <c r="E12" s="98">
        <v>1</v>
      </c>
      <c r="F12" s="99"/>
      <c r="G12" s="101">
        <f>Table112[5]*Table112[6]</f>
        <v>0</v>
      </c>
    </row>
    <row r="13" spans="1:7" ht="30" x14ac:dyDescent="0.25">
      <c r="A13" s="96">
        <v>6</v>
      </c>
      <c r="B13" s="96" t="s">
        <v>74</v>
      </c>
      <c r="C13" s="97" t="s">
        <v>377</v>
      </c>
      <c r="D13" s="96" t="s">
        <v>378</v>
      </c>
      <c r="E13" s="98">
        <v>2</v>
      </c>
      <c r="F13" s="99"/>
      <c r="G13" s="101">
        <f>Table112[5]*Table112[6]</f>
        <v>0</v>
      </c>
    </row>
    <row r="14" spans="1:7" x14ac:dyDescent="0.25">
      <c r="A14" s="96">
        <v>7</v>
      </c>
      <c r="B14" s="96" t="s">
        <v>77</v>
      </c>
      <c r="C14" s="107" t="s">
        <v>385</v>
      </c>
      <c r="D14" s="96" t="s">
        <v>378</v>
      </c>
      <c r="E14" s="98">
        <v>1</v>
      </c>
      <c r="F14" s="99"/>
      <c r="G14" s="101">
        <f>Table112[5]*Table112[6]</f>
        <v>0</v>
      </c>
    </row>
    <row r="15" spans="1:7" ht="30" x14ac:dyDescent="0.25">
      <c r="A15" s="96">
        <v>8</v>
      </c>
      <c r="B15" s="96" t="s">
        <v>74</v>
      </c>
      <c r="C15" s="97" t="s">
        <v>377</v>
      </c>
      <c r="D15" s="96" t="s">
        <v>378</v>
      </c>
      <c r="E15" s="98">
        <v>2</v>
      </c>
      <c r="F15" s="99"/>
      <c r="G15" s="101">
        <f>Table112[5]*Table112[6]</f>
        <v>0</v>
      </c>
    </row>
    <row r="16" spans="1:7" ht="30" x14ac:dyDescent="0.25">
      <c r="A16" s="96">
        <v>9</v>
      </c>
      <c r="B16" s="96" t="s">
        <v>78</v>
      </c>
      <c r="C16" s="107" t="s">
        <v>386</v>
      </c>
      <c r="D16" s="96" t="s">
        <v>378</v>
      </c>
      <c r="E16" s="98">
        <v>1</v>
      </c>
      <c r="F16" s="99"/>
      <c r="G16" s="101">
        <f>Table112[5]*Table112[6]</f>
        <v>0</v>
      </c>
    </row>
    <row r="17" spans="1:7" ht="30" x14ac:dyDescent="0.25">
      <c r="A17" s="96">
        <v>10</v>
      </c>
      <c r="B17" s="96" t="s">
        <v>76</v>
      </c>
      <c r="C17" s="97" t="s">
        <v>384</v>
      </c>
      <c r="D17" s="96" t="s">
        <v>378</v>
      </c>
      <c r="E17" s="98">
        <v>2</v>
      </c>
      <c r="F17" s="99"/>
      <c r="G17" s="101">
        <f>Table112[5]*Table112[6]</f>
        <v>0</v>
      </c>
    </row>
    <row r="18" spans="1:7" x14ac:dyDescent="0.25">
      <c r="A18" s="96">
        <v>11</v>
      </c>
      <c r="B18" s="96" t="s">
        <v>79</v>
      </c>
      <c r="C18" s="107" t="s">
        <v>387</v>
      </c>
      <c r="D18" s="96" t="s">
        <v>378</v>
      </c>
      <c r="E18" s="98">
        <v>1</v>
      </c>
      <c r="F18" s="99"/>
      <c r="G18" s="101">
        <f>Table112[5]*Table112[6]</f>
        <v>0</v>
      </c>
    </row>
    <row r="19" spans="1:7" ht="30" x14ac:dyDescent="0.25">
      <c r="A19" s="96">
        <v>12</v>
      </c>
      <c r="B19" s="96" t="s">
        <v>80</v>
      </c>
      <c r="C19" s="107" t="s">
        <v>388</v>
      </c>
      <c r="D19" s="96" t="s">
        <v>378</v>
      </c>
      <c r="E19" s="98">
        <v>1</v>
      </c>
      <c r="F19" s="99"/>
      <c r="G19" s="101">
        <f>Table112[5]*Table112[6]</f>
        <v>0</v>
      </c>
    </row>
    <row r="20" spans="1:7" ht="30" x14ac:dyDescent="0.25">
      <c r="A20" s="96">
        <v>13</v>
      </c>
      <c r="B20" s="96" t="s">
        <v>81</v>
      </c>
      <c r="C20" s="107" t="s">
        <v>389</v>
      </c>
      <c r="D20" s="96" t="s">
        <v>378</v>
      </c>
      <c r="E20" s="98">
        <v>1</v>
      </c>
      <c r="F20" s="99"/>
      <c r="G20" s="101">
        <f>Table112[5]*Table112[6]</f>
        <v>0</v>
      </c>
    </row>
    <row r="21" spans="1:7" x14ac:dyDescent="0.25">
      <c r="A21" s="96">
        <v>14</v>
      </c>
      <c r="B21" s="96" t="s">
        <v>82</v>
      </c>
      <c r="C21" s="107" t="s">
        <v>390</v>
      </c>
      <c r="D21" s="96" t="s">
        <v>378</v>
      </c>
      <c r="E21" s="98">
        <v>1</v>
      </c>
      <c r="F21" s="99"/>
      <c r="G21" s="101">
        <f>Table112[5]*Table112[6]</f>
        <v>0</v>
      </c>
    </row>
    <row r="22" spans="1:7" x14ac:dyDescent="0.25">
      <c r="A22" s="96"/>
      <c r="B22" s="96"/>
      <c r="C22" s="107" t="s">
        <v>391</v>
      </c>
      <c r="D22" s="96"/>
      <c r="E22" s="98"/>
      <c r="F22" s="99"/>
      <c r="G22" s="101">
        <f>Table112[5]*Table112[6]</f>
        <v>0</v>
      </c>
    </row>
    <row r="23" spans="1:7" ht="60" x14ac:dyDescent="0.25">
      <c r="A23" s="96">
        <v>15</v>
      </c>
      <c r="B23" s="96" t="s">
        <v>83</v>
      </c>
      <c r="C23" s="107" t="s">
        <v>393</v>
      </c>
      <c r="D23" s="96" t="s">
        <v>48</v>
      </c>
      <c r="E23" s="98">
        <v>13</v>
      </c>
      <c r="F23" s="99"/>
      <c r="G23" s="101">
        <f>Table112[5]*Table112[6]</f>
        <v>0</v>
      </c>
    </row>
    <row r="24" spans="1:7" ht="60" x14ac:dyDescent="0.25">
      <c r="A24" s="96">
        <v>16</v>
      </c>
      <c r="B24" s="96" t="s">
        <v>84</v>
      </c>
      <c r="C24" s="107" t="s">
        <v>813</v>
      </c>
      <c r="D24" s="96" t="s">
        <v>48</v>
      </c>
      <c r="E24" s="98">
        <v>13.2</v>
      </c>
      <c r="F24" s="99"/>
      <c r="G24" s="101">
        <f>Table112[5]*Table112[6]</f>
        <v>0</v>
      </c>
    </row>
    <row r="25" spans="1:7" ht="60" x14ac:dyDescent="0.25">
      <c r="A25" s="96">
        <v>17</v>
      </c>
      <c r="B25" s="96" t="s">
        <v>85</v>
      </c>
      <c r="C25" s="107" t="s">
        <v>814</v>
      </c>
      <c r="D25" s="96" t="s">
        <v>48</v>
      </c>
      <c r="E25" s="98">
        <v>13.2</v>
      </c>
      <c r="F25" s="99"/>
      <c r="G25" s="101">
        <f>Table112[5]*Table112[6]</f>
        <v>0</v>
      </c>
    </row>
    <row r="26" spans="1:7" ht="30" x14ac:dyDescent="0.25">
      <c r="A26" s="96">
        <v>18</v>
      </c>
      <c r="B26" s="96" t="s">
        <v>86</v>
      </c>
      <c r="C26" s="107" t="s">
        <v>394</v>
      </c>
      <c r="D26" s="96" t="s">
        <v>48</v>
      </c>
      <c r="E26" s="98">
        <v>13.27</v>
      </c>
      <c r="F26" s="99"/>
      <c r="G26" s="101">
        <f>Table112[5]*Table112[6]</f>
        <v>0</v>
      </c>
    </row>
    <row r="27" spans="1:7" ht="60" x14ac:dyDescent="0.25">
      <c r="A27" s="96">
        <v>19</v>
      </c>
      <c r="B27" s="96" t="s">
        <v>84</v>
      </c>
      <c r="C27" s="107" t="s">
        <v>813</v>
      </c>
      <c r="D27" s="96" t="s">
        <v>48</v>
      </c>
      <c r="E27" s="98">
        <v>30.9</v>
      </c>
      <c r="F27" s="99"/>
      <c r="G27" s="101">
        <f>Table112[5]*Table112[6]</f>
        <v>0</v>
      </c>
    </row>
    <row r="28" spans="1:7" ht="60" x14ac:dyDescent="0.25">
      <c r="A28" s="96">
        <v>20</v>
      </c>
      <c r="B28" s="96" t="s">
        <v>85</v>
      </c>
      <c r="C28" s="107" t="s">
        <v>814</v>
      </c>
      <c r="D28" s="96" t="s">
        <v>48</v>
      </c>
      <c r="E28" s="98">
        <v>30.9</v>
      </c>
      <c r="F28" s="99"/>
      <c r="G28" s="101">
        <f>Table112[5]*Table112[6]</f>
        <v>0</v>
      </c>
    </row>
    <row r="29" spans="1:7" ht="75" x14ac:dyDescent="0.25">
      <c r="A29" s="96">
        <v>21</v>
      </c>
      <c r="B29" s="96" t="s">
        <v>83</v>
      </c>
      <c r="C29" s="107" t="s">
        <v>554</v>
      </c>
      <c r="D29" s="96" t="s">
        <v>48</v>
      </c>
      <c r="E29" s="98">
        <v>21.94</v>
      </c>
      <c r="F29" s="99"/>
      <c r="G29" s="101">
        <f>Table112[5]*Table112[6]</f>
        <v>0</v>
      </c>
    </row>
    <row r="30" spans="1:7" ht="60" x14ac:dyDescent="0.25">
      <c r="A30" s="96">
        <v>22</v>
      </c>
      <c r="B30" s="96" t="s">
        <v>84</v>
      </c>
      <c r="C30" s="107" t="s">
        <v>813</v>
      </c>
      <c r="D30" s="96" t="s">
        <v>48</v>
      </c>
      <c r="E30" s="98">
        <v>24.9</v>
      </c>
      <c r="F30" s="99"/>
      <c r="G30" s="101">
        <f>Table112[5]*Table112[6]</f>
        <v>0</v>
      </c>
    </row>
    <row r="31" spans="1:7" ht="60" x14ac:dyDescent="0.25">
      <c r="A31" s="96">
        <v>23</v>
      </c>
      <c r="B31" s="96" t="s">
        <v>85</v>
      </c>
      <c r="C31" s="107" t="s">
        <v>814</v>
      </c>
      <c r="D31" s="96" t="s">
        <v>48</v>
      </c>
      <c r="E31" s="98">
        <v>24.9</v>
      </c>
      <c r="F31" s="99"/>
      <c r="G31" s="101">
        <f>Table112[5]*Table112[6]</f>
        <v>0</v>
      </c>
    </row>
    <row r="32" spans="1:7" ht="30" x14ac:dyDescent="0.25">
      <c r="A32" s="96">
        <v>24</v>
      </c>
      <c r="B32" s="96" t="s">
        <v>87</v>
      </c>
      <c r="C32" s="107" t="s">
        <v>815</v>
      </c>
      <c r="D32" s="96" t="s">
        <v>58</v>
      </c>
      <c r="E32" s="98">
        <v>0.39800000000000002</v>
      </c>
      <c r="F32" s="99"/>
      <c r="G32" s="101">
        <f>Table112[5]*Table112[6]</f>
        <v>0</v>
      </c>
    </row>
    <row r="33" spans="1:7" ht="30" x14ac:dyDescent="0.25">
      <c r="A33" s="96">
        <v>25</v>
      </c>
      <c r="B33" s="96" t="s">
        <v>88</v>
      </c>
      <c r="C33" s="107" t="s">
        <v>395</v>
      </c>
      <c r="D33" s="96" t="s">
        <v>378</v>
      </c>
      <c r="E33" s="98">
        <v>7</v>
      </c>
      <c r="F33" s="99"/>
      <c r="G33" s="101">
        <f>Table112[5]*Table112[6]</f>
        <v>0</v>
      </c>
    </row>
    <row r="34" spans="1:7" ht="30" x14ac:dyDescent="0.25">
      <c r="A34" s="96">
        <v>26</v>
      </c>
      <c r="B34" s="96" t="s">
        <v>88</v>
      </c>
      <c r="C34" s="107" t="s">
        <v>396</v>
      </c>
      <c r="D34" s="96" t="s">
        <v>378</v>
      </c>
      <c r="E34" s="98">
        <v>19</v>
      </c>
      <c r="F34" s="99"/>
      <c r="G34" s="101">
        <f>Table112[5]*Table112[6]</f>
        <v>0</v>
      </c>
    </row>
    <row r="35" spans="1:7" ht="30" x14ac:dyDescent="0.25">
      <c r="A35" s="96">
        <v>27</v>
      </c>
      <c r="B35" s="96" t="s">
        <v>88</v>
      </c>
      <c r="C35" s="97" t="s">
        <v>397</v>
      </c>
      <c r="D35" s="96" t="s">
        <v>378</v>
      </c>
      <c r="E35" s="98">
        <v>12</v>
      </c>
      <c r="F35" s="99"/>
      <c r="G35" s="101">
        <f>Table112[5]*Table112[6]</f>
        <v>0</v>
      </c>
    </row>
    <row r="36" spans="1:7" ht="30" x14ac:dyDescent="0.25">
      <c r="A36" s="96">
        <v>28</v>
      </c>
      <c r="B36" s="96" t="s">
        <v>88</v>
      </c>
      <c r="C36" s="107" t="s">
        <v>398</v>
      </c>
      <c r="D36" s="96" t="s">
        <v>378</v>
      </c>
      <c r="E36" s="98">
        <v>2</v>
      </c>
      <c r="F36" s="99"/>
      <c r="G36" s="101">
        <f>Table112[5]*Table112[6]</f>
        <v>0</v>
      </c>
    </row>
    <row r="37" spans="1:7" ht="30" x14ac:dyDescent="0.25">
      <c r="A37" s="96">
        <v>29</v>
      </c>
      <c r="B37" s="96" t="s">
        <v>88</v>
      </c>
      <c r="C37" s="107" t="s">
        <v>399</v>
      </c>
      <c r="D37" s="96" t="s">
        <v>378</v>
      </c>
      <c r="E37" s="98">
        <v>7</v>
      </c>
      <c r="F37" s="99"/>
      <c r="G37" s="101">
        <f>Table112[5]*Table112[6]</f>
        <v>0</v>
      </c>
    </row>
    <row r="38" spans="1:7" ht="30" x14ac:dyDescent="0.25">
      <c r="A38" s="96">
        <v>30</v>
      </c>
      <c r="B38" s="96" t="s">
        <v>89</v>
      </c>
      <c r="C38" s="107" t="s">
        <v>400</v>
      </c>
      <c r="D38" s="96" t="s">
        <v>378</v>
      </c>
      <c r="E38" s="98">
        <v>2</v>
      </c>
      <c r="F38" s="99"/>
      <c r="G38" s="101">
        <f>Table112[5]*Table112[6]</f>
        <v>0</v>
      </c>
    </row>
    <row r="39" spans="1:7" ht="31.5" customHeight="1" x14ac:dyDescent="0.25">
      <c r="A39" s="96">
        <v>31</v>
      </c>
      <c r="B39" s="96" t="s">
        <v>90</v>
      </c>
      <c r="C39" s="107" t="s">
        <v>401</v>
      </c>
      <c r="D39" s="96" t="s">
        <v>378</v>
      </c>
      <c r="E39" s="98">
        <v>14</v>
      </c>
      <c r="F39" s="99"/>
      <c r="G39" s="101">
        <f>Table112[5]*Table112[6]</f>
        <v>0</v>
      </c>
    </row>
    <row r="40" spans="1:7" ht="33.950000000000003" customHeight="1" x14ac:dyDescent="0.25">
      <c r="A40" s="96">
        <v>32</v>
      </c>
      <c r="B40" s="96" t="s">
        <v>91</v>
      </c>
      <c r="C40" s="97" t="s">
        <v>402</v>
      </c>
      <c r="D40" s="96" t="s">
        <v>378</v>
      </c>
      <c r="E40" s="98">
        <v>4</v>
      </c>
      <c r="F40" s="99"/>
      <c r="G40" s="101">
        <f>Table112[5]*Table112[6]</f>
        <v>0</v>
      </c>
    </row>
    <row r="41" spans="1:7" ht="33.950000000000003" customHeight="1" x14ac:dyDescent="0.25">
      <c r="A41" s="96">
        <v>33</v>
      </c>
      <c r="B41" s="96" t="s">
        <v>92</v>
      </c>
      <c r="C41" s="97" t="s">
        <v>403</v>
      </c>
      <c r="D41" s="96" t="s">
        <v>378</v>
      </c>
      <c r="E41" s="98">
        <v>2</v>
      </c>
      <c r="F41" s="99"/>
      <c r="G41" s="101">
        <f>Table112[5]*Table112[6]</f>
        <v>0</v>
      </c>
    </row>
    <row r="42" spans="1:7" ht="30.95" customHeight="1" x14ac:dyDescent="0.25">
      <c r="A42" s="96">
        <v>34</v>
      </c>
      <c r="B42" s="96" t="s">
        <v>92</v>
      </c>
      <c r="C42" s="97" t="s">
        <v>404</v>
      </c>
      <c r="D42" s="96" t="s">
        <v>378</v>
      </c>
      <c r="E42" s="98">
        <v>2</v>
      </c>
      <c r="F42" s="99"/>
      <c r="G42" s="101">
        <f>Table112[5]*Table112[6]</f>
        <v>0</v>
      </c>
    </row>
    <row r="43" spans="1:7" ht="33.6" customHeight="1" x14ac:dyDescent="0.25">
      <c r="A43" s="96">
        <v>35</v>
      </c>
      <c r="B43" s="96" t="s">
        <v>93</v>
      </c>
      <c r="C43" s="97" t="s">
        <v>405</v>
      </c>
      <c r="D43" s="96" t="s">
        <v>378</v>
      </c>
      <c r="E43" s="98">
        <v>4</v>
      </c>
      <c r="F43" s="99"/>
      <c r="G43" s="101">
        <f>Table112[5]*Table112[6]</f>
        <v>0</v>
      </c>
    </row>
    <row r="44" spans="1:7" ht="30" x14ac:dyDescent="0.25">
      <c r="A44" s="96">
        <v>36</v>
      </c>
      <c r="B44" s="96" t="s">
        <v>93</v>
      </c>
      <c r="C44" s="107" t="s">
        <v>406</v>
      </c>
      <c r="D44" s="96" t="s">
        <v>378</v>
      </c>
      <c r="E44" s="98">
        <v>11</v>
      </c>
      <c r="F44" s="99"/>
      <c r="G44" s="101">
        <f>Table112[5]*Table112[6]</f>
        <v>0</v>
      </c>
    </row>
    <row r="45" spans="1:7" ht="32.450000000000003" customHeight="1" x14ac:dyDescent="0.25">
      <c r="A45" s="96">
        <v>37</v>
      </c>
      <c r="B45" s="96" t="s">
        <v>89</v>
      </c>
      <c r="C45" s="107" t="s">
        <v>407</v>
      </c>
      <c r="D45" s="96" t="s">
        <v>378</v>
      </c>
      <c r="E45" s="98">
        <v>4</v>
      </c>
      <c r="F45" s="99"/>
      <c r="G45" s="101">
        <f>Table112[5]*Table112[6]</f>
        <v>0</v>
      </c>
    </row>
    <row r="46" spans="1:7" ht="30" x14ac:dyDescent="0.25">
      <c r="A46" s="96">
        <v>38</v>
      </c>
      <c r="B46" s="96" t="s">
        <v>92</v>
      </c>
      <c r="C46" s="107" t="s">
        <v>408</v>
      </c>
      <c r="D46" s="96" t="s">
        <v>378</v>
      </c>
      <c r="E46" s="98">
        <v>1</v>
      </c>
      <c r="F46" s="99"/>
      <c r="G46" s="101">
        <f>Table112[5]*Table112[6]</f>
        <v>0</v>
      </c>
    </row>
    <row r="47" spans="1:7" ht="30" x14ac:dyDescent="0.25">
      <c r="A47" s="96">
        <v>39</v>
      </c>
      <c r="B47" s="96" t="s">
        <v>92</v>
      </c>
      <c r="C47" s="97" t="s">
        <v>409</v>
      </c>
      <c r="D47" s="96" t="s">
        <v>378</v>
      </c>
      <c r="E47" s="98">
        <v>1</v>
      </c>
      <c r="F47" s="99"/>
      <c r="G47" s="101">
        <f>Table112[5]*Table112[6]</f>
        <v>0</v>
      </c>
    </row>
    <row r="48" spans="1:7" ht="30" x14ac:dyDescent="0.25">
      <c r="A48" s="96">
        <v>40</v>
      </c>
      <c r="B48" s="96" t="s">
        <v>93</v>
      </c>
      <c r="C48" s="97" t="s">
        <v>410</v>
      </c>
      <c r="D48" s="96" t="s">
        <v>378</v>
      </c>
      <c r="E48" s="98">
        <v>2</v>
      </c>
      <c r="F48" s="99"/>
      <c r="G48" s="101">
        <f>Table112[5]*Table112[6]</f>
        <v>0</v>
      </c>
    </row>
    <row r="49" spans="1:7" ht="30" x14ac:dyDescent="0.25">
      <c r="A49" s="96">
        <v>41</v>
      </c>
      <c r="B49" s="96" t="s">
        <v>92</v>
      </c>
      <c r="C49" s="107" t="s">
        <v>411</v>
      </c>
      <c r="D49" s="96" t="s">
        <v>378</v>
      </c>
      <c r="E49" s="98">
        <v>1</v>
      </c>
      <c r="F49" s="99"/>
      <c r="G49" s="101">
        <f>Table112[5]*Table112[6]</f>
        <v>0</v>
      </c>
    </row>
    <row r="50" spans="1:7" ht="34.5" customHeight="1" x14ac:dyDescent="0.25">
      <c r="A50" s="96">
        <v>42</v>
      </c>
      <c r="B50" s="96" t="s">
        <v>93</v>
      </c>
      <c r="C50" s="97" t="s">
        <v>412</v>
      </c>
      <c r="D50" s="96" t="s">
        <v>378</v>
      </c>
      <c r="E50" s="98">
        <v>4</v>
      </c>
      <c r="F50" s="99"/>
      <c r="G50" s="101">
        <f>Table112[5]*Table112[6]</f>
        <v>0</v>
      </c>
    </row>
    <row r="51" spans="1:7" ht="30" x14ac:dyDescent="0.25">
      <c r="A51" s="96">
        <v>43</v>
      </c>
      <c r="B51" s="96" t="s">
        <v>93</v>
      </c>
      <c r="C51" s="97" t="s">
        <v>413</v>
      </c>
      <c r="D51" s="96" t="s">
        <v>378</v>
      </c>
      <c r="E51" s="98">
        <v>2</v>
      </c>
      <c r="F51" s="99"/>
      <c r="G51" s="101">
        <f>Table112[5]*Table112[6]</f>
        <v>0</v>
      </c>
    </row>
    <row r="52" spans="1:7" ht="45" x14ac:dyDescent="0.25">
      <c r="A52" s="96">
        <v>44</v>
      </c>
      <c r="B52" s="96" t="s">
        <v>94</v>
      </c>
      <c r="C52" s="107" t="s">
        <v>416</v>
      </c>
      <c r="D52" s="96" t="s">
        <v>378</v>
      </c>
      <c r="E52" s="98">
        <v>4</v>
      </c>
      <c r="F52" s="99"/>
      <c r="G52" s="101">
        <f>Table112[5]*Table112[6]</f>
        <v>0</v>
      </c>
    </row>
    <row r="53" spans="1:7" ht="45" x14ac:dyDescent="0.25">
      <c r="A53" s="96">
        <v>45</v>
      </c>
      <c r="B53" s="96" t="s">
        <v>94</v>
      </c>
      <c r="C53" s="107" t="s">
        <v>450</v>
      </c>
      <c r="D53" s="96" t="s">
        <v>378</v>
      </c>
      <c r="E53" s="98">
        <v>2</v>
      </c>
      <c r="F53" s="99"/>
      <c r="G53" s="101">
        <f>Table112[5]*Table112[6]</f>
        <v>0</v>
      </c>
    </row>
    <row r="54" spans="1:7" ht="47.45" customHeight="1" x14ac:dyDescent="0.25">
      <c r="A54" s="96">
        <v>46</v>
      </c>
      <c r="B54" s="96" t="s">
        <v>95</v>
      </c>
      <c r="C54" s="107" t="s">
        <v>816</v>
      </c>
      <c r="D54" s="96" t="s">
        <v>50</v>
      </c>
      <c r="E54" s="98">
        <v>45</v>
      </c>
      <c r="F54" s="99"/>
      <c r="G54" s="101">
        <f>Table112[5]*Table112[6]</f>
        <v>0</v>
      </c>
    </row>
    <row r="55" spans="1:7" ht="47.1" customHeight="1" x14ac:dyDescent="0.25">
      <c r="A55" s="96">
        <v>47</v>
      </c>
      <c r="B55" s="96" t="s">
        <v>96</v>
      </c>
      <c r="C55" s="107" t="s">
        <v>817</v>
      </c>
      <c r="D55" s="96" t="s">
        <v>50</v>
      </c>
      <c r="E55" s="98">
        <v>7</v>
      </c>
      <c r="F55" s="99"/>
      <c r="G55" s="101">
        <f>Table112[5]*Table112[6]</f>
        <v>0</v>
      </c>
    </row>
    <row r="56" spans="1:7" ht="44.45" customHeight="1" x14ac:dyDescent="0.25">
      <c r="A56" s="96">
        <v>48</v>
      </c>
      <c r="B56" s="96" t="s">
        <v>97</v>
      </c>
      <c r="C56" s="107" t="s">
        <v>818</v>
      </c>
      <c r="D56" s="96" t="s">
        <v>50</v>
      </c>
      <c r="E56" s="98">
        <v>15</v>
      </c>
      <c r="F56" s="99"/>
      <c r="G56" s="101">
        <f>Table112[5]*Table112[6]</f>
        <v>0</v>
      </c>
    </row>
    <row r="57" spans="1:7" ht="45" x14ac:dyDescent="0.25">
      <c r="A57" s="96">
        <v>49</v>
      </c>
      <c r="B57" s="96" t="s">
        <v>98</v>
      </c>
      <c r="C57" s="107" t="s">
        <v>819</v>
      </c>
      <c r="D57" s="96" t="s">
        <v>50</v>
      </c>
      <c r="E57" s="98">
        <v>7</v>
      </c>
      <c r="F57" s="99"/>
      <c r="G57" s="101">
        <f>Table112[5]*Table112[6]</f>
        <v>0</v>
      </c>
    </row>
    <row r="58" spans="1:7" ht="45" x14ac:dyDescent="0.25">
      <c r="A58" s="96">
        <v>50</v>
      </c>
      <c r="B58" s="96" t="s">
        <v>99</v>
      </c>
      <c r="C58" s="107" t="s">
        <v>820</v>
      </c>
      <c r="D58" s="96" t="s">
        <v>50</v>
      </c>
      <c r="E58" s="98">
        <v>5</v>
      </c>
      <c r="F58" s="99"/>
      <c r="G58" s="101">
        <f>Table112[5]*Table112[6]</f>
        <v>0</v>
      </c>
    </row>
    <row r="59" spans="1:7" ht="45" x14ac:dyDescent="0.25">
      <c r="A59" s="96">
        <v>51</v>
      </c>
      <c r="B59" s="96" t="s">
        <v>99</v>
      </c>
      <c r="C59" s="107" t="s">
        <v>821</v>
      </c>
      <c r="D59" s="96" t="s">
        <v>50</v>
      </c>
      <c r="E59" s="98">
        <v>15</v>
      </c>
      <c r="F59" s="99"/>
      <c r="G59" s="101">
        <f>Table112[5]*Table112[6]</f>
        <v>0</v>
      </c>
    </row>
    <row r="60" spans="1:7" ht="45" x14ac:dyDescent="0.25">
      <c r="A60" s="96">
        <v>52</v>
      </c>
      <c r="B60" s="96" t="s">
        <v>100</v>
      </c>
      <c r="C60" s="107" t="s">
        <v>822</v>
      </c>
      <c r="D60" s="96" t="s">
        <v>50</v>
      </c>
      <c r="E60" s="98">
        <v>37</v>
      </c>
      <c r="F60" s="99"/>
      <c r="G60" s="101">
        <f>Table112[5]*Table112[6]</f>
        <v>0</v>
      </c>
    </row>
    <row r="61" spans="1:7" ht="45" x14ac:dyDescent="0.25">
      <c r="A61" s="96">
        <v>53</v>
      </c>
      <c r="B61" s="96" t="s">
        <v>101</v>
      </c>
      <c r="C61" s="107" t="s">
        <v>823</v>
      </c>
      <c r="D61" s="96" t="s">
        <v>50</v>
      </c>
      <c r="E61" s="98">
        <v>1</v>
      </c>
      <c r="F61" s="99"/>
      <c r="G61" s="101">
        <f>Table112[5]*Table112[6]</f>
        <v>0</v>
      </c>
    </row>
    <row r="62" spans="1:7" ht="45" x14ac:dyDescent="0.25">
      <c r="A62" s="96">
        <v>54</v>
      </c>
      <c r="B62" s="96" t="s">
        <v>102</v>
      </c>
      <c r="C62" s="109" t="s">
        <v>417</v>
      </c>
      <c r="D62" s="96" t="s">
        <v>50</v>
      </c>
      <c r="E62" s="98">
        <v>45</v>
      </c>
      <c r="F62" s="99"/>
      <c r="G62" s="101">
        <f>Table112[5]*Table112[6]</f>
        <v>0</v>
      </c>
    </row>
    <row r="63" spans="1:7" ht="45" x14ac:dyDescent="0.25">
      <c r="A63" s="96">
        <v>55</v>
      </c>
      <c r="B63" s="96" t="s">
        <v>103</v>
      </c>
      <c r="C63" s="97" t="s">
        <v>418</v>
      </c>
      <c r="D63" s="96" t="s">
        <v>50</v>
      </c>
      <c r="E63" s="98">
        <v>22</v>
      </c>
      <c r="F63" s="99"/>
      <c r="G63" s="101">
        <f>Table112[5]*Table112[6]</f>
        <v>0</v>
      </c>
    </row>
    <row r="64" spans="1:7" ht="45" x14ac:dyDescent="0.25">
      <c r="A64" s="96">
        <v>56</v>
      </c>
      <c r="B64" s="96" t="s">
        <v>104</v>
      </c>
      <c r="C64" s="97" t="s">
        <v>419</v>
      </c>
      <c r="D64" s="96" t="s">
        <v>50</v>
      </c>
      <c r="E64" s="98">
        <v>27</v>
      </c>
      <c r="F64" s="99"/>
      <c r="G64" s="101">
        <f>Table112[5]*Table112[6]</f>
        <v>0</v>
      </c>
    </row>
    <row r="65" spans="1:7" ht="45" x14ac:dyDescent="0.25">
      <c r="A65" s="96">
        <v>57</v>
      </c>
      <c r="B65" s="96" t="s">
        <v>105</v>
      </c>
      <c r="C65" s="97" t="s">
        <v>420</v>
      </c>
      <c r="D65" s="96" t="s">
        <v>50</v>
      </c>
      <c r="E65" s="98">
        <v>38</v>
      </c>
      <c r="F65" s="99"/>
      <c r="G65" s="101">
        <f>Table112[5]*Table112[6]</f>
        <v>0</v>
      </c>
    </row>
    <row r="66" spans="1:7" ht="45" x14ac:dyDescent="0.25">
      <c r="A66" s="96">
        <v>58</v>
      </c>
      <c r="B66" s="96" t="s">
        <v>106</v>
      </c>
      <c r="C66" s="107" t="s">
        <v>824</v>
      </c>
      <c r="D66" s="96" t="s">
        <v>50</v>
      </c>
      <c r="E66" s="98">
        <v>45</v>
      </c>
      <c r="F66" s="99"/>
      <c r="G66" s="101">
        <f>Table112[5]*Table112[6]</f>
        <v>0</v>
      </c>
    </row>
    <row r="67" spans="1:7" ht="45" x14ac:dyDescent="0.25">
      <c r="A67" s="96">
        <v>59</v>
      </c>
      <c r="B67" s="96" t="s">
        <v>107</v>
      </c>
      <c r="C67" s="107" t="s">
        <v>825</v>
      </c>
      <c r="D67" s="96" t="s">
        <v>50</v>
      </c>
      <c r="E67" s="98">
        <v>22</v>
      </c>
      <c r="F67" s="99"/>
      <c r="G67" s="101">
        <f>Table112[5]*Table112[6]</f>
        <v>0</v>
      </c>
    </row>
    <row r="68" spans="1:7" ht="32.450000000000003" customHeight="1" x14ac:dyDescent="0.25">
      <c r="A68" s="96">
        <v>60</v>
      </c>
      <c r="B68" s="96" t="s">
        <v>108</v>
      </c>
      <c r="C68" s="97" t="s">
        <v>421</v>
      </c>
      <c r="D68" s="96" t="s">
        <v>50</v>
      </c>
      <c r="E68" s="98">
        <v>27</v>
      </c>
      <c r="F68" s="99"/>
      <c r="G68" s="101">
        <f>Table112[5]*Table112[6]</f>
        <v>0</v>
      </c>
    </row>
    <row r="69" spans="1:7" ht="32.450000000000003" customHeight="1" x14ac:dyDescent="0.25">
      <c r="A69" s="96">
        <v>61</v>
      </c>
      <c r="B69" s="96" t="s">
        <v>109</v>
      </c>
      <c r="C69" s="97" t="s">
        <v>422</v>
      </c>
      <c r="D69" s="96" t="s">
        <v>50</v>
      </c>
      <c r="E69" s="98">
        <v>38</v>
      </c>
      <c r="F69" s="99"/>
      <c r="G69" s="101">
        <f>Table112[5]*Table112[6]</f>
        <v>0</v>
      </c>
    </row>
    <row r="70" spans="1:7" ht="30" x14ac:dyDescent="0.25">
      <c r="A70" s="96">
        <v>62</v>
      </c>
      <c r="B70" s="96" t="s">
        <v>110</v>
      </c>
      <c r="C70" s="107" t="s">
        <v>423</v>
      </c>
      <c r="D70" s="96" t="s">
        <v>56</v>
      </c>
      <c r="E70" s="98">
        <v>192.76</v>
      </c>
      <c r="F70" s="99"/>
      <c r="G70" s="101">
        <f>Table112[5]*Table112[6]</f>
        <v>0</v>
      </c>
    </row>
    <row r="71" spans="1:7" ht="45" x14ac:dyDescent="0.25">
      <c r="A71" s="96" t="s">
        <v>296</v>
      </c>
      <c r="B71" s="110" t="s">
        <v>424</v>
      </c>
      <c r="C71" s="107" t="s">
        <v>425</v>
      </c>
      <c r="D71" s="110" t="s">
        <v>449</v>
      </c>
      <c r="E71" s="98">
        <v>1</v>
      </c>
      <c r="F71" s="99"/>
      <c r="G71" s="101">
        <f>Table112[5]*Table112[6]</f>
        <v>0</v>
      </c>
    </row>
    <row r="72" spans="1:7" ht="30" x14ac:dyDescent="0.25">
      <c r="A72" s="96">
        <v>63</v>
      </c>
      <c r="B72" s="96" t="s">
        <v>111</v>
      </c>
      <c r="C72" s="107" t="s">
        <v>426</v>
      </c>
      <c r="D72" s="96" t="s">
        <v>50</v>
      </c>
      <c r="E72" s="98">
        <v>14</v>
      </c>
      <c r="F72" s="99"/>
      <c r="G72" s="101">
        <f>Table112[5]*Table112[6]</f>
        <v>0</v>
      </c>
    </row>
    <row r="73" spans="1:7" ht="45" x14ac:dyDescent="0.25">
      <c r="A73" s="96">
        <v>64</v>
      </c>
      <c r="B73" s="96"/>
      <c r="C73" s="107" t="s">
        <v>427</v>
      </c>
      <c r="D73" s="96"/>
      <c r="E73" s="98"/>
      <c r="F73" s="99"/>
      <c r="G73" s="101">
        <f>Table112[5]*Table112[6]</f>
        <v>0</v>
      </c>
    </row>
    <row r="74" spans="1:7" x14ac:dyDescent="0.25">
      <c r="A74" s="96">
        <v>65</v>
      </c>
      <c r="B74" s="96"/>
      <c r="C74" s="107" t="s">
        <v>428</v>
      </c>
      <c r="D74" s="96" t="s">
        <v>378</v>
      </c>
      <c r="E74" s="98">
        <v>1</v>
      </c>
      <c r="F74" s="99"/>
      <c r="G74" s="101">
        <f>Table112[5]*Table112[6]</f>
        <v>0</v>
      </c>
    </row>
    <row r="75" spans="1:7" x14ac:dyDescent="0.25">
      <c r="A75" s="96">
        <v>66</v>
      </c>
      <c r="B75" s="96"/>
      <c r="C75" s="107" t="s">
        <v>429</v>
      </c>
      <c r="D75" s="96" t="s">
        <v>378</v>
      </c>
      <c r="E75" s="98">
        <v>6</v>
      </c>
      <c r="F75" s="99"/>
      <c r="G75" s="101">
        <f>Table112[5]*Table112[6]</f>
        <v>0</v>
      </c>
    </row>
    <row r="76" spans="1:7" x14ac:dyDescent="0.25">
      <c r="A76" s="96">
        <v>67</v>
      </c>
      <c r="B76" s="96"/>
      <c r="C76" s="107" t="s">
        <v>430</v>
      </c>
      <c r="D76" s="96" t="s">
        <v>378</v>
      </c>
      <c r="E76" s="98">
        <v>12</v>
      </c>
      <c r="F76" s="99"/>
      <c r="G76" s="101">
        <f>Table112[5]*Table112[6]</f>
        <v>0</v>
      </c>
    </row>
    <row r="77" spans="1:7" x14ac:dyDescent="0.25">
      <c r="A77" s="96">
        <v>68</v>
      </c>
      <c r="B77" s="96"/>
      <c r="C77" s="107" t="s">
        <v>431</v>
      </c>
      <c r="D77" s="96" t="s">
        <v>378</v>
      </c>
      <c r="E77" s="98">
        <v>1</v>
      </c>
      <c r="F77" s="99"/>
      <c r="G77" s="101">
        <f>Table112[5]*Table112[6]</f>
        <v>0</v>
      </c>
    </row>
    <row r="78" spans="1:7" x14ac:dyDescent="0.25">
      <c r="A78" s="96">
        <v>69</v>
      </c>
      <c r="B78" s="96"/>
      <c r="C78" s="107" t="s">
        <v>432</v>
      </c>
      <c r="D78" s="96" t="s">
        <v>378</v>
      </c>
      <c r="E78" s="98">
        <v>1</v>
      </c>
      <c r="F78" s="99"/>
      <c r="G78" s="101">
        <f>Table112[5]*Table112[6]</f>
        <v>0</v>
      </c>
    </row>
    <row r="79" spans="1:7" x14ac:dyDescent="0.25">
      <c r="A79" s="96">
        <v>70</v>
      </c>
      <c r="B79" s="96"/>
      <c r="C79" s="107" t="s">
        <v>433</v>
      </c>
      <c r="D79" s="96" t="s">
        <v>378</v>
      </c>
      <c r="E79" s="98">
        <v>1</v>
      </c>
      <c r="F79" s="99"/>
      <c r="G79" s="101">
        <f>Table112[5]*Table112[6]</f>
        <v>0</v>
      </c>
    </row>
    <row r="80" spans="1:7" x14ac:dyDescent="0.25">
      <c r="A80" s="96"/>
      <c r="B80" s="96"/>
      <c r="C80" s="97" t="s">
        <v>375</v>
      </c>
      <c r="D80" s="96"/>
      <c r="E80" s="98"/>
      <c r="F80" s="99"/>
      <c r="G80" s="101">
        <f>Table112[5]*Table112[6]</f>
        <v>0</v>
      </c>
    </row>
    <row r="81" spans="1:7" ht="45" x14ac:dyDescent="0.25">
      <c r="A81" s="96">
        <v>71</v>
      </c>
      <c r="B81" s="96"/>
      <c r="C81" s="107" t="s">
        <v>916</v>
      </c>
      <c r="D81" s="96" t="s">
        <v>378</v>
      </c>
      <c r="E81" s="98">
        <v>1</v>
      </c>
      <c r="F81" s="99"/>
      <c r="G81" s="101">
        <f>Table112[5]*Table112[6]</f>
        <v>0</v>
      </c>
    </row>
    <row r="82" spans="1:7" ht="44.45" customHeight="1" x14ac:dyDescent="0.25">
      <c r="A82" s="96">
        <v>72</v>
      </c>
      <c r="B82" s="96"/>
      <c r="C82" s="107" t="s">
        <v>917</v>
      </c>
      <c r="D82" s="96" t="s">
        <v>378</v>
      </c>
      <c r="E82" s="98">
        <v>1</v>
      </c>
      <c r="F82" s="99"/>
      <c r="G82" s="101">
        <f>Table112[5]*Table112[6]</f>
        <v>0</v>
      </c>
    </row>
    <row r="83" spans="1:7" ht="45" x14ac:dyDescent="0.25">
      <c r="A83" s="96">
        <v>73</v>
      </c>
      <c r="B83" s="96"/>
      <c r="C83" s="107" t="s">
        <v>434</v>
      </c>
      <c r="D83" s="96" t="s">
        <v>378</v>
      </c>
      <c r="E83" s="98">
        <v>2</v>
      </c>
      <c r="F83" s="99"/>
      <c r="G83" s="101">
        <f>Table112[5]*Table112[6]</f>
        <v>0</v>
      </c>
    </row>
    <row r="84" spans="1:7" ht="45" x14ac:dyDescent="0.25">
      <c r="A84" s="96">
        <v>74</v>
      </c>
      <c r="B84" s="96"/>
      <c r="C84" s="97" t="s">
        <v>435</v>
      </c>
      <c r="D84" s="96" t="s">
        <v>378</v>
      </c>
      <c r="E84" s="98">
        <v>2</v>
      </c>
      <c r="F84" s="99"/>
      <c r="G84" s="101">
        <f>Table112[5]*Table112[6]</f>
        <v>0</v>
      </c>
    </row>
    <row r="85" spans="1:7" x14ac:dyDescent="0.25">
      <c r="A85" s="96">
        <v>75</v>
      </c>
      <c r="B85" s="96"/>
      <c r="C85" s="107" t="s">
        <v>436</v>
      </c>
      <c r="D85" s="96" t="s">
        <v>378</v>
      </c>
      <c r="E85" s="98">
        <v>1</v>
      </c>
      <c r="F85" s="99"/>
      <c r="G85" s="101">
        <f>Table112[5]*Table112[6]</f>
        <v>0</v>
      </c>
    </row>
    <row r="86" spans="1:7" ht="32.1" customHeight="1" x14ac:dyDescent="0.25">
      <c r="A86" s="96">
        <v>76</v>
      </c>
      <c r="B86" s="96"/>
      <c r="C86" s="97" t="s">
        <v>437</v>
      </c>
      <c r="D86" s="96" t="s">
        <v>378</v>
      </c>
      <c r="E86" s="98">
        <v>1</v>
      </c>
      <c r="F86" s="99"/>
      <c r="G86" s="101">
        <f>Table112[5]*Table112[6]</f>
        <v>0</v>
      </c>
    </row>
    <row r="87" spans="1:7" ht="29.1" customHeight="1" x14ac:dyDescent="0.25">
      <c r="A87" s="96">
        <v>77</v>
      </c>
      <c r="B87" s="96"/>
      <c r="C87" s="97" t="s">
        <v>438</v>
      </c>
      <c r="D87" s="96" t="s">
        <v>378</v>
      </c>
      <c r="E87" s="98">
        <v>2</v>
      </c>
      <c r="F87" s="99"/>
      <c r="G87" s="101">
        <f>Table112[5]*Table112[6]</f>
        <v>0</v>
      </c>
    </row>
    <row r="88" spans="1:7" ht="30" x14ac:dyDescent="0.25">
      <c r="A88" s="96">
        <v>78</v>
      </c>
      <c r="B88" s="96"/>
      <c r="C88" s="107" t="s">
        <v>444</v>
      </c>
      <c r="D88" s="96" t="s">
        <v>378</v>
      </c>
      <c r="E88" s="98">
        <v>1</v>
      </c>
      <c r="F88" s="99"/>
      <c r="G88" s="101">
        <f>Table112[5]*Table112[6]</f>
        <v>0</v>
      </c>
    </row>
    <row r="89" spans="1:7" ht="32.1" customHeight="1" x14ac:dyDescent="0.25">
      <c r="A89" s="96">
        <v>79</v>
      </c>
      <c r="B89" s="96"/>
      <c r="C89" s="107" t="s">
        <v>445</v>
      </c>
      <c r="D89" s="96" t="s">
        <v>378</v>
      </c>
      <c r="E89" s="98">
        <v>2</v>
      </c>
      <c r="F89" s="99"/>
      <c r="G89" s="101">
        <f>Table112[5]*Table112[6]</f>
        <v>0</v>
      </c>
    </row>
    <row r="90" spans="1:7" x14ac:dyDescent="0.25">
      <c r="A90" s="96">
        <v>80</v>
      </c>
      <c r="B90" s="96"/>
      <c r="C90" s="107" t="s">
        <v>446</v>
      </c>
      <c r="D90" s="96" t="s">
        <v>378</v>
      </c>
      <c r="E90" s="98">
        <v>1</v>
      </c>
      <c r="F90" s="99"/>
      <c r="G90" s="101">
        <f>Table112[5]*Table112[6]</f>
        <v>0</v>
      </c>
    </row>
    <row r="91" spans="1:7" ht="29.1" customHeight="1" x14ac:dyDescent="0.25">
      <c r="A91" s="96">
        <v>81</v>
      </c>
      <c r="B91" s="96"/>
      <c r="C91" s="97" t="s">
        <v>439</v>
      </c>
      <c r="D91" s="96" t="s">
        <v>378</v>
      </c>
      <c r="E91" s="98">
        <v>2</v>
      </c>
      <c r="F91" s="99"/>
      <c r="G91" s="101">
        <f>Table112[5]*Table112[6]</f>
        <v>0</v>
      </c>
    </row>
    <row r="92" spans="1:7" x14ac:dyDescent="0.25">
      <c r="A92" s="96">
        <v>82</v>
      </c>
      <c r="B92" s="96"/>
      <c r="C92" s="107" t="s">
        <v>447</v>
      </c>
      <c r="D92" s="96" t="s">
        <v>378</v>
      </c>
      <c r="E92" s="98">
        <v>1</v>
      </c>
      <c r="F92" s="99"/>
      <c r="G92" s="101">
        <f>Table112[5]*Table112[6]</f>
        <v>0</v>
      </c>
    </row>
    <row r="93" spans="1:7" ht="30" x14ac:dyDescent="0.25">
      <c r="A93" s="96">
        <v>83</v>
      </c>
      <c r="B93" s="96"/>
      <c r="C93" s="97" t="s">
        <v>440</v>
      </c>
      <c r="D93" s="96" t="s">
        <v>378</v>
      </c>
      <c r="E93" s="98">
        <v>1</v>
      </c>
      <c r="F93" s="99"/>
      <c r="G93" s="101">
        <f>Table112[5]*Table112[6]</f>
        <v>0</v>
      </c>
    </row>
    <row r="94" spans="1:7" ht="30" x14ac:dyDescent="0.25">
      <c r="A94" s="96">
        <v>85</v>
      </c>
      <c r="B94" s="96"/>
      <c r="C94" s="97" t="s">
        <v>441</v>
      </c>
      <c r="D94" s="96" t="s">
        <v>378</v>
      </c>
      <c r="E94" s="98">
        <v>1</v>
      </c>
      <c r="F94" s="99"/>
      <c r="G94" s="101">
        <f>Table112[5]*Table112[6]</f>
        <v>0</v>
      </c>
    </row>
    <row r="95" spans="1:7" x14ac:dyDescent="0.25">
      <c r="A95" s="96">
        <v>86</v>
      </c>
      <c r="B95" s="96"/>
      <c r="C95" s="107" t="s">
        <v>448</v>
      </c>
      <c r="D95" s="96" t="s">
        <v>378</v>
      </c>
      <c r="E95" s="98">
        <v>1</v>
      </c>
      <c r="F95" s="99"/>
      <c r="G95" s="101">
        <f>Table112[5]*Table112[6]</f>
        <v>0</v>
      </c>
    </row>
    <row r="96" spans="1:7" x14ac:dyDescent="0.25">
      <c r="A96" s="104" t="s">
        <v>367</v>
      </c>
      <c r="B96" s="105"/>
      <c r="C96" s="105"/>
      <c r="D96" s="105"/>
      <c r="E96" s="106"/>
      <c r="F96" s="106"/>
      <c r="G96" s="106">
        <f>SUBTOTAL(9,Table112[7])</f>
        <v>0</v>
      </c>
    </row>
  </sheetData>
  <mergeCells count="2">
    <mergeCell ref="C2:G3"/>
    <mergeCell ref="A4:B4"/>
  </mergeCells>
  <phoneticPr fontId="17" type="noConversion"/>
  <conditionalFormatting sqref="G7:G96">
    <cfRule type="expression" dxfId="325" priority="5">
      <formula>AND($C7="Subtotal",$G7="")</formula>
    </cfRule>
    <cfRule type="expression" dxfId="324" priority="6">
      <formula>AND($C7="Subtotal",_xlfn.FORMULATEXT($G7)="=[5]*[6]")</formula>
    </cfRule>
    <cfRule type="expression" dxfId="323" priority="10">
      <formula>AND($C7&lt;&gt;"Subtotal",_xlfn.FORMULATEXT($G7)&lt;&gt;"=[5]*[6]")</formula>
    </cfRule>
  </conditionalFormatting>
  <conditionalFormatting sqref="E7:G96">
    <cfRule type="notContainsBlanks" priority="12" stopIfTrue="1">
      <formula>LEN(TRIM(E7))&gt;0</formula>
    </cfRule>
    <cfRule type="expression" dxfId="322" priority="13">
      <formula>$E7&lt;&gt;""</formula>
    </cfRule>
  </conditionalFormatting>
  <conditionalFormatting sqref="A7:G72 A74:G96 A73:B73 D73:G73">
    <cfRule type="expression" dxfId="321" priority="7">
      <formula>CELL("PROTECT",A7)=0</formula>
    </cfRule>
    <cfRule type="expression" dxfId="320" priority="8">
      <formula>$C7="Subtotal"</formula>
    </cfRule>
    <cfRule type="expression" priority="9" stopIfTrue="1">
      <formula>OR($C7="Subtotal",$A7="Total TVA Cota 0")</formula>
    </cfRule>
    <cfRule type="expression" dxfId="319" priority="11">
      <formula>$E7=""</formula>
    </cfRule>
  </conditionalFormatting>
  <conditionalFormatting sqref="C73">
    <cfRule type="expression" dxfId="318" priority="1">
      <formula>CELL("PROTECT",C73)=0</formula>
    </cfRule>
    <cfRule type="expression" dxfId="317" priority="2">
      <formula>$C73="Subtotal"</formula>
    </cfRule>
    <cfRule type="expression" priority="3" stopIfTrue="1">
      <formula>OR($C73="Subtotal",$A73="Total TVA Cota 0")</formula>
    </cfRule>
    <cfRule type="expression" dxfId="316" priority="4">
      <formula>$E73=""</formula>
    </cfRule>
  </conditionalFormatting>
  <dataValidations count="1">
    <dataValidation type="decimal" operator="greaterThan" allowBlank="1" showInputMessage="1" showErrorMessage="1" sqref="F7:F9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7"/>
  <sheetViews>
    <sheetView view="pageBreakPreview" topLeftCell="A58" zoomScaleNormal="90" zoomScaleSheetLayoutView="100" zoomScalePageLayoutView="90" workbookViewId="0">
      <selection activeCell="C55" sqref="C5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3"/>
      <c r="D3" s="143"/>
      <c r="E3" s="143"/>
      <c r="F3" s="143"/>
      <c r="G3" s="143"/>
    </row>
    <row r="4" spans="1:7" s="22" customFormat="1" ht="18.75" x14ac:dyDescent="0.25">
      <c r="A4" s="146" t="s">
        <v>329</v>
      </c>
      <c r="B4" s="146"/>
      <c r="C4" s="29" t="str">
        <f>SITE!B8</f>
        <v xml:space="preserve">Solar hot water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27</v>
      </c>
      <c r="B6" s="9" t="s">
        <v>28</v>
      </c>
      <c r="C6" s="9" t="s">
        <v>29</v>
      </c>
      <c r="D6" s="9" t="s">
        <v>30</v>
      </c>
      <c r="E6" s="9" t="s">
        <v>31</v>
      </c>
      <c r="F6" s="9" t="s">
        <v>32</v>
      </c>
      <c r="G6" s="9" t="s">
        <v>33</v>
      </c>
    </row>
    <row r="7" spans="1:7" x14ac:dyDescent="0.25">
      <c r="A7" s="38"/>
      <c r="B7" s="38"/>
      <c r="C7" s="39" t="s">
        <v>376</v>
      </c>
      <c r="D7" s="38"/>
      <c r="E7" s="44"/>
      <c r="F7" s="43"/>
      <c r="G7" s="87">
        <f>Table113[5]*Table113[6]</f>
        <v>0</v>
      </c>
    </row>
    <row r="8" spans="1:7" ht="30" x14ac:dyDescent="0.25">
      <c r="A8" s="38">
        <v>1</v>
      </c>
      <c r="B8" s="38" t="s">
        <v>112</v>
      </c>
      <c r="C8" s="102" t="s">
        <v>451</v>
      </c>
      <c r="D8" s="38" t="s">
        <v>378</v>
      </c>
      <c r="E8" s="44">
        <v>4</v>
      </c>
      <c r="F8" s="43"/>
      <c r="G8" s="88">
        <f>Table113[5]*Table113[6]</f>
        <v>0</v>
      </c>
    </row>
    <row r="9" spans="1:7" ht="30" x14ac:dyDescent="0.25">
      <c r="A9" s="96">
        <v>2</v>
      </c>
      <c r="B9" s="96" t="s">
        <v>113</v>
      </c>
      <c r="C9" s="107" t="s">
        <v>452</v>
      </c>
      <c r="D9" s="96" t="s">
        <v>378</v>
      </c>
      <c r="E9" s="98">
        <v>1</v>
      </c>
      <c r="F9" s="99"/>
      <c r="G9" s="100">
        <f>Table113[5]*Table113[6]</f>
        <v>0</v>
      </c>
    </row>
    <row r="10" spans="1:7" ht="30" x14ac:dyDescent="0.25">
      <c r="A10" s="96">
        <v>3</v>
      </c>
      <c r="B10" s="96" t="s">
        <v>74</v>
      </c>
      <c r="C10" s="97" t="s">
        <v>442</v>
      </c>
      <c r="D10" s="96" t="s">
        <v>378</v>
      </c>
      <c r="E10" s="98">
        <v>1</v>
      </c>
      <c r="F10" s="99"/>
      <c r="G10" s="101">
        <f>Table113[5]*Table113[6]</f>
        <v>0</v>
      </c>
    </row>
    <row r="11" spans="1:7" ht="30" x14ac:dyDescent="0.25">
      <c r="A11" s="96">
        <v>4</v>
      </c>
      <c r="B11" s="96" t="s">
        <v>75</v>
      </c>
      <c r="C11" s="107" t="s">
        <v>453</v>
      </c>
      <c r="D11" s="96" t="s">
        <v>378</v>
      </c>
      <c r="E11" s="98">
        <v>1</v>
      </c>
      <c r="F11" s="99"/>
      <c r="G11" s="101">
        <f>Table113[5]*Table113[6]</f>
        <v>0</v>
      </c>
    </row>
    <row r="12" spans="1:7" ht="30" x14ac:dyDescent="0.25">
      <c r="A12" s="96">
        <v>5</v>
      </c>
      <c r="B12" s="96" t="s">
        <v>114</v>
      </c>
      <c r="C12" s="107" t="s">
        <v>455</v>
      </c>
      <c r="D12" s="96" t="s">
        <v>378</v>
      </c>
      <c r="E12" s="98">
        <v>1</v>
      </c>
      <c r="F12" s="99"/>
      <c r="G12" s="101">
        <f>Table113[5]*Table113[6]</f>
        <v>0</v>
      </c>
    </row>
    <row r="13" spans="1:7" ht="30" x14ac:dyDescent="0.25">
      <c r="A13" s="96">
        <v>6</v>
      </c>
      <c r="B13" s="96" t="s">
        <v>80</v>
      </c>
      <c r="C13" s="97" t="s">
        <v>443</v>
      </c>
      <c r="D13" s="96" t="s">
        <v>378</v>
      </c>
      <c r="E13" s="98">
        <v>2</v>
      </c>
      <c r="F13" s="99"/>
      <c r="G13" s="101">
        <f>Table113[5]*Table113[6]</f>
        <v>0</v>
      </c>
    </row>
    <row r="14" spans="1:7" ht="30" x14ac:dyDescent="0.25">
      <c r="A14" s="96">
        <v>7</v>
      </c>
      <c r="B14" s="96" t="s">
        <v>93</v>
      </c>
      <c r="C14" s="107" t="s">
        <v>456</v>
      </c>
      <c r="D14" s="96" t="s">
        <v>378</v>
      </c>
      <c r="E14" s="98">
        <v>1</v>
      </c>
      <c r="F14" s="99"/>
      <c r="G14" s="101">
        <f>Table113[5]*Table113[6]</f>
        <v>0</v>
      </c>
    </row>
    <row r="15" spans="1:7" ht="30" x14ac:dyDescent="0.25">
      <c r="A15" s="96">
        <v>8</v>
      </c>
      <c r="B15" s="96" t="s">
        <v>74</v>
      </c>
      <c r="C15" s="107" t="s">
        <v>457</v>
      </c>
      <c r="D15" s="96" t="s">
        <v>378</v>
      </c>
      <c r="E15" s="98">
        <v>4</v>
      </c>
      <c r="F15" s="99"/>
      <c r="G15" s="101">
        <f>Table113[5]*Table113[6]</f>
        <v>0</v>
      </c>
    </row>
    <row r="16" spans="1:7" x14ac:dyDescent="0.25">
      <c r="A16" s="96"/>
      <c r="B16" s="96"/>
      <c r="C16" s="97" t="s">
        <v>391</v>
      </c>
      <c r="D16" s="96"/>
      <c r="E16" s="98"/>
      <c r="F16" s="99"/>
      <c r="G16" s="101">
        <f>Table113[5]*Table113[6]</f>
        <v>0</v>
      </c>
    </row>
    <row r="17" spans="1:7" ht="30" x14ac:dyDescent="0.25">
      <c r="A17" s="96">
        <v>9</v>
      </c>
      <c r="B17" s="96" t="s">
        <v>93</v>
      </c>
      <c r="C17" s="107" t="s">
        <v>458</v>
      </c>
      <c r="D17" s="96" t="s">
        <v>378</v>
      </c>
      <c r="E17" s="98">
        <v>7</v>
      </c>
      <c r="F17" s="99"/>
      <c r="G17" s="101">
        <f>Table113[5]*Table113[6]</f>
        <v>0</v>
      </c>
    </row>
    <row r="18" spans="1:7" ht="30" x14ac:dyDescent="0.25">
      <c r="A18" s="96">
        <v>10</v>
      </c>
      <c r="B18" s="96" t="s">
        <v>93</v>
      </c>
      <c r="C18" s="97" t="s">
        <v>459</v>
      </c>
      <c r="D18" s="96" t="s">
        <v>378</v>
      </c>
      <c r="E18" s="98">
        <v>15</v>
      </c>
      <c r="F18" s="99"/>
      <c r="G18" s="101">
        <f>Table113[5]*Table113[6]</f>
        <v>0</v>
      </c>
    </row>
    <row r="19" spans="1:7" ht="30" x14ac:dyDescent="0.25">
      <c r="A19" s="96">
        <v>11</v>
      </c>
      <c r="B19" s="96" t="s">
        <v>93</v>
      </c>
      <c r="C19" s="107" t="s">
        <v>460</v>
      </c>
      <c r="D19" s="96" t="s">
        <v>378</v>
      </c>
      <c r="E19" s="98">
        <v>1</v>
      </c>
      <c r="F19" s="99"/>
      <c r="G19" s="101">
        <f>Table113[5]*Table113[6]</f>
        <v>0</v>
      </c>
    </row>
    <row r="20" spans="1:7" ht="30" x14ac:dyDescent="0.25">
      <c r="A20" s="96">
        <v>12</v>
      </c>
      <c r="B20" s="96" t="s">
        <v>93</v>
      </c>
      <c r="C20" s="97" t="s">
        <v>414</v>
      </c>
      <c r="D20" s="96" t="s">
        <v>378</v>
      </c>
      <c r="E20" s="98">
        <v>1</v>
      </c>
      <c r="F20" s="99"/>
      <c r="G20" s="101">
        <f>Table113[5]*Table113[6]</f>
        <v>0</v>
      </c>
    </row>
    <row r="21" spans="1:7" ht="30" x14ac:dyDescent="0.25">
      <c r="A21" s="96">
        <v>13</v>
      </c>
      <c r="B21" s="96" t="s">
        <v>93</v>
      </c>
      <c r="C21" s="97" t="s">
        <v>415</v>
      </c>
      <c r="D21" s="96" t="s">
        <v>378</v>
      </c>
      <c r="E21" s="98">
        <v>1</v>
      </c>
      <c r="F21" s="99"/>
      <c r="G21" s="101">
        <f>Table113[5]*Table113[6]</f>
        <v>0</v>
      </c>
    </row>
    <row r="22" spans="1:7" ht="30" x14ac:dyDescent="0.25">
      <c r="A22" s="96">
        <v>14</v>
      </c>
      <c r="B22" s="96" t="s">
        <v>93</v>
      </c>
      <c r="C22" s="107" t="s">
        <v>461</v>
      </c>
      <c r="D22" s="96" t="s">
        <v>378</v>
      </c>
      <c r="E22" s="98">
        <v>5</v>
      </c>
      <c r="F22" s="99"/>
      <c r="G22" s="101">
        <f>Table113[5]*Table113[6]</f>
        <v>0</v>
      </c>
    </row>
    <row r="23" spans="1:7" ht="30" x14ac:dyDescent="0.25">
      <c r="A23" s="96">
        <v>15</v>
      </c>
      <c r="B23" s="96" t="s">
        <v>93</v>
      </c>
      <c r="C23" s="97" t="s">
        <v>462</v>
      </c>
      <c r="D23" s="96" t="s">
        <v>378</v>
      </c>
      <c r="E23" s="98">
        <v>2</v>
      </c>
      <c r="F23" s="99"/>
      <c r="G23" s="101">
        <f>Table113[5]*Table113[6]</f>
        <v>0</v>
      </c>
    </row>
    <row r="24" spans="1:7" ht="18" customHeight="1" x14ac:dyDescent="0.25">
      <c r="A24" s="96">
        <v>16</v>
      </c>
      <c r="B24" s="96" t="s">
        <v>82</v>
      </c>
      <c r="C24" s="107" t="s">
        <v>463</v>
      </c>
      <c r="D24" s="96" t="s">
        <v>378</v>
      </c>
      <c r="E24" s="98">
        <v>1</v>
      </c>
      <c r="F24" s="99"/>
      <c r="G24" s="101">
        <f>Table113[5]*Table113[6]</f>
        <v>0</v>
      </c>
    </row>
    <row r="25" spans="1:7" ht="45" x14ac:dyDescent="0.25">
      <c r="A25" s="96">
        <v>17</v>
      </c>
      <c r="B25" s="96" t="s">
        <v>115</v>
      </c>
      <c r="C25" s="107" t="s">
        <v>464</v>
      </c>
      <c r="D25" s="96" t="s">
        <v>50</v>
      </c>
      <c r="E25" s="98">
        <v>20</v>
      </c>
      <c r="F25" s="99"/>
      <c r="G25" s="101">
        <f>Table113[5]*Table113[6]</f>
        <v>0</v>
      </c>
    </row>
    <row r="26" spans="1:7" ht="27" customHeight="1" x14ac:dyDescent="0.25">
      <c r="A26" s="96">
        <v>18</v>
      </c>
      <c r="B26" s="96" t="s">
        <v>116</v>
      </c>
      <c r="C26" s="97" t="s">
        <v>465</v>
      </c>
      <c r="D26" s="96" t="s">
        <v>50</v>
      </c>
      <c r="E26" s="98">
        <v>2</v>
      </c>
      <c r="F26" s="99"/>
      <c r="G26" s="101">
        <f>Table113[5]*Table113[6]</f>
        <v>0</v>
      </c>
    </row>
    <row r="27" spans="1:7" ht="45" x14ac:dyDescent="0.25">
      <c r="A27" s="96">
        <v>19</v>
      </c>
      <c r="B27" s="96" t="s">
        <v>100</v>
      </c>
      <c r="C27" s="107" t="s">
        <v>826</v>
      </c>
      <c r="D27" s="96" t="s">
        <v>50</v>
      </c>
      <c r="E27" s="98">
        <v>22</v>
      </c>
      <c r="F27" s="99"/>
      <c r="G27" s="101">
        <f>Table113[5]*Table113[6]</f>
        <v>0</v>
      </c>
    </row>
    <row r="28" spans="1:7" ht="45" x14ac:dyDescent="0.25">
      <c r="A28" s="96">
        <v>20</v>
      </c>
      <c r="B28" s="96" t="s">
        <v>101</v>
      </c>
      <c r="C28" s="107" t="s">
        <v>827</v>
      </c>
      <c r="D28" s="96" t="s">
        <v>50</v>
      </c>
      <c r="E28" s="98">
        <v>9</v>
      </c>
      <c r="F28" s="99"/>
      <c r="G28" s="101">
        <f>Table113[5]*Table113[6]</f>
        <v>0</v>
      </c>
    </row>
    <row r="29" spans="1:7" ht="45" x14ac:dyDescent="0.25">
      <c r="A29" s="96">
        <v>21</v>
      </c>
      <c r="B29" s="96" t="s">
        <v>117</v>
      </c>
      <c r="C29" s="107" t="s">
        <v>466</v>
      </c>
      <c r="D29" s="96" t="s">
        <v>50</v>
      </c>
      <c r="E29" s="98">
        <v>20</v>
      </c>
      <c r="F29" s="99"/>
      <c r="G29" s="101">
        <f>Table113[5]*Table113[6]</f>
        <v>0</v>
      </c>
    </row>
    <row r="30" spans="1:7" ht="45" x14ac:dyDescent="0.25">
      <c r="A30" s="96">
        <v>22</v>
      </c>
      <c r="B30" s="96" t="s">
        <v>117</v>
      </c>
      <c r="C30" s="97" t="s">
        <v>467</v>
      </c>
      <c r="D30" s="96" t="s">
        <v>50</v>
      </c>
      <c r="E30" s="98">
        <v>2</v>
      </c>
      <c r="F30" s="99"/>
      <c r="G30" s="101">
        <f>Table113[5]*Table113[6]</f>
        <v>0</v>
      </c>
    </row>
    <row r="31" spans="1:7" ht="32.1" customHeight="1" x14ac:dyDescent="0.25">
      <c r="A31" s="96">
        <v>23</v>
      </c>
      <c r="B31" s="96" t="s">
        <v>111</v>
      </c>
      <c r="C31" s="107" t="s">
        <v>468</v>
      </c>
      <c r="D31" s="96" t="s">
        <v>50</v>
      </c>
      <c r="E31" s="98">
        <v>4</v>
      </c>
      <c r="F31" s="99"/>
      <c r="G31" s="101">
        <f>Table113[5]*Table113[6]</f>
        <v>0</v>
      </c>
    </row>
    <row r="32" spans="1:7" ht="30" x14ac:dyDescent="0.25">
      <c r="A32" s="96">
        <v>24</v>
      </c>
      <c r="B32" s="96" t="s">
        <v>110</v>
      </c>
      <c r="C32" s="97" t="s">
        <v>423</v>
      </c>
      <c r="D32" s="96" t="s">
        <v>56</v>
      </c>
      <c r="E32" s="98">
        <v>9</v>
      </c>
      <c r="F32" s="99"/>
      <c r="G32" s="101">
        <f>Table113[5]*Table113[6]</f>
        <v>0</v>
      </c>
    </row>
    <row r="33" spans="1:7" ht="18.600000000000001" customHeight="1" x14ac:dyDescent="0.25">
      <c r="A33" s="96">
        <v>25</v>
      </c>
      <c r="B33" s="96" t="s">
        <v>118</v>
      </c>
      <c r="C33" s="107" t="s">
        <v>469</v>
      </c>
      <c r="D33" s="96" t="s">
        <v>48</v>
      </c>
      <c r="E33" s="98">
        <v>1</v>
      </c>
      <c r="F33" s="99"/>
      <c r="G33" s="101">
        <f>Table113[5]*Table113[6]</f>
        <v>0</v>
      </c>
    </row>
    <row r="34" spans="1:7" x14ac:dyDescent="0.25">
      <c r="A34" s="96"/>
      <c r="B34" s="96"/>
      <c r="C34" s="97" t="s">
        <v>375</v>
      </c>
      <c r="D34" s="96"/>
      <c r="E34" s="98"/>
      <c r="F34" s="99"/>
      <c r="G34" s="101">
        <f>Table113[5]*Table113[6]</f>
        <v>0</v>
      </c>
    </row>
    <row r="35" spans="1:7" ht="30" x14ac:dyDescent="0.25">
      <c r="A35" s="96">
        <v>26</v>
      </c>
      <c r="B35" s="96"/>
      <c r="C35" s="107" t="s">
        <v>470</v>
      </c>
      <c r="D35" s="96" t="s">
        <v>63</v>
      </c>
      <c r="E35" s="98">
        <v>4</v>
      </c>
      <c r="F35" s="99"/>
      <c r="G35" s="101">
        <f>Table113[5]*Table113[6]</f>
        <v>0</v>
      </c>
    </row>
    <row r="36" spans="1:7" x14ac:dyDescent="0.25">
      <c r="A36" s="96">
        <v>27</v>
      </c>
      <c r="B36" s="96"/>
      <c r="C36" s="107" t="s">
        <v>471</v>
      </c>
      <c r="D36" s="96" t="s">
        <v>378</v>
      </c>
      <c r="E36" s="98">
        <v>4</v>
      </c>
      <c r="F36" s="99"/>
      <c r="G36" s="101">
        <f>Table113[5]*Table113[6]</f>
        <v>0</v>
      </c>
    </row>
    <row r="37" spans="1:7" ht="35.1" customHeight="1" x14ac:dyDescent="0.25">
      <c r="A37" s="96">
        <v>28</v>
      </c>
      <c r="B37" s="96"/>
      <c r="C37" s="107" t="s">
        <v>472</v>
      </c>
      <c r="D37" s="96" t="s">
        <v>63</v>
      </c>
      <c r="E37" s="98">
        <v>1</v>
      </c>
      <c r="F37" s="99"/>
      <c r="G37" s="101">
        <f>Table113[5]*Table113[6]</f>
        <v>0</v>
      </c>
    </row>
    <row r="38" spans="1:7" ht="29.1" customHeight="1" x14ac:dyDescent="0.25">
      <c r="A38" s="96">
        <v>29</v>
      </c>
      <c r="B38" s="96"/>
      <c r="C38" s="107" t="s">
        <v>473</v>
      </c>
      <c r="D38" s="96" t="s">
        <v>63</v>
      </c>
      <c r="E38" s="98">
        <v>1</v>
      </c>
      <c r="F38" s="99"/>
      <c r="G38" s="101">
        <f>Table113[5]*Table113[6]</f>
        <v>0</v>
      </c>
    </row>
    <row r="39" spans="1:7" ht="30" x14ac:dyDescent="0.25">
      <c r="A39" s="96">
        <v>30</v>
      </c>
      <c r="B39" s="96"/>
      <c r="C39" s="107" t="s">
        <v>474</v>
      </c>
      <c r="D39" s="96" t="s">
        <v>63</v>
      </c>
      <c r="E39" s="98">
        <v>1</v>
      </c>
      <c r="F39" s="99"/>
      <c r="G39" s="101">
        <f>Table113[5]*Table113[6]</f>
        <v>0</v>
      </c>
    </row>
    <row r="40" spans="1:7" ht="30" x14ac:dyDescent="0.25">
      <c r="A40" s="96">
        <v>31</v>
      </c>
      <c r="B40" s="96"/>
      <c r="C40" s="109" t="s">
        <v>475</v>
      </c>
      <c r="D40" s="96" t="s">
        <v>63</v>
      </c>
      <c r="E40" s="98">
        <v>1</v>
      </c>
      <c r="F40" s="99"/>
      <c r="G40" s="101">
        <f>Table113[5]*Table113[6]</f>
        <v>0</v>
      </c>
    </row>
    <row r="41" spans="1:7" ht="30" x14ac:dyDescent="0.25">
      <c r="A41" s="96">
        <v>32</v>
      </c>
      <c r="B41" s="96"/>
      <c r="C41" s="107" t="s">
        <v>476</v>
      </c>
      <c r="D41" s="96" t="s">
        <v>63</v>
      </c>
      <c r="E41" s="98">
        <v>2</v>
      </c>
      <c r="F41" s="99"/>
      <c r="G41" s="101">
        <f>Table113[5]*Table113[6]</f>
        <v>0</v>
      </c>
    </row>
    <row r="42" spans="1:7" ht="18.95" customHeight="1" x14ac:dyDescent="0.25">
      <c r="A42" s="96">
        <v>33</v>
      </c>
      <c r="B42" s="96"/>
      <c r="C42" s="107" t="s">
        <v>477</v>
      </c>
      <c r="D42" s="96" t="s">
        <v>63</v>
      </c>
      <c r="E42" s="98">
        <v>1</v>
      </c>
      <c r="F42" s="99"/>
      <c r="G42" s="101">
        <f>Table113[5]*Table113[6]</f>
        <v>0</v>
      </c>
    </row>
    <row r="43" spans="1:7" ht="30" x14ac:dyDescent="0.25">
      <c r="A43" s="96">
        <v>34</v>
      </c>
      <c r="B43" s="96"/>
      <c r="C43" s="107" t="s">
        <v>828</v>
      </c>
      <c r="D43" s="96" t="s">
        <v>378</v>
      </c>
      <c r="E43" s="98">
        <v>2</v>
      </c>
      <c r="F43" s="99"/>
      <c r="G43" s="101">
        <f>Table113[5]*Table113[6]</f>
        <v>0</v>
      </c>
    </row>
    <row r="44" spans="1:7" ht="30" x14ac:dyDescent="0.25">
      <c r="A44" s="96">
        <v>35</v>
      </c>
      <c r="B44" s="96"/>
      <c r="C44" s="107" t="s">
        <v>829</v>
      </c>
      <c r="D44" s="96" t="s">
        <v>378</v>
      </c>
      <c r="E44" s="98">
        <v>2</v>
      </c>
      <c r="F44" s="99"/>
      <c r="G44" s="101">
        <f>Table113[5]*Table113[6]</f>
        <v>0</v>
      </c>
    </row>
    <row r="45" spans="1:7" x14ac:dyDescent="0.25">
      <c r="A45" s="96"/>
      <c r="B45" s="96"/>
      <c r="C45" s="107" t="s">
        <v>478</v>
      </c>
      <c r="D45" s="96"/>
      <c r="E45" s="98"/>
      <c r="F45" s="99"/>
      <c r="G45" s="101">
        <f>Table113[5]*Table113[6]</f>
        <v>0</v>
      </c>
    </row>
    <row r="46" spans="1:7" x14ac:dyDescent="0.25">
      <c r="A46" s="96"/>
      <c r="B46" s="96"/>
      <c r="C46" s="97" t="s">
        <v>376</v>
      </c>
      <c r="D46" s="96"/>
      <c r="E46" s="98"/>
      <c r="F46" s="99"/>
      <c r="G46" s="101">
        <f>Table113[5]*Table113[6]</f>
        <v>0</v>
      </c>
    </row>
    <row r="47" spans="1:7" x14ac:dyDescent="0.25">
      <c r="A47" s="96">
        <v>36</v>
      </c>
      <c r="B47" s="96" t="s">
        <v>119</v>
      </c>
      <c r="C47" s="107" t="s">
        <v>479</v>
      </c>
      <c r="D47" s="96" t="s">
        <v>378</v>
      </c>
      <c r="E47" s="98">
        <v>6</v>
      </c>
      <c r="F47" s="99"/>
      <c r="G47" s="101">
        <f>Table113[5]*Table113[6]</f>
        <v>0</v>
      </c>
    </row>
    <row r="48" spans="1:7" ht="30" x14ac:dyDescent="0.25">
      <c r="A48" s="96">
        <v>37</v>
      </c>
      <c r="B48" s="96" t="s">
        <v>120</v>
      </c>
      <c r="C48" s="107" t="s">
        <v>555</v>
      </c>
      <c r="D48" s="96" t="s">
        <v>378</v>
      </c>
      <c r="E48" s="98">
        <v>5</v>
      </c>
      <c r="F48" s="99"/>
      <c r="G48" s="101">
        <f>Table113[5]*Table113[6]</f>
        <v>0</v>
      </c>
    </row>
    <row r="49" spans="1:7" ht="30" x14ac:dyDescent="0.25">
      <c r="A49" s="96">
        <v>38</v>
      </c>
      <c r="B49" s="96" t="s">
        <v>121</v>
      </c>
      <c r="C49" s="107" t="s">
        <v>489</v>
      </c>
      <c r="D49" s="96" t="s">
        <v>122</v>
      </c>
      <c r="E49" s="98">
        <v>0.75</v>
      </c>
      <c r="F49" s="99"/>
      <c r="G49" s="101">
        <f>Table113[5]*Table113[6]</f>
        <v>0</v>
      </c>
    </row>
    <row r="50" spans="1:7" ht="30" x14ac:dyDescent="0.25">
      <c r="A50" s="96">
        <v>39</v>
      </c>
      <c r="B50" s="96" t="s">
        <v>121</v>
      </c>
      <c r="C50" s="107" t="s">
        <v>490</v>
      </c>
      <c r="D50" s="96" t="s">
        <v>122</v>
      </c>
      <c r="E50" s="98">
        <v>0.12</v>
      </c>
      <c r="F50" s="99"/>
      <c r="G50" s="101">
        <f>Table113[5]*Table113[6]</f>
        <v>0</v>
      </c>
    </row>
    <row r="51" spans="1:7" x14ac:dyDescent="0.25">
      <c r="A51" s="96">
        <v>40</v>
      </c>
      <c r="B51" s="96"/>
      <c r="C51" s="107" t="s">
        <v>483</v>
      </c>
      <c r="D51" s="96" t="s">
        <v>50</v>
      </c>
      <c r="E51" s="98">
        <v>75</v>
      </c>
      <c r="F51" s="99"/>
      <c r="G51" s="101">
        <f>Table113[5]*Table113[6]</f>
        <v>0</v>
      </c>
    </row>
    <row r="52" spans="1:7" x14ac:dyDescent="0.25">
      <c r="A52" s="96">
        <v>41</v>
      </c>
      <c r="B52" s="96"/>
      <c r="C52" s="97" t="s">
        <v>484</v>
      </c>
      <c r="D52" s="96" t="s">
        <v>50</v>
      </c>
      <c r="E52" s="98">
        <v>12</v>
      </c>
      <c r="F52" s="99"/>
      <c r="G52" s="101">
        <f>Table113[5]*Table113[6]</f>
        <v>0</v>
      </c>
    </row>
    <row r="53" spans="1:7" x14ac:dyDescent="0.25">
      <c r="A53" s="96"/>
      <c r="B53" s="96"/>
      <c r="C53" s="97" t="s">
        <v>358</v>
      </c>
      <c r="D53" s="96"/>
      <c r="E53" s="98"/>
      <c r="F53" s="99"/>
      <c r="G53" s="101">
        <f>Table113[5]*Table113[6]</f>
        <v>0</v>
      </c>
    </row>
    <row r="54" spans="1:7" x14ac:dyDescent="0.25">
      <c r="A54" s="96">
        <v>42</v>
      </c>
      <c r="B54" s="96"/>
      <c r="C54" s="107" t="s">
        <v>496</v>
      </c>
      <c r="D54" s="96" t="s">
        <v>378</v>
      </c>
      <c r="E54" s="98">
        <v>1</v>
      </c>
      <c r="F54" s="99"/>
      <c r="G54" s="101">
        <f>Table113[5]*Table113[6]</f>
        <v>0</v>
      </c>
    </row>
    <row r="55" spans="1:7" x14ac:dyDescent="0.25">
      <c r="A55" s="96">
        <v>43</v>
      </c>
      <c r="B55" s="96"/>
      <c r="C55" s="107" t="s">
        <v>830</v>
      </c>
      <c r="D55" s="96" t="s">
        <v>378</v>
      </c>
      <c r="E55" s="98">
        <v>5</v>
      </c>
      <c r="F55" s="99"/>
      <c r="G55" s="101">
        <f>Table113[5]*Table113[6]</f>
        <v>0</v>
      </c>
    </row>
    <row r="56" spans="1:7" x14ac:dyDescent="0.25">
      <c r="A56" s="96">
        <v>44</v>
      </c>
      <c r="B56" s="96"/>
      <c r="C56" s="97" t="s">
        <v>556</v>
      </c>
      <c r="D56" s="96" t="s">
        <v>378</v>
      </c>
      <c r="E56" s="98">
        <v>5</v>
      </c>
      <c r="F56" s="99"/>
      <c r="G56" s="101">
        <f>Table113[5]*Table113[6]</f>
        <v>0</v>
      </c>
    </row>
    <row r="57" spans="1:7" x14ac:dyDescent="0.25">
      <c r="A57" s="96"/>
      <c r="B57" s="96"/>
      <c r="C57" s="107" t="s">
        <v>500</v>
      </c>
      <c r="D57" s="96"/>
      <c r="E57" s="98"/>
      <c r="F57" s="99"/>
      <c r="G57" s="101">
        <f>Table113[5]*Table113[6]</f>
        <v>0</v>
      </c>
    </row>
    <row r="58" spans="1:7" x14ac:dyDescent="0.25">
      <c r="A58" s="96"/>
      <c r="B58" s="96"/>
      <c r="C58" s="97" t="s">
        <v>376</v>
      </c>
      <c r="D58" s="96"/>
      <c r="E58" s="98"/>
      <c r="F58" s="99"/>
      <c r="G58" s="101">
        <f>Table113[5]*Table113[6]</f>
        <v>0</v>
      </c>
    </row>
    <row r="59" spans="1:7" x14ac:dyDescent="0.25">
      <c r="A59" s="96">
        <v>45</v>
      </c>
      <c r="B59" s="96" t="s">
        <v>123</v>
      </c>
      <c r="C59" s="107" t="s">
        <v>557</v>
      </c>
      <c r="D59" s="96" t="s">
        <v>378</v>
      </c>
      <c r="E59" s="98">
        <v>8</v>
      </c>
      <c r="F59" s="99"/>
      <c r="G59" s="101">
        <f>Table113[5]*Table113[6]</f>
        <v>0</v>
      </c>
    </row>
    <row r="60" spans="1:7" x14ac:dyDescent="0.25">
      <c r="A60" s="96">
        <v>46</v>
      </c>
      <c r="B60" s="96" t="s">
        <v>124</v>
      </c>
      <c r="C60" s="107" t="s">
        <v>502</v>
      </c>
      <c r="D60" s="96" t="s">
        <v>378</v>
      </c>
      <c r="E60" s="98">
        <v>1</v>
      </c>
      <c r="F60" s="99"/>
      <c r="G60" s="101">
        <f>Table113[5]*Table113[6]</f>
        <v>0</v>
      </c>
    </row>
    <row r="61" spans="1:7" x14ac:dyDescent="0.25">
      <c r="A61" s="96">
        <v>47</v>
      </c>
      <c r="B61" s="96"/>
      <c r="C61" s="107" t="s">
        <v>503</v>
      </c>
      <c r="D61" s="96"/>
      <c r="E61" s="98"/>
      <c r="F61" s="99"/>
      <c r="G61" s="101">
        <f>Table113[5]*Table113[6]</f>
        <v>0</v>
      </c>
    </row>
    <row r="62" spans="1:7" x14ac:dyDescent="0.25">
      <c r="A62" s="96">
        <v>48</v>
      </c>
      <c r="B62" s="96" t="s">
        <v>119</v>
      </c>
      <c r="C62" s="107" t="s">
        <v>479</v>
      </c>
      <c r="D62" s="96" t="s">
        <v>378</v>
      </c>
      <c r="E62" s="98">
        <v>4</v>
      </c>
      <c r="F62" s="99"/>
      <c r="G62" s="101">
        <f>Table113[5]*Table113[6]</f>
        <v>0</v>
      </c>
    </row>
    <row r="63" spans="1:7" x14ac:dyDescent="0.25">
      <c r="A63" s="96">
        <v>49</v>
      </c>
      <c r="B63" s="96" t="s">
        <v>125</v>
      </c>
      <c r="C63" s="107" t="s">
        <v>504</v>
      </c>
      <c r="D63" s="96" t="s">
        <v>379</v>
      </c>
      <c r="E63" s="98">
        <v>0.8</v>
      </c>
      <c r="F63" s="99"/>
      <c r="G63" s="101">
        <f>Table113[5]*Table113[6]</f>
        <v>0</v>
      </c>
    </row>
    <row r="64" spans="1:7" x14ac:dyDescent="0.25">
      <c r="A64" s="96">
        <v>50</v>
      </c>
      <c r="B64" s="96" t="s">
        <v>126</v>
      </c>
      <c r="C64" s="107" t="s">
        <v>505</v>
      </c>
      <c r="D64" s="96" t="s">
        <v>122</v>
      </c>
      <c r="E64" s="98">
        <v>0.82</v>
      </c>
      <c r="F64" s="99"/>
      <c r="G64" s="101">
        <f>Table113[5]*Table113[6]</f>
        <v>0</v>
      </c>
    </row>
    <row r="65" spans="1:7" x14ac:dyDescent="0.25">
      <c r="A65" s="96">
        <v>51</v>
      </c>
      <c r="B65" s="96"/>
      <c r="C65" s="107" t="s">
        <v>511</v>
      </c>
      <c r="D65" s="96"/>
      <c r="E65" s="98"/>
      <c r="F65" s="99"/>
      <c r="G65" s="101">
        <f>Table113[5]*Table113[6]</f>
        <v>0</v>
      </c>
    </row>
    <row r="66" spans="1:7" x14ac:dyDescent="0.25">
      <c r="A66" s="96">
        <v>52</v>
      </c>
      <c r="B66" s="96"/>
      <c r="C66" s="107" t="s">
        <v>512</v>
      </c>
      <c r="D66" s="96" t="s">
        <v>378</v>
      </c>
      <c r="E66" s="98">
        <v>4</v>
      </c>
      <c r="F66" s="99"/>
      <c r="G66" s="101">
        <f>Table113[5]*Table113[6]</f>
        <v>0</v>
      </c>
    </row>
    <row r="67" spans="1:7" x14ac:dyDescent="0.25">
      <c r="A67" s="96">
        <v>53</v>
      </c>
      <c r="B67" s="96"/>
      <c r="C67" s="97" t="s">
        <v>513</v>
      </c>
      <c r="D67" s="96" t="s">
        <v>378</v>
      </c>
      <c r="E67" s="98">
        <v>8</v>
      </c>
      <c r="F67" s="99"/>
      <c r="G67" s="101">
        <f>Table113[5]*Table113[6]</f>
        <v>0</v>
      </c>
    </row>
    <row r="68" spans="1:7" x14ac:dyDescent="0.25">
      <c r="A68" s="96">
        <v>54</v>
      </c>
      <c r="B68" s="96"/>
      <c r="C68" s="107" t="s">
        <v>514</v>
      </c>
      <c r="D68" s="96" t="s">
        <v>50</v>
      </c>
      <c r="E68" s="98">
        <v>10</v>
      </c>
      <c r="F68" s="99"/>
      <c r="G68" s="101">
        <f>Table113[5]*Table113[6]</f>
        <v>0</v>
      </c>
    </row>
    <row r="69" spans="1:7" x14ac:dyDescent="0.25">
      <c r="A69" s="96">
        <v>55</v>
      </c>
      <c r="B69" s="96"/>
      <c r="C69" s="107" t="s">
        <v>516</v>
      </c>
      <c r="D69" s="96" t="s">
        <v>50</v>
      </c>
      <c r="E69" s="98">
        <v>74</v>
      </c>
      <c r="F69" s="99"/>
      <c r="G69" s="101">
        <f>Table113[5]*Table113[6]</f>
        <v>0</v>
      </c>
    </row>
    <row r="70" spans="1:7" x14ac:dyDescent="0.25">
      <c r="A70" s="96">
        <v>56</v>
      </c>
      <c r="B70" s="96"/>
      <c r="C70" s="97" t="s">
        <v>517</v>
      </c>
      <c r="D70" s="96" t="s">
        <v>50</v>
      </c>
      <c r="E70" s="98">
        <v>8</v>
      </c>
      <c r="F70" s="99"/>
      <c r="G70" s="101">
        <f>Table113[5]*Table113[6]</f>
        <v>0</v>
      </c>
    </row>
    <row r="71" spans="1:7" x14ac:dyDescent="0.25">
      <c r="A71" s="96"/>
      <c r="B71" s="96"/>
      <c r="C71" s="97" t="s">
        <v>358</v>
      </c>
      <c r="D71" s="96"/>
      <c r="E71" s="98"/>
      <c r="F71" s="99"/>
      <c r="G71" s="101">
        <f>Table113[5]*Table113[6]</f>
        <v>0</v>
      </c>
    </row>
    <row r="72" spans="1:7" x14ac:dyDescent="0.25">
      <c r="A72" s="96">
        <v>57</v>
      </c>
      <c r="B72" s="96"/>
      <c r="C72" s="107" t="s">
        <v>558</v>
      </c>
      <c r="D72" s="96" t="s">
        <v>378</v>
      </c>
      <c r="E72" s="98">
        <v>2</v>
      </c>
      <c r="F72" s="99"/>
      <c r="G72" s="101">
        <f>Table113[5]*Table113[6]</f>
        <v>0</v>
      </c>
    </row>
    <row r="73" spans="1:7" x14ac:dyDescent="0.25">
      <c r="A73" s="96">
        <v>58</v>
      </c>
      <c r="B73" s="96"/>
      <c r="C73" s="97" t="s">
        <v>518</v>
      </c>
      <c r="D73" s="96" t="s">
        <v>378</v>
      </c>
      <c r="E73" s="98">
        <v>6</v>
      </c>
      <c r="F73" s="99"/>
      <c r="G73" s="101">
        <f>Table113[5]*Table113[6]</f>
        <v>0</v>
      </c>
    </row>
    <row r="74" spans="1:7" x14ac:dyDescent="0.25">
      <c r="A74" s="96">
        <v>59</v>
      </c>
      <c r="B74" s="96"/>
      <c r="C74" s="107" t="s">
        <v>519</v>
      </c>
      <c r="D74" s="96" t="s">
        <v>378</v>
      </c>
      <c r="E74" s="98">
        <v>3</v>
      </c>
      <c r="F74" s="99"/>
      <c r="G74" s="101">
        <f>Table113[5]*Table113[6]</f>
        <v>0</v>
      </c>
    </row>
    <row r="75" spans="1:7" x14ac:dyDescent="0.25">
      <c r="A75" s="96">
        <v>60</v>
      </c>
      <c r="B75" s="96"/>
      <c r="C75" s="107" t="s">
        <v>520</v>
      </c>
      <c r="D75" s="96" t="s">
        <v>378</v>
      </c>
      <c r="E75" s="98">
        <v>1</v>
      </c>
      <c r="F75" s="99"/>
      <c r="G75" s="101">
        <f>Table113[5]*Table113[6]</f>
        <v>0</v>
      </c>
    </row>
    <row r="76" spans="1:7" x14ac:dyDescent="0.25">
      <c r="A76" s="96">
        <v>61</v>
      </c>
      <c r="B76" s="96"/>
      <c r="C76" s="107" t="s">
        <v>521</v>
      </c>
      <c r="D76" s="96" t="s">
        <v>378</v>
      </c>
      <c r="E76" s="98">
        <v>1</v>
      </c>
      <c r="F76" s="99"/>
      <c r="G76" s="101">
        <f>Table113[5]*Table113[6]</f>
        <v>0</v>
      </c>
    </row>
    <row r="77" spans="1:7" x14ac:dyDescent="0.25">
      <c r="A77" s="104" t="s">
        <v>367</v>
      </c>
      <c r="B77" s="105"/>
      <c r="C77" s="105"/>
      <c r="D77" s="105"/>
      <c r="E77" s="106"/>
      <c r="F77" s="106"/>
      <c r="G77" s="106">
        <f>SUBTOTAL(9,Table113[7])</f>
        <v>0</v>
      </c>
    </row>
  </sheetData>
  <mergeCells count="2">
    <mergeCell ref="C2:G3"/>
    <mergeCell ref="A4:B4"/>
  </mergeCells>
  <conditionalFormatting sqref="G7:G77">
    <cfRule type="expression" dxfId="303" priority="5">
      <formula>AND($C7="Subtotal",$G7="")</formula>
    </cfRule>
    <cfRule type="expression" dxfId="302" priority="6">
      <formula>AND($C7="Subtotal",_xlfn.FORMULATEXT($G7)="=[5]*[6]")</formula>
    </cfRule>
    <cfRule type="expression" dxfId="301" priority="10">
      <formula>AND($C7&lt;&gt;"Subtotal",_xlfn.FORMULATEXT($G7)&lt;&gt;"=[5]*[6]")</formula>
    </cfRule>
  </conditionalFormatting>
  <conditionalFormatting sqref="A7:G7 A9:G77 A8:B8 D8:G8">
    <cfRule type="expression" dxfId="300" priority="7">
      <formula>CELL("PROTECT",A7)=0</formula>
    </cfRule>
    <cfRule type="expression" dxfId="299" priority="8">
      <formula>$C7="Subtotal"</formula>
    </cfRule>
    <cfRule type="expression" priority="9" stopIfTrue="1">
      <formula>OR($C7="Subtotal",$A7="Total TVA Cota 0")</formula>
    </cfRule>
    <cfRule type="expression" dxfId="298" priority="11">
      <formula>$E7=""</formula>
    </cfRule>
  </conditionalFormatting>
  <conditionalFormatting sqref="E7:G77">
    <cfRule type="notContainsBlanks" priority="12" stopIfTrue="1">
      <formula>LEN(TRIM(E7))&gt;0</formula>
    </cfRule>
    <cfRule type="expression" dxfId="297" priority="13">
      <formula>$E7&lt;&gt;""</formula>
    </cfRule>
  </conditionalFormatting>
  <conditionalFormatting sqref="C8">
    <cfRule type="expression" dxfId="296" priority="1">
      <formula>CELL("PROTECT",C8)=0</formula>
    </cfRule>
    <cfRule type="expression" dxfId="295" priority="2">
      <formula>$C8="Subtotal"</formula>
    </cfRule>
    <cfRule type="expression" priority="3" stopIfTrue="1">
      <formula>OR($C8="Subtotal",$A8="Total TVA Cota 0")</formula>
    </cfRule>
    <cfRule type="expression" dxfId="294" priority="4">
      <formula>$E8=""</formula>
    </cfRule>
  </conditionalFormatting>
  <dataValidations count="1">
    <dataValidation type="decimal" operator="greaterThan" allowBlank="1" showInputMessage="1" showErrorMessage="1" sqref="F7:F7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25"/>
  <sheetViews>
    <sheetView view="pageBreakPreview" topLeftCell="A99" zoomScaleNormal="90" zoomScaleSheetLayoutView="100" zoomScalePageLayoutView="90" workbookViewId="0">
      <selection activeCell="C117" sqref="C117"/>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3"/>
      <c r="D3" s="143"/>
      <c r="E3" s="143"/>
      <c r="F3" s="143"/>
      <c r="G3" s="143"/>
    </row>
    <row r="4" spans="1:7" s="22" customFormat="1" ht="18.75" x14ac:dyDescent="0.25">
      <c r="A4" s="146" t="s">
        <v>329</v>
      </c>
      <c r="B4" s="146"/>
      <c r="C4" s="29" t="str">
        <f>SITE!B9</f>
        <v xml:space="preserve">Heating and ventilation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27</v>
      </c>
      <c r="B6" s="9" t="s">
        <v>28</v>
      </c>
      <c r="C6" s="9" t="s">
        <v>29</v>
      </c>
      <c r="D6" s="9" t="s">
        <v>30</v>
      </c>
      <c r="E6" s="9" t="s">
        <v>31</v>
      </c>
      <c r="F6" s="9" t="s">
        <v>32</v>
      </c>
      <c r="G6" s="9" t="s">
        <v>33</v>
      </c>
    </row>
    <row r="7" spans="1:7" x14ac:dyDescent="0.25">
      <c r="A7" s="38"/>
      <c r="B7" s="38"/>
      <c r="C7" s="102" t="s">
        <v>522</v>
      </c>
      <c r="D7" s="38"/>
      <c r="E7" s="44"/>
      <c r="F7" s="43"/>
      <c r="G7" s="87">
        <f>Table114[5]*Table114[6]</f>
        <v>0</v>
      </c>
    </row>
    <row r="8" spans="1:7" ht="30" x14ac:dyDescent="0.25">
      <c r="A8" s="38">
        <v>1</v>
      </c>
      <c r="B8" s="38" t="s">
        <v>127</v>
      </c>
      <c r="C8" s="111" t="s">
        <v>523</v>
      </c>
      <c r="D8" s="38" t="s">
        <v>378</v>
      </c>
      <c r="E8" s="44">
        <v>1</v>
      </c>
      <c r="F8" s="43"/>
      <c r="G8" s="88">
        <f>Table114[5]*Table114[6]</f>
        <v>0</v>
      </c>
    </row>
    <row r="9" spans="1:7" ht="30" x14ac:dyDescent="0.25">
      <c r="A9" s="96">
        <v>2</v>
      </c>
      <c r="B9" s="96" t="s">
        <v>94</v>
      </c>
      <c r="C9" s="107" t="s">
        <v>524</v>
      </c>
      <c r="D9" s="96" t="s">
        <v>378</v>
      </c>
      <c r="E9" s="98">
        <v>2</v>
      </c>
      <c r="F9" s="99"/>
      <c r="G9" s="100">
        <f>Table114[5]*Table114[6]</f>
        <v>0</v>
      </c>
    </row>
    <row r="10" spans="1:7" ht="30" x14ac:dyDescent="0.25">
      <c r="A10" s="96">
        <v>3</v>
      </c>
      <c r="B10" s="96" t="s">
        <v>94</v>
      </c>
      <c r="C10" s="107" t="s">
        <v>525</v>
      </c>
      <c r="D10" s="96" t="s">
        <v>378</v>
      </c>
      <c r="E10" s="98">
        <v>1</v>
      </c>
      <c r="F10" s="99"/>
      <c r="G10" s="101">
        <f>Table114[5]*Table114[6]</f>
        <v>0</v>
      </c>
    </row>
    <row r="11" spans="1:7" x14ac:dyDescent="0.25">
      <c r="A11" s="96">
        <v>4</v>
      </c>
      <c r="B11" s="96"/>
      <c r="C11" s="107" t="s">
        <v>526</v>
      </c>
      <c r="D11" s="96" t="s">
        <v>378</v>
      </c>
      <c r="E11" s="98">
        <v>1</v>
      </c>
      <c r="F11" s="99"/>
      <c r="G11" s="101">
        <f>Table114[5]*Table114[6]</f>
        <v>0</v>
      </c>
    </row>
    <row r="12" spans="1:7" ht="33.6" customHeight="1" x14ac:dyDescent="0.25">
      <c r="A12" s="96">
        <v>5</v>
      </c>
      <c r="B12" s="96" t="s">
        <v>94</v>
      </c>
      <c r="C12" s="107" t="s">
        <v>527</v>
      </c>
      <c r="D12" s="96" t="s">
        <v>378</v>
      </c>
      <c r="E12" s="98">
        <v>2</v>
      </c>
      <c r="F12" s="99"/>
      <c r="G12" s="101">
        <f>Table114[5]*Table114[6]</f>
        <v>0</v>
      </c>
    </row>
    <row r="13" spans="1:7" ht="30" x14ac:dyDescent="0.25">
      <c r="A13" s="96">
        <v>6</v>
      </c>
      <c r="B13" s="96" t="s">
        <v>93</v>
      </c>
      <c r="C13" s="107" t="s">
        <v>528</v>
      </c>
      <c r="D13" s="96" t="s">
        <v>378</v>
      </c>
      <c r="E13" s="98">
        <v>1</v>
      </c>
      <c r="F13" s="99"/>
      <c r="G13" s="101">
        <f>Table114[5]*Table114[6]</f>
        <v>0</v>
      </c>
    </row>
    <row r="14" spans="1:7" ht="45" x14ac:dyDescent="0.25">
      <c r="A14" s="96">
        <v>7</v>
      </c>
      <c r="B14" s="96" t="s">
        <v>128</v>
      </c>
      <c r="C14" s="107" t="s">
        <v>831</v>
      </c>
      <c r="D14" s="96" t="s">
        <v>50</v>
      </c>
      <c r="E14" s="98">
        <v>7</v>
      </c>
      <c r="F14" s="99"/>
      <c r="G14" s="101">
        <f>Table114[5]*Table114[6]</f>
        <v>0</v>
      </c>
    </row>
    <row r="15" spans="1:7" ht="45" x14ac:dyDescent="0.25">
      <c r="A15" s="96">
        <v>8</v>
      </c>
      <c r="B15" s="96" t="s">
        <v>105</v>
      </c>
      <c r="C15" s="97" t="s">
        <v>420</v>
      </c>
      <c r="D15" s="96" t="s">
        <v>50</v>
      </c>
      <c r="E15" s="98">
        <v>7</v>
      </c>
      <c r="F15" s="99"/>
      <c r="G15" s="101">
        <f>Table114[5]*Table114[6]</f>
        <v>0</v>
      </c>
    </row>
    <row r="16" spans="1:7" ht="30.6" customHeight="1" x14ac:dyDescent="0.25">
      <c r="A16" s="96">
        <v>9</v>
      </c>
      <c r="B16" s="96" t="s">
        <v>109</v>
      </c>
      <c r="C16" s="107" t="s">
        <v>832</v>
      </c>
      <c r="D16" s="96" t="s">
        <v>50</v>
      </c>
      <c r="E16" s="98">
        <v>7</v>
      </c>
      <c r="F16" s="99"/>
      <c r="G16" s="101">
        <f>Table114[5]*Table114[6]</f>
        <v>0</v>
      </c>
    </row>
    <row r="17" spans="1:7" ht="18.600000000000001" customHeight="1" x14ac:dyDescent="0.25">
      <c r="A17" s="96">
        <v>10</v>
      </c>
      <c r="B17" s="96" t="s">
        <v>118</v>
      </c>
      <c r="C17" s="97" t="s">
        <v>469</v>
      </c>
      <c r="D17" s="96" t="s">
        <v>48</v>
      </c>
      <c r="E17" s="98">
        <v>0.91</v>
      </c>
      <c r="F17" s="99"/>
      <c r="G17" s="101">
        <f>Table114[5]*Table114[6]</f>
        <v>0</v>
      </c>
    </row>
    <row r="18" spans="1:7" ht="30" x14ac:dyDescent="0.25">
      <c r="A18" s="96">
        <v>11</v>
      </c>
      <c r="B18" s="96" t="s">
        <v>129</v>
      </c>
      <c r="C18" s="107" t="s">
        <v>529</v>
      </c>
      <c r="D18" s="96" t="s">
        <v>593</v>
      </c>
      <c r="E18" s="98">
        <v>2</v>
      </c>
      <c r="F18" s="99"/>
      <c r="G18" s="101">
        <f>Table114[5]*Table114[6]</f>
        <v>0</v>
      </c>
    </row>
    <row r="19" spans="1:7" x14ac:dyDescent="0.25">
      <c r="A19" s="96"/>
      <c r="B19" s="96"/>
      <c r="C19" s="107" t="s">
        <v>531</v>
      </c>
      <c r="D19" s="96"/>
      <c r="E19" s="98"/>
      <c r="F19" s="99"/>
      <c r="G19" s="101">
        <f>Table114[5]*Table114[6]</f>
        <v>0</v>
      </c>
    </row>
    <row r="20" spans="1:7" ht="45" x14ac:dyDescent="0.25">
      <c r="A20" s="96">
        <v>12</v>
      </c>
      <c r="B20" s="96" t="s">
        <v>130</v>
      </c>
      <c r="C20" s="107" t="s">
        <v>532</v>
      </c>
      <c r="D20" s="96" t="s">
        <v>48</v>
      </c>
      <c r="E20" s="98">
        <v>3.92</v>
      </c>
      <c r="F20" s="99"/>
      <c r="G20" s="101">
        <f>Table114[5]*Table114[6]</f>
        <v>0</v>
      </c>
    </row>
    <row r="21" spans="1:7" ht="21" customHeight="1" x14ac:dyDescent="0.25">
      <c r="A21" s="96">
        <v>13</v>
      </c>
      <c r="B21" s="96" t="s">
        <v>131</v>
      </c>
      <c r="C21" s="107" t="s">
        <v>533</v>
      </c>
      <c r="D21" s="96" t="s">
        <v>378</v>
      </c>
      <c r="E21" s="98">
        <v>1</v>
      </c>
      <c r="F21" s="99"/>
      <c r="G21" s="101">
        <f>Table114[5]*Table114[6]</f>
        <v>0</v>
      </c>
    </row>
    <row r="22" spans="1:7" ht="45" x14ac:dyDescent="0.25">
      <c r="A22" s="96">
        <v>14</v>
      </c>
      <c r="B22" s="96" t="s">
        <v>132</v>
      </c>
      <c r="C22" s="107" t="s">
        <v>534</v>
      </c>
      <c r="D22" s="96" t="s">
        <v>48</v>
      </c>
      <c r="E22" s="98">
        <v>0.15</v>
      </c>
      <c r="F22" s="99"/>
      <c r="G22" s="101">
        <f>Table114[5]*Table114[6]</f>
        <v>0</v>
      </c>
    </row>
    <row r="23" spans="1:7" ht="75" x14ac:dyDescent="0.25">
      <c r="A23" s="96">
        <v>15</v>
      </c>
      <c r="B23" s="96" t="s">
        <v>83</v>
      </c>
      <c r="C23" s="107" t="s">
        <v>597</v>
      </c>
      <c r="D23" s="96" t="s">
        <v>48</v>
      </c>
      <c r="E23" s="98">
        <v>5.5</v>
      </c>
      <c r="F23" s="99"/>
      <c r="G23" s="101">
        <f>Table114[5]*Table114[6]</f>
        <v>0</v>
      </c>
    </row>
    <row r="24" spans="1:7" x14ac:dyDescent="0.25">
      <c r="A24" s="96">
        <v>16</v>
      </c>
      <c r="B24" s="96"/>
      <c r="C24" s="107" t="s">
        <v>535</v>
      </c>
      <c r="D24" s="96" t="s">
        <v>50</v>
      </c>
      <c r="E24" s="98">
        <v>15</v>
      </c>
      <c r="F24" s="99"/>
      <c r="G24" s="101">
        <f>Table114[5]*Table114[6]</f>
        <v>0</v>
      </c>
    </row>
    <row r="25" spans="1:7" ht="30" customHeight="1" x14ac:dyDescent="0.25">
      <c r="A25" s="96">
        <v>17</v>
      </c>
      <c r="B25" s="96" t="s">
        <v>133</v>
      </c>
      <c r="C25" s="107" t="s">
        <v>536</v>
      </c>
      <c r="D25" s="96" t="s">
        <v>378</v>
      </c>
      <c r="E25" s="98">
        <v>1</v>
      </c>
      <c r="F25" s="99"/>
      <c r="G25" s="101">
        <f>Table114[5]*Table114[6]</f>
        <v>0</v>
      </c>
    </row>
    <row r="26" spans="1:7" x14ac:dyDescent="0.25">
      <c r="A26" s="96"/>
      <c r="B26" s="96"/>
      <c r="C26" s="107" t="s">
        <v>537</v>
      </c>
      <c r="D26" s="96"/>
      <c r="E26" s="98"/>
      <c r="F26" s="99"/>
      <c r="G26" s="101">
        <f>Table114[5]*Table114[6]</f>
        <v>0</v>
      </c>
    </row>
    <row r="27" spans="1:7" ht="45" x14ac:dyDescent="0.25">
      <c r="A27" s="96">
        <v>18</v>
      </c>
      <c r="B27" s="96" t="s">
        <v>134</v>
      </c>
      <c r="C27" s="107" t="s">
        <v>538</v>
      </c>
      <c r="D27" s="96" t="s">
        <v>69</v>
      </c>
      <c r="E27" s="98">
        <v>0.28999999999999998</v>
      </c>
      <c r="F27" s="99"/>
      <c r="G27" s="101">
        <f>Table114[5]*Table114[6]</f>
        <v>0</v>
      </c>
    </row>
    <row r="28" spans="1:7" ht="30" x14ac:dyDescent="0.25">
      <c r="A28" s="96">
        <v>19</v>
      </c>
      <c r="B28" s="96" t="s">
        <v>135</v>
      </c>
      <c r="C28" s="107" t="s">
        <v>539</v>
      </c>
      <c r="D28" s="96" t="s">
        <v>45</v>
      </c>
      <c r="E28" s="98">
        <v>1</v>
      </c>
      <c r="F28" s="99"/>
      <c r="G28" s="101">
        <f>Table114[5]*Table114[6]</f>
        <v>0</v>
      </c>
    </row>
    <row r="29" spans="1:7" ht="30" x14ac:dyDescent="0.25">
      <c r="A29" s="96">
        <v>20</v>
      </c>
      <c r="B29" s="96" t="s">
        <v>136</v>
      </c>
      <c r="C29" s="107" t="s">
        <v>540</v>
      </c>
      <c r="D29" s="96" t="s">
        <v>69</v>
      </c>
      <c r="E29" s="98">
        <v>0.08</v>
      </c>
      <c r="F29" s="99"/>
      <c r="G29" s="101">
        <f>Table114[5]*Table114[6]</f>
        <v>0</v>
      </c>
    </row>
    <row r="30" spans="1:7" ht="45" x14ac:dyDescent="0.25">
      <c r="A30" s="96">
        <v>21</v>
      </c>
      <c r="B30" s="96" t="s">
        <v>137</v>
      </c>
      <c r="C30" s="107" t="s">
        <v>541</v>
      </c>
      <c r="D30" s="96" t="s">
        <v>69</v>
      </c>
      <c r="E30" s="98">
        <v>0.08</v>
      </c>
      <c r="F30" s="99"/>
      <c r="G30" s="101">
        <f>Table114[5]*Table114[6]</f>
        <v>0</v>
      </c>
    </row>
    <row r="31" spans="1:7" ht="31.5" customHeight="1" x14ac:dyDescent="0.25">
      <c r="A31" s="96">
        <v>22</v>
      </c>
      <c r="B31" s="96" t="s">
        <v>54</v>
      </c>
      <c r="C31" s="107" t="s">
        <v>542</v>
      </c>
      <c r="D31" s="96" t="s">
        <v>45</v>
      </c>
      <c r="E31" s="98">
        <v>2</v>
      </c>
      <c r="F31" s="99"/>
      <c r="G31" s="101">
        <f>Table114[5]*Table114[6]</f>
        <v>0</v>
      </c>
    </row>
    <row r="32" spans="1:7" ht="33" customHeight="1" x14ac:dyDescent="0.25">
      <c r="A32" s="96">
        <v>23</v>
      </c>
      <c r="B32" s="96" t="s">
        <v>55</v>
      </c>
      <c r="C32" s="107" t="s">
        <v>544</v>
      </c>
      <c r="D32" s="96" t="s">
        <v>45</v>
      </c>
      <c r="E32" s="98">
        <v>2</v>
      </c>
      <c r="F32" s="99"/>
      <c r="G32" s="101">
        <f>Table114[5]*Table114[6]</f>
        <v>0</v>
      </c>
    </row>
    <row r="33" spans="1:7" x14ac:dyDescent="0.25">
      <c r="A33" s="96">
        <v>24</v>
      </c>
      <c r="B33" s="96"/>
      <c r="C33" s="107" t="s">
        <v>545</v>
      </c>
      <c r="D33" s="96"/>
      <c r="E33" s="98"/>
      <c r="F33" s="99"/>
      <c r="G33" s="101">
        <f>Table114[5]*Table114[6]</f>
        <v>0</v>
      </c>
    </row>
    <row r="34" spans="1:7" ht="45" x14ac:dyDescent="0.25">
      <c r="A34" s="96">
        <v>25</v>
      </c>
      <c r="B34" s="96" t="s">
        <v>138</v>
      </c>
      <c r="C34" s="107" t="s">
        <v>846</v>
      </c>
      <c r="D34" s="96" t="s">
        <v>50</v>
      </c>
      <c r="E34" s="98">
        <v>28</v>
      </c>
      <c r="F34" s="99"/>
      <c r="G34" s="101">
        <f>Table114[5]*Table114[6]</f>
        <v>0</v>
      </c>
    </row>
    <row r="35" spans="1:7" ht="45" x14ac:dyDescent="0.25">
      <c r="A35" s="96">
        <v>26</v>
      </c>
      <c r="B35" s="96" t="s">
        <v>139</v>
      </c>
      <c r="C35" s="107" t="s">
        <v>833</v>
      </c>
      <c r="D35" s="96" t="s">
        <v>50</v>
      </c>
      <c r="E35" s="98">
        <v>14</v>
      </c>
      <c r="F35" s="99"/>
      <c r="G35" s="101">
        <f>Table114[5]*Table114[6]</f>
        <v>0</v>
      </c>
    </row>
    <row r="36" spans="1:7" ht="45" x14ac:dyDescent="0.25">
      <c r="A36" s="96">
        <v>27</v>
      </c>
      <c r="B36" s="96" t="s">
        <v>139</v>
      </c>
      <c r="C36" s="97" t="s">
        <v>834</v>
      </c>
      <c r="D36" s="96" t="s">
        <v>50</v>
      </c>
      <c r="E36" s="98">
        <v>49</v>
      </c>
      <c r="F36" s="99"/>
      <c r="G36" s="101">
        <f>Table114[5]*Table114[6]</f>
        <v>0</v>
      </c>
    </row>
    <row r="37" spans="1:7" ht="47.45" customHeight="1" x14ac:dyDescent="0.25">
      <c r="A37" s="96">
        <v>28</v>
      </c>
      <c r="B37" s="96" t="s">
        <v>140</v>
      </c>
      <c r="C37" s="107" t="s">
        <v>835</v>
      </c>
      <c r="D37" s="96" t="s">
        <v>378</v>
      </c>
      <c r="E37" s="98">
        <v>4</v>
      </c>
      <c r="F37" s="99"/>
      <c r="G37" s="101">
        <f>Table114[5]*Table114[6]</f>
        <v>0</v>
      </c>
    </row>
    <row r="38" spans="1:7" ht="48" customHeight="1" x14ac:dyDescent="0.25">
      <c r="A38" s="96">
        <v>29</v>
      </c>
      <c r="B38" s="96" t="s">
        <v>140</v>
      </c>
      <c r="C38" s="97" t="s">
        <v>836</v>
      </c>
      <c r="D38" s="96" t="s">
        <v>378</v>
      </c>
      <c r="E38" s="98">
        <v>4</v>
      </c>
      <c r="F38" s="99"/>
      <c r="G38" s="101">
        <f>Table114[5]*Table114[6]</f>
        <v>0</v>
      </c>
    </row>
    <row r="39" spans="1:7" ht="45" x14ac:dyDescent="0.25">
      <c r="A39" s="96">
        <v>30</v>
      </c>
      <c r="B39" s="96" t="s">
        <v>141</v>
      </c>
      <c r="C39" s="107" t="s">
        <v>837</v>
      </c>
      <c r="D39" s="96" t="s">
        <v>378</v>
      </c>
      <c r="E39" s="98">
        <v>2</v>
      </c>
      <c r="F39" s="99"/>
      <c r="G39" s="101">
        <f>Table114[5]*Table114[6]</f>
        <v>0</v>
      </c>
    </row>
    <row r="40" spans="1:7" ht="45" x14ac:dyDescent="0.25">
      <c r="A40" s="96">
        <v>31</v>
      </c>
      <c r="B40" s="96" t="s">
        <v>142</v>
      </c>
      <c r="C40" s="107" t="s">
        <v>838</v>
      </c>
      <c r="D40" s="96" t="s">
        <v>378</v>
      </c>
      <c r="E40" s="98">
        <v>1</v>
      </c>
      <c r="F40" s="99"/>
      <c r="G40" s="101">
        <f>Table114[5]*Table114[6]</f>
        <v>0</v>
      </c>
    </row>
    <row r="41" spans="1:7" ht="45" x14ac:dyDescent="0.25">
      <c r="A41" s="96">
        <v>32</v>
      </c>
      <c r="B41" s="96" t="s">
        <v>142</v>
      </c>
      <c r="C41" s="97" t="s">
        <v>839</v>
      </c>
      <c r="D41" s="96" t="s">
        <v>378</v>
      </c>
      <c r="E41" s="98">
        <v>9</v>
      </c>
      <c r="F41" s="99"/>
      <c r="G41" s="101">
        <f>Table114[5]*Table114[6]</f>
        <v>0</v>
      </c>
    </row>
    <row r="42" spans="1:7" ht="45" x14ac:dyDescent="0.25">
      <c r="A42" s="96">
        <v>33</v>
      </c>
      <c r="B42" s="96" t="s">
        <v>62</v>
      </c>
      <c r="C42" s="107" t="s">
        <v>546</v>
      </c>
      <c r="D42" s="96" t="s">
        <v>56</v>
      </c>
      <c r="E42" s="98">
        <v>45.87</v>
      </c>
      <c r="F42" s="99"/>
      <c r="G42" s="101">
        <f>Table114[5]*Table114[6]</f>
        <v>0</v>
      </c>
    </row>
    <row r="43" spans="1:7" x14ac:dyDescent="0.25">
      <c r="A43" s="96">
        <v>34</v>
      </c>
      <c r="B43" s="96"/>
      <c r="C43" s="107" t="s">
        <v>547</v>
      </c>
      <c r="D43" s="96"/>
      <c r="E43" s="98"/>
      <c r="F43" s="99"/>
      <c r="G43" s="101">
        <f>Table114[5]*Table114[6]</f>
        <v>0</v>
      </c>
    </row>
    <row r="44" spans="1:7" x14ac:dyDescent="0.25">
      <c r="A44" s="96">
        <v>35</v>
      </c>
      <c r="B44" s="96" t="s">
        <v>143</v>
      </c>
      <c r="C44" s="107" t="s">
        <v>548</v>
      </c>
      <c r="D44" s="96" t="s">
        <v>45</v>
      </c>
      <c r="E44" s="98">
        <v>1.22</v>
      </c>
      <c r="F44" s="99"/>
      <c r="G44" s="101">
        <f>Table114[5]*Table114[6]</f>
        <v>0</v>
      </c>
    </row>
    <row r="45" spans="1:7" ht="30" x14ac:dyDescent="0.25">
      <c r="A45" s="96">
        <v>36</v>
      </c>
      <c r="B45" s="96" t="s">
        <v>144</v>
      </c>
      <c r="C45" s="107" t="s">
        <v>549</v>
      </c>
      <c r="D45" s="96" t="s">
        <v>378</v>
      </c>
      <c r="E45" s="98">
        <v>3</v>
      </c>
      <c r="F45" s="99"/>
      <c r="G45" s="101">
        <f>Table114[5]*Table114[6]</f>
        <v>0</v>
      </c>
    </row>
    <row r="46" spans="1:7" ht="30" x14ac:dyDescent="0.25">
      <c r="A46" s="96">
        <v>37</v>
      </c>
      <c r="B46" s="96" t="s">
        <v>145</v>
      </c>
      <c r="C46" s="107" t="s">
        <v>594</v>
      </c>
      <c r="D46" s="96" t="s">
        <v>378</v>
      </c>
      <c r="E46" s="98">
        <v>3</v>
      </c>
      <c r="F46" s="99"/>
      <c r="G46" s="101">
        <f>Table114[5]*Table114[6]</f>
        <v>0</v>
      </c>
    </row>
    <row r="47" spans="1:7" ht="60" x14ac:dyDescent="0.25">
      <c r="A47" s="96">
        <v>38</v>
      </c>
      <c r="B47" s="96" t="s">
        <v>146</v>
      </c>
      <c r="C47" s="107" t="s">
        <v>550</v>
      </c>
      <c r="D47" s="96" t="s">
        <v>378</v>
      </c>
      <c r="E47" s="98">
        <v>15</v>
      </c>
      <c r="F47" s="99"/>
      <c r="G47" s="101">
        <f>Table114[5]*Table114[6]</f>
        <v>0</v>
      </c>
    </row>
    <row r="48" spans="1:7" ht="60" x14ac:dyDescent="0.25">
      <c r="A48" s="96">
        <v>39</v>
      </c>
      <c r="B48" s="96" t="s">
        <v>146</v>
      </c>
      <c r="C48" s="97" t="s">
        <v>551</v>
      </c>
      <c r="D48" s="96" t="s">
        <v>378</v>
      </c>
      <c r="E48" s="98">
        <v>8</v>
      </c>
      <c r="F48" s="99"/>
      <c r="G48" s="101">
        <f>Table114[5]*Table114[6]</f>
        <v>0</v>
      </c>
    </row>
    <row r="49" spans="1:7" x14ac:dyDescent="0.25">
      <c r="A49" s="96">
        <v>40</v>
      </c>
      <c r="B49" s="96"/>
      <c r="C49" s="107" t="s">
        <v>596</v>
      </c>
      <c r="D49" s="96"/>
      <c r="E49" s="98"/>
      <c r="F49" s="99"/>
      <c r="G49" s="101">
        <f>Table114[5]*Table114[6]</f>
        <v>0</v>
      </c>
    </row>
    <row r="50" spans="1:7" x14ac:dyDescent="0.25">
      <c r="A50" s="96">
        <v>41</v>
      </c>
      <c r="B50" s="96"/>
      <c r="C50" s="107" t="s">
        <v>552</v>
      </c>
      <c r="D50" s="96"/>
      <c r="E50" s="98"/>
      <c r="F50" s="99"/>
      <c r="G50" s="101">
        <f>Table114[5]*Table114[6]</f>
        <v>0</v>
      </c>
    </row>
    <row r="51" spans="1:7" ht="30" x14ac:dyDescent="0.25">
      <c r="A51" s="96">
        <v>42</v>
      </c>
      <c r="B51" s="96" t="s">
        <v>147</v>
      </c>
      <c r="C51" s="107" t="s">
        <v>559</v>
      </c>
      <c r="D51" s="96" t="s">
        <v>378</v>
      </c>
      <c r="E51" s="98">
        <v>4</v>
      </c>
      <c r="F51" s="99"/>
      <c r="G51" s="101">
        <f>Table114[5]*Table114[6]</f>
        <v>0</v>
      </c>
    </row>
    <row r="52" spans="1:7" ht="32.450000000000003" customHeight="1" x14ac:dyDescent="0.25">
      <c r="A52" s="96">
        <v>43</v>
      </c>
      <c r="B52" s="96" t="s">
        <v>147</v>
      </c>
      <c r="C52" s="97" t="s">
        <v>560</v>
      </c>
      <c r="D52" s="96" t="s">
        <v>378</v>
      </c>
      <c r="E52" s="98">
        <v>12</v>
      </c>
      <c r="F52" s="99"/>
      <c r="G52" s="101">
        <f>Table114[5]*Table114[6]</f>
        <v>0</v>
      </c>
    </row>
    <row r="53" spans="1:7" ht="32.1" customHeight="1" x14ac:dyDescent="0.25">
      <c r="A53" s="96">
        <v>44</v>
      </c>
      <c r="B53" s="96" t="s">
        <v>147</v>
      </c>
      <c r="C53" s="97" t="s">
        <v>553</v>
      </c>
      <c r="D53" s="96" t="s">
        <v>378</v>
      </c>
      <c r="E53" s="98">
        <v>6</v>
      </c>
      <c r="F53" s="99"/>
      <c r="G53" s="101">
        <f>Table114[5]*Table114[6]</f>
        <v>0</v>
      </c>
    </row>
    <row r="54" spans="1:7" ht="30" x14ac:dyDescent="0.25">
      <c r="A54" s="96">
        <v>45</v>
      </c>
      <c r="B54" s="96" t="s">
        <v>145</v>
      </c>
      <c r="C54" s="97" t="s">
        <v>595</v>
      </c>
      <c r="D54" s="96" t="s">
        <v>378</v>
      </c>
      <c r="E54" s="98">
        <v>2</v>
      </c>
      <c r="F54" s="99"/>
      <c r="G54" s="101">
        <f>Table114[5]*Table114[6]</f>
        <v>0</v>
      </c>
    </row>
    <row r="55" spans="1:7" ht="56.45" customHeight="1" x14ac:dyDescent="0.25">
      <c r="A55" s="96">
        <v>46</v>
      </c>
      <c r="B55" s="96" t="s">
        <v>51</v>
      </c>
      <c r="C55" s="107" t="s">
        <v>562</v>
      </c>
      <c r="D55" s="96" t="s">
        <v>45</v>
      </c>
      <c r="E55" s="98">
        <v>1.94</v>
      </c>
      <c r="F55" s="99"/>
      <c r="G55" s="101">
        <f>Table114[5]*Table114[6]</f>
        <v>0</v>
      </c>
    </row>
    <row r="56" spans="1:7" ht="59.1" customHeight="1" x14ac:dyDescent="0.25">
      <c r="A56" s="96">
        <v>47</v>
      </c>
      <c r="B56" s="96" t="s">
        <v>148</v>
      </c>
      <c r="C56" s="107" t="s">
        <v>565</v>
      </c>
      <c r="D56" s="96" t="s">
        <v>45</v>
      </c>
      <c r="E56" s="98">
        <v>2.38</v>
      </c>
      <c r="F56" s="99"/>
      <c r="G56" s="101">
        <f>Table114[5]*Table114[6]</f>
        <v>0</v>
      </c>
    </row>
    <row r="57" spans="1:7" ht="30" x14ac:dyDescent="0.25">
      <c r="A57" s="96">
        <v>48</v>
      </c>
      <c r="B57" s="96" t="s">
        <v>149</v>
      </c>
      <c r="C57" s="107" t="s">
        <v>567</v>
      </c>
      <c r="D57" s="96" t="s">
        <v>56</v>
      </c>
      <c r="E57" s="98">
        <v>176.7</v>
      </c>
      <c r="F57" s="99"/>
      <c r="G57" s="101">
        <f>Table114[5]*Table114[6]</f>
        <v>0</v>
      </c>
    </row>
    <row r="58" spans="1:7" ht="45" x14ac:dyDescent="0.25">
      <c r="A58" s="96">
        <v>49</v>
      </c>
      <c r="B58" s="96" t="s">
        <v>61</v>
      </c>
      <c r="C58" s="107" t="s">
        <v>568</v>
      </c>
      <c r="D58" s="96" t="s">
        <v>48</v>
      </c>
      <c r="E58" s="98">
        <v>9.5</v>
      </c>
      <c r="F58" s="99"/>
      <c r="G58" s="101">
        <f>Table114[5]*Table114[6]</f>
        <v>0</v>
      </c>
    </row>
    <row r="59" spans="1:7" ht="30" x14ac:dyDescent="0.25">
      <c r="A59" s="96">
        <v>50</v>
      </c>
      <c r="B59" s="96" t="s">
        <v>150</v>
      </c>
      <c r="C59" s="107" t="s">
        <v>569</v>
      </c>
      <c r="D59" s="96" t="s">
        <v>378</v>
      </c>
      <c r="E59" s="98">
        <v>2</v>
      </c>
      <c r="F59" s="99"/>
      <c r="G59" s="101">
        <f>Table114[5]*Table114[6]</f>
        <v>0</v>
      </c>
    </row>
    <row r="60" spans="1:7" ht="30" x14ac:dyDescent="0.25">
      <c r="A60" s="96">
        <v>51</v>
      </c>
      <c r="B60" s="96" t="s">
        <v>145</v>
      </c>
      <c r="C60" s="107" t="s">
        <v>570</v>
      </c>
      <c r="D60" s="96" t="s">
        <v>378</v>
      </c>
      <c r="E60" s="98">
        <v>2</v>
      </c>
      <c r="F60" s="99"/>
      <c r="G60" s="101">
        <f>Table114[5]*Table114[6]</f>
        <v>0</v>
      </c>
    </row>
    <row r="61" spans="1:7" ht="60" x14ac:dyDescent="0.25">
      <c r="A61" s="96">
        <v>52</v>
      </c>
      <c r="B61" s="96" t="s">
        <v>151</v>
      </c>
      <c r="C61" s="107" t="s">
        <v>571</v>
      </c>
      <c r="D61" s="96" t="s">
        <v>58</v>
      </c>
      <c r="E61" s="98">
        <v>0.05</v>
      </c>
      <c r="F61" s="99"/>
      <c r="G61" s="101">
        <f>Table114[5]*Table114[6]</f>
        <v>0</v>
      </c>
    </row>
    <row r="62" spans="1:7" ht="20.45" customHeight="1" x14ac:dyDescent="0.25">
      <c r="A62" s="96">
        <v>53</v>
      </c>
      <c r="B62" s="96" t="s">
        <v>57</v>
      </c>
      <c r="C62" s="97" t="s">
        <v>371</v>
      </c>
      <c r="D62" s="96" t="s">
        <v>58</v>
      </c>
      <c r="E62" s="98">
        <v>0.05</v>
      </c>
      <c r="F62" s="99"/>
      <c r="G62" s="101">
        <f>Table114[5]*Table114[6]</f>
        <v>0</v>
      </c>
    </row>
    <row r="63" spans="1:7" ht="30" x14ac:dyDescent="0.25">
      <c r="A63" s="96">
        <v>54</v>
      </c>
      <c r="B63" s="96" t="s">
        <v>59</v>
      </c>
      <c r="C63" s="97" t="s">
        <v>357</v>
      </c>
      <c r="D63" s="96" t="s">
        <v>58</v>
      </c>
      <c r="E63" s="98">
        <v>0.05</v>
      </c>
      <c r="F63" s="99"/>
      <c r="G63" s="101">
        <f>Table114[5]*Table114[6]</f>
        <v>0</v>
      </c>
    </row>
    <row r="64" spans="1:7" ht="60" x14ac:dyDescent="0.25">
      <c r="A64" s="96">
        <v>55</v>
      </c>
      <c r="B64" s="96" t="s">
        <v>148</v>
      </c>
      <c r="C64" s="107" t="s">
        <v>572</v>
      </c>
      <c r="D64" s="96" t="s">
        <v>45</v>
      </c>
      <c r="E64" s="98">
        <v>2.8</v>
      </c>
      <c r="F64" s="99"/>
      <c r="G64" s="101">
        <f>Table114[5]*Table114[6]</f>
        <v>0</v>
      </c>
    </row>
    <row r="65" spans="1:7" x14ac:dyDescent="0.25">
      <c r="A65" s="96">
        <v>56</v>
      </c>
      <c r="B65" s="96"/>
      <c r="C65" s="107" t="s">
        <v>573</v>
      </c>
      <c r="D65" s="96"/>
      <c r="E65" s="98"/>
      <c r="F65" s="99"/>
      <c r="G65" s="101">
        <f>Table114[5]*Table114[6]</f>
        <v>0</v>
      </c>
    </row>
    <row r="66" spans="1:7" ht="45" x14ac:dyDescent="0.25">
      <c r="A66" s="96">
        <v>57</v>
      </c>
      <c r="B66" s="96" t="s">
        <v>152</v>
      </c>
      <c r="C66" s="107" t="s">
        <v>847</v>
      </c>
      <c r="D66" s="96" t="s">
        <v>45</v>
      </c>
      <c r="E66" s="98">
        <v>1.99</v>
      </c>
      <c r="F66" s="99"/>
      <c r="G66" s="101">
        <f>Table114[5]*Table114[6]</f>
        <v>0</v>
      </c>
    </row>
    <row r="67" spans="1:7" ht="45" x14ac:dyDescent="0.25">
      <c r="A67" s="96">
        <v>58</v>
      </c>
      <c r="B67" s="96" t="s">
        <v>153</v>
      </c>
      <c r="C67" s="107" t="s">
        <v>848</v>
      </c>
      <c r="D67" s="96" t="s">
        <v>378</v>
      </c>
      <c r="E67" s="98">
        <v>1</v>
      </c>
      <c r="F67" s="99"/>
      <c r="G67" s="101">
        <f>Table114[5]*Table114[6]</f>
        <v>0</v>
      </c>
    </row>
    <row r="68" spans="1:7" ht="19.5" customHeight="1" x14ac:dyDescent="0.25">
      <c r="A68" s="96">
        <v>59</v>
      </c>
      <c r="B68" s="96" t="s">
        <v>57</v>
      </c>
      <c r="C68" s="97" t="s">
        <v>371</v>
      </c>
      <c r="D68" s="96" t="s">
        <v>58</v>
      </c>
      <c r="E68" s="98">
        <v>0.03</v>
      </c>
      <c r="F68" s="99"/>
      <c r="G68" s="101">
        <f>Table114[5]*Table114[6]</f>
        <v>0</v>
      </c>
    </row>
    <row r="69" spans="1:7" ht="30" x14ac:dyDescent="0.25">
      <c r="A69" s="96">
        <v>60</v>
      </c>
      <c r="B69" s="96" t="s">
        <v>59</v>
      </c>
      <c r="C69" s="107" t="s">
        <v>357</v>
      </c>
      <c r="D69" s="96" t="s">
        <v>58</v>
      </c>
      <c r="E69" s="98">
        <v>0.03</v>
      </c>
      <c r="F69" s="99"/>
      <c r="G69" s="101">
        <f>Table114[5]*Table114[6]</f>
        <v>0</v>
      </c>
    </row>
    <row r="70" spans="1:7" ht="45" x14ac:dyDescent="0.25">
      <c r="A70" s="96">
        <v>61</v>
      </c>
      <c r="B70" s="96" t="s">
        <v>154</v>
      </c>
      <c r="C70" s="107" t="s">
        <v>849</v>
      </c>
      <c r="D70" s="96" t="s">
        <v>45</v>
      </c>
      <c r="E70" s="98">
        <v>0.97</v>
      </c>
      <c r="F70" s="99"/>
      <c r="G70" s="101">
        <f>Table114[5]*Table114[6]</f>
        <v>0</v>
      </c>
    </row>
    <row r="71" spans="1:7" ht="30" x14ac:dyDescent="0.25">
      <c r="A71" s="96">
        <v>62</v>
      </c>
      <c r="B71" s="96" t="s">
        <v>155</v>
      </c>
      <c r="C71" s="107" t="s">
        <v>850</v>
      </c>
      <c r="D71" s="96" t="s">
        <v>50</v>
      </c>
      <c r="E71" s="98">
        <v>1.5</v>
      </c>
      <c r="F71" s="99"/>
      <c r="G71" s="101">
        <f>Table114[5]*Table114[6]</f>
        <v>0</v>
      </c>
    </row>
    <row r="72" spans="1:7" ht="45" x14ac:dyDescent="0.25">
      <c r="A72" s="96">
        <v>63</v>
      </c>
      <c r="B72" s="96" t="s">
        <v>156</v>
      </c>
      <c r="C72" s="107" t="s">
        <v>851</v>
      </c>
      <c r="D72" s="96" t="s">
        <v>378</v>
      </c>
      <c r="E72" s="98">
        <v>1</v>
      </c>
      <c r="F72" s="99"/>
      <c r="G72" s="101">
        <f>Table114[5]*Table114[6]</f>
        <v>0</v>
      </c>
    </row>
    <row r="73" spans="1:7" x14ac:dyDescent="0.25">
      <c r="A73" s="96">
        <v>64</v>
      </c>
      <c r="B73" s="96"/>
      <c r="C73" s="107" t="s">
        <v>852</v>
      </c>
      <c r="D73" s="96"/>
      <c r="E73" s="98"/>
      <c r="F73" s="99"/>
      <c r="G73" s="101">
        <f>Table114[5]*Table114[6]</f>
        <v>0</v>
      </c>
    </row>
    <row r="74" spans="1:7" ht="60" x14ac:dyDescent="0.25">
      <c r="A74" s="96">
        <v>65</v>
      </c>
      <c r="B74" s="96" t="s">
        <v>51</v>
      </c>
      <c r="C74" s="97" t="s">
        <v>563</v>
      </c>
      <c r="D74" s="96" t="s">
        <v>45</v>
      </c>
      <c r="E74" s="98">
        <v>2.84</v>
      </c>
      <c r="F74" s="99"/>
      <c r="G74" s="101">
        <f>Table114[5]*Table114[6]</f>
        <v>0</v>
      </c>
    </row>
    <row r="75" spans="1:7" ht="60" x14ac:dyDescent="0.25">
      <c r="A75" s="96">
        <v>66</v>
      </c>
      <c r="B75" s="96" t="s">
        <v>51</v>
      </c>
      <c r="C75" s="97" t="s">
        <v>562</v>
      </c>
      <c r="D75" s="96" t="s">
        <v>45</v>
      </c>
      <c r="E75" s="98">
        <v>0.4</v>
      </c>
      <c r="F75" s="99"/>
      <c r="G75" s="101">
        <f>Table114[5]*Table114[6]</f>
        <v>0</v>
      </c>
    </row>
    <row r="76" spans="1:7" ht="45" x14ac:dyDescent="0.25">
      <c r="A76" s="96">
        <v>67</v>
      </c>
      <c r="B76" s="96" t="s">
        <v>62</v>
      </c>
      <c r="C76" s="97" t="s">
        <v>546</v>
      </c>
      <c r="D76" s="96" t="s">
        <v>56</v>
      </c>
      <c r="E76" s="98">
        <v>50.12</v>
      </c>
      <c r="F76" s="99"/>
      <c r="G76" s="101">
        <f>Table114[5]*Table114[6]</f>
        <v>0</v>
      </c>
    </row>
    <row r="77" spans="1:7" ht="45" x14ac:dyDescent="0.25">
      <c r="A77" s="96">
        <v>68</v>
      </c>
      <c r="B77" s="96" t="s">
        <v>62</v>
      </c>
      <c r="C77" s="97" t="s">
        <v>546</v>
      </c>
      <c r="D77" s="96" t="s">
        <v>56</v>
      </c>
      <c r="E77" s="98">
        <v>160</v>
      </c>
      <c r="F77" s="99"/>
      <c r="G77" s="101">
        <f>Table114[5]*Table114[6]</f>
        <v>0</v>
      </c>
    </row>
    <row r="78" spans="1:7" ht="30" x14ac:dyDescent="0.25">
      <c r="A78" s="96">
        <v>69</v>
      </c>
      <c r="B78" s="96" t="s">
        <v>157</v>
      </c>
      <c r="C78" s="107" t="s">
        <v>853</v>
      </c>
      <c r="D78" s="96" t="s">
        <v>48</v>
      </c>
      <c r="E78" s="98">
        <v>4.2</v>
      </c>
      <c r="F78" s="99"/>
      <c r="G78" s="101">
        <f>Table114[5]*Table114[6]</f>
        <v>0</v>
      </c>
    </row>
    <row r="79" spans="1:7" ht="62.1" customHeight="1" x14ac:dyDescent="0.25">
      <c r="A79" s="96">
        <v>70</v>
      </c>
      <c r="B79" s="96" t="s">
        <v>158</v>
      </c>
      <c r="C79" s="107" t="s">
        <v>577</v>
      </c>
      <c r="D79" s="96" t="s">
        <v>48</v>
      </c>
      <c r="E79" s="98">
        <v>4.2</v>
      </c>
      <c r="F79" s="99"/>
      <c r="G79" s="101">
        <f>Table114[5]*Table114[6]</f>
        <v>0</v>
      </c>
    </row>
    <row r="80" spans="1:7" ht="30" x14ac:dyDescent="0.25">
      <c r="A80" s="96">
        <v>71</v>
      </c>
      <c r="B80" s="96" t="s">
        <v>159</v>
      </c>
      <c r="C80" s="107" t="s">
        <v>854</v>
      </c>
      <c r="D80" s="96" t="s">
        <v>56</v>
      </c>
      <c r="E80" s="98">
        <v>3.4</v>
      </c>
      <c r="F80" s="99"/>
      <c r="G80" s="101">
        <f>Table114[5]*Table114[6]</f>
        <v>0</v>
      </c>
    </row>
    <row r="81" spans="1:7" ht="30" x14ac:dyDescent="0.25">
      <c r="A81" s="96">
        <v>72</v>
      </c>
      <c r="B81" s="96" t="s">
        <v>160</v>
      </c>
      <c r="C81" s="107" t="s">
        <v>855</v>
      </c>
      <c r="D81" s="96" t="s">
        <v>56</v>
      </c>
      <c r="E81" s="98">
        <v>10.56</v>
      </c>
      <c r="F81" s="99"/>
      <c r="G81" s="101">
        <f>Table114[5]*Table114[6]</f>
        <v>0</v>
      </c>
    </row>
    <row r="82" spans="1:7" x14ac:dyDescent="0.25">
      <c r="A82" s="96">
        <v>73</v>
      </c>
      <c r="B82" s="96"/>
      <c r="C82" s="107" t="s">
        <v>599</v>
      </c>
      <c r="D82" s="96"/>
      <c r="E82" s="98"/>
      <c r="F82" s="99"/>
      <c r="G82" s="101">
        <f>Table114[5]*Table114[6]</f>
        <v>0</v>
      </c>
    </row>
    <row r="83" spans="1:7" ht="45" x14ac:dyDescent="0.25">
      <c r="A83" s="96">
        <v>74</v>
      </c>
      <c r="B83" s="96" t="s">
        <v>62</v>
      </c>
      <c r="C83" s="97" t="s">
        <v>546</v>
      </c>
      <c r="D83" s="96" t="s">
        <v>56</v>
      </c>
      <c r="E83" s="98">
        <v>4.8</v>
      </c>
      <c r="F83" s="99"/>
      <c r="G83" s="101">
        <f>Table114[5]*Table114[6]</f>
        <v>0</v>
      </c>
    </row>
    <row r="84" spans="1:7" ht="60" x14ac:dyDescent="0.25">
      <c r="A84" s="96">
        <v>75</v>
      </c>
      <c r="B84" s="96" t="s">
        <v>161</v>
      </c>
      <c r="C84" s="107" t="s">
        <v>598</v>
      </c>
      <c r="D84" s="96" t="s">
        <v>48</v>
      </c>
      <c r="E84" s="98">
        <v>2.36</v>
      </c>
      <c r="F84" s="99"/>
      <c r="G84" s="101">
        <f>Table114[5]*Table114[6]</f>
        <v>0</v>
      </c>
    </row>
    <row r="85" spans="1:7" ht="65.099999999999994" customHeight="1" x14ac:dyDescent="0.25">
      <c r="A85" s="96">
        <v>76</v>
      </c>
      <c r="B85" s="96" t="s">
        <v>158</v>
      </c>
      <c r="C85" s="97" t="s">
        <v>577</v>
      </c>
      <c r="D85" s="96" t="s">
        <v>48</v>
      </c>
      <c r="E85" s="98">
        <v>0.68</v>
      </c>
      <c r="F85" s="99"/>
      <c r="G85" s="101">
        <f>Table114[5]*Table114[6]</f>
        <v>0</v>
      </c>
    </row>
    <row r="86" spans="1:7" ht="30" x14ac:dyDescent="0.25">
      <c r="A86" s="96">
        <v>77</v>
      </c>
      <c r="B86" s="96" t="s">
        <v>86</v>
      </c>
      <c r="C86" s="97" t="s">
        <v>394</v>
      </c>
      <c r="D86" s="96" t="s">
        <v>45</v>
      </c>
      <c r="E86" s="98">
        <v>0.17</v>
      </c>
      <c r="F86" s="99"/>
      <c r="G86" s="101">
        <f>Table114[5]*Table114[6]</f>
        <v>0</v>
      </c>
    </row>
    <row r="87" spans="1:7" ht="75" x14ac:dyDescent="0.25">
      <c r="A87" s="96">
        <v>78</v>
      </c>
      <c r="B87" s="96" t="s">
        <v>83</v>
      </c>
      <c r="C87" s="97" t="s">
        <v>588</v>
      </c>
      <c r="D87" s="96" t="s">
        <v>48</v>
      </c>
      <c r="E87" s="98">
        <v>12.4</v>
      </c>
      <c r="F87" s="99"/>
      <c r="G87" s="101">
        <f>Table114[5]*Table114[6]</f>
        <v>0</v>
      </c>
    </row>
    <row r="88" spans="1:7" ht="30" x14ac:dyDescent="0.25">
      <c r="A88" s="96">
        <v>79</v>
      </c>
      <c r="B88" s="96" t="s">
        <v>162</v>
      </c>
      <c r="C88" s="107" t="s">
        <v>578</v>
      </c>
      <c r="D88" s="96" t="s">
        <v>48</v>
      </c>
      <c r="E88" s="98">
        <v>25.5</v>
      </c>
      <c r="F88" s="99"/>
      <c r="G88" s="101">
        <f>Table114[5]*Table114[6]</f>
        <v>0</v>
      </c>
    </row>
    <row r="89" spans="1:7" ht="62.1" customHeight="1" x14ac:dyDescent="0.25">
      <c r="A89" s="96">
        <v>81</v>
      </c>
      <c r="B89" s="96" t="s">
        <v>163</v>
      </c>
      <c r="C89" s="107" t="s">
        <v>579</v>
      </c>
      <c r="D89" s="96" t="s">
        <v>48</v>
      </c>
      <c r="E89" s="98">
        <v>14.4</v>
      </c>
      <c r="F89" s="99"/>
      <c r="G89" s="101">
        <f>Table114[5]*Table114[6]</f>
        <v>0</v>
      </c>
    </row>
    <row r="90" spans="1:7" x14ac:dyDescent="0.25">
      <c r="A90" s="96">
        <v>82</v>
      </c>
      <c r="B90" s="96"/>
      <c r="C90" s="107" t="s">
        <v>856</v>
      </c>
      <c r="D90" s="96"/>
      <c r="E90" s="98"/>
      <c r="F90" s="99"/>
      <c r="G90" s="101">
        <f>Table114[5]*Table114[6]</f>
        <v>0</v>
      </c>
    </row>
    <row r="91" spans="1:7" ht="45" x14ac:dyDescent="0.25">
      <c r="A91" s="96">
        <v>83</v>
      </c>
      <c r="B91" s="96" t="s">
        <v>164</v>
      </c>
      <c r="C91" s="107" t="s">
        <v>840</v>
      </c>
      <c r="D91" s="96" t="s">
        <v>50</v>
      </c>
      <c r="E91" s="98">
        <v>30</v>
      </c>
      <c r="F91" s="99"/>
      <c r="G91" s="101">
        <f>Table114[5]*Table114[6]</f>
        <v>0</v>
      </c>
    </row>
    <row r="92" spans="1:7" ht="45" x14ac:dyDescent="0.25">
      <c r="A92" s="96">
        <v>84</v>
      </c>
      <c r="B92" s="96" t="s">
        <v>165</v>
      </c>
      <c r="C92" s="97" t="s">
        <v>841</v>
      </c>
      <c r="D92" s="96" t="s">
        <v>50</v>
      </c>
      <c r="E92" s="98">
        <v>13</v>
      </c>
      <c r="F92" s="99"/>
      <c r="G92" s="101">
        <f>Table114[5]*Table114[6]</f>
        <v>0</v>
      </c>
    </row>
    <row r="93" spans="1:7" ht="45" x14ac:dyDescent="0.25">
      <c r="A93" s="96">
        <v>85</v>
      </c>
      <c r="B93" s="96" t="s">
        <v>165</v>
      </c>
      <c r="C93" s="97" t="s">
        <v>842</v>
      </c>
      <c r="D93" s="96" t="s">
        <v>50</v>
      </c>
      <c r="E93" s="98">
        <v>13</v>
      </c>
      <c r="F93" s="99"/>
      <c r="G93" s="101">
        <f>Table114[5]*Table114[6]</f>
        <v>0</v>
      </c>
    </row>
    <row r="94" spans="1:7" ht="30" x14ac:dyDescent="0.25">
      <c r="A94" s="96">
        <v>86</v>
      </c>
      <c r="B94" s="96" t="s">
        <v>129</v>
      </c>
      <c r="C94" s="97" t="s">
        <v>530</v>
      </c>
      <c r="D94" s="110" t="s">
        <v>593</v>
      </c>
      <c r="E94" s="98">
        <v>2</v>
      </c>
      <c r="F94" s="99"/>
      <c r="G94" s="101">
        <f>Table114[5]*Table114[6]</f>
        <v>0</v>
      </c>
    </row>
    <row r="95" spans="1:7" ht="45" customHeight="1" x14ac:dyDescent="0.25">
      <c r="A95" s="96">
        <v>87</v>
      </c>
      <c r="B95" s="96" t="s">
        <v>166</v>
      </c>
      <c r="C95" s="107" t="s">
        <v>843</v>
      </c>
      <c r="D95" s="96" t="s">
        <v>378</v>
      </c>
      <c r="E95" s="98">
        <v>16</v>
      </c>
      <c r="F95" s="99"/>
      <c r="G95" s="101">
        <f>Table114[5]*Table114[6]</f>
        <v>0</v>
      </c>
    </row>
    <row r="96" spans="1:7" ht="48.95" customHeight="1" x14ac:dyDescent="0.25">
      <c r="A96" s="96">
        <v>88</v>
      </c>
      <c r="B96" s="96" t="s">
        <v>166</v>
      </c>
      <c r="C96" s="107" t="s">
        <v>844</v>
      </c>
      <c r="D96" s="96" t="s">
        <v>378</v>
      </c>
      <c r="E96" s="98">
        <v>2</v>
      </c>
      <c r="F96" s="99"/>
      <c r="G96" s="101">
        <f>Table114[5]*Table114[6]</f>
        <v>0</v>
      </c>
    </row>
    <row r="97" spans="1:7" ht="45" x14ac:dyDescent="0.25">
      <c r="A97" s="96">
        <v>89</v>
      </c>
      <c r="B97" s="96" t="s">
        <v>141</v>
      </c>
      <c r="C97" s="97" t="s">
        <v>837</v>
      </c>
      <c r="D97" s="96" t="s">
        <v>378</v>
      </c>
      <c r="E97" s="98">
        <v>2</v>
      </c>
      <c r="F97" s="99"/>
      <c r="G97" s="101">
        <f>Table114[5]*Table114[6]</f>
        <v>0</v>
      </c>
    </row>
    <row r="98" spans="1:7" ht="45" x14ac:dyDescent="0.25">
      <c r="A98" s="96">
        <v>90</v>
      </c>
      <c r="B98" s="96" t="s">
        <v>142</v>
      </c>
      <c r="C98" s="97" t="s">
        <v>838</v>
      </c>
      <c r="D98" s="96" t="s">
        <v>378</v>
      </c>
      <c r="E98" s="98">
        <v>1</v>
      </c>
      <c r="F98" s="99"/>
      <c r="G98" s="101">
        <f>Table114[5]*Table114[6]</f>
        <v>0</v>
      </c>
    </row>
    <row r="99" spans="1:7" ht="45" x14ac:dyDescent="0.25">
      <c r="A99" s="96">
        <v>91</v>
      </c>
      <c r="B99" s="96" t="s">
        <v>142</v>
      </c>
      <c r="C99" s="97" t="s">
        <v>839</v>
      </c>
      <c r="D99" s="96" t="s">
        <v>378</v>
      </c>
      <c r="E99" s="98">
        <v>1</v>
      </c>
      <c r="F99" s="99"/>
      <c r="G99" s="101">
        <f>Table114[5]*Table114[6]</f>
        <v>0</v>
      </c>
    </row>
    <row r="100" spans="1:7" ht="45" x14ac:dyDescent="0.25">
      <c r="A100" s="96">
        <v>92</v>
      </c>
      <c r="B100" s="96" t="s">
        <v>142</v>
      </c>
      <c r="C100" s="97" t="s">
        <v>845</v>
      </c>
      <c r="D100" s="96" t="s">
        <v>378</v>
      </c>
      <c r="E100" s="98">
        <v>4</v>
      </c>
      <c r="F100" s="99"/>
      <c r="G100" s="101">
        <f>Table114[5]*Table114[6]</f>
        <v>0</v>
      </c>
    </row>
    <row r="101" spans="1:7" ht="30" x14ac:dyDescent="0.25">
      <c r="A101" s="96">
        <v>93</v>
      </c>
      <c r="B101" s="96" t="s">
        <v>167</v>
      </c>
      <c r="C101" s="107" t="s">
        <v>580</v>
      </c>
      <c r="D101" s="96" t="s">
        <v>378</v>
      </c>
      <c r="E101" s="98">
        <v>2</v>
      </c>
      <c r="F101" s="99"/>
      <c r="G101" s="101">
        <f>Table114[5]*Table114[6]</f>
        <v>0</v>
      </c>
    </row>
    <row r="102" spans="1:7" ht="30" x14ac:dyDescent="0.25">
      <c r="A102" s="96">
        <v>94</v>
      </c>
      <c r="B102" s="96" t="s">
        <v>168</v>
      </c>
      <c r="C102" s="97" t="s">
        <v>581</v>
      </c>
      <c r="D102" s="96" t="s">
        <v>378</v>
      </c>
      <c r="E102" s="98">
        <v>4</v>
      </c>
      <c r="F102" s="99"/>
      <c r="G102" s="101">
        <f>Table114[5]*Table114[6]</f>
        <v>0</v>
      </c>
    </row>
    <row r="103" spans="1:7" ht="30" x14ac:dyDescent="0.25">
      <c r="A103" s="96">
        <v>95</v>
      </c>
      <c r="B103" s="96" t="s">
        <v>169</v>
      </c>
      <c r="C103" s="97" t="s">
        <v>582</v>
      </c>
      <c r="D103" s="96" t="s">
        <v>378</v>
      </c>
      <c r="E103" s="98">
        <v>2</v>
      </c>
      <c r="F103" s="99"/>
      <c r="G103" s="101">
        <f>Table114[5]*Table114[6]</f>
        <v>0</v>
      </c>
    </row>
    <row r="104" spans="1:7" ht="30" x14ac:dyDescent="0.25">
      <c r="A104" s="96">
        <v>96</v>
      </c>
      <c r="B104" s="96" t="s">
        <v>86</v>
      </c>
      <c r="C104" s="97" t="s">
        <v>394</v>
      </c>
      <c r="D104" s="96" t="s">
        <v>45</v>
      </c>
      <c r="E104" s="98">
        <v>0.38</v>
      </c>
      <c r="F104" s="99"/>
      <c r="G104" s="101">
        <f>Table114[5]*Table114[6]</f>
        <v>0</v>
      </c>
    </row>
    <row r="105" spans="1:7" ht="45" x14ac:dyDescent="0.25">
      <c r="A105" s="96">
        <v>97</v>
      </c>
      <c r="B105" s="96" t="s">
        <v>62</v>
      </c>
      <c r="C105" s="97" t="s">
        <v>546</v>
      </c>
      <c r="D105" s="96" t="s">
        <v>56</v>
      </c>
      <c r="E105" s="98">
        <v>0.56000000000000005</v>
      </c>
      <c r="F105" s="99"/>
      <c r="G105" s="101">
        <f>Table114[5]*Table114[6]</f>
        <v>0</v>
      </c>
    </row>
    <row r="106" spans="1:7" ht="30" x14ac:dyDescent="0.25">
      <c r="A106" s="96">
        <v>98</v>
      </c>
      <c r="B106" s="96" t="s">
        <v>110</v>
      </c>
      <c r="C106" s="97" t="s">
        <v>423</v>
      </c>
      <c r="D106" s="96" t="s">
        <v>56</v>
      </c>
      <c r="E106" s="98">
        <v>40</v>
      </c>
      <c r="F106" s="99"/>
      <c r="G106" s="101">
        <f>Table114[5]*Table114[6]</f>
        <v>0</v>
      </c>
    </row>
    <row r="107" spans="1:7" x14ac:dyDescent="0.25">
      <c r="A107" s="96">
        <v>99</v>
      </c>
      <c r="B107" s="96"/>
      <c r="C107" s="107" t="s">
        <v>857</v>
      </c>
      <c r="D107" s="96"/>
      <c r="E107" s="98"/>
      <c r="F107" s="99"/>
      <c r="G107" s="101">
        <f>Table114[5]*Table114[6]</f>
        <v>0</v>
      </c>
    </row>
    <row r="108" spans="1:7" x14ac:dyDescent="0.25">
      <c r="A108" s="96">
        <v>100</v>
      </c>
      <c r="B108" s="96"/>
      <c r="C108" s="107" t="s">
        <v>586</v>
      </c>
      <c r="D108" s="96"/>
      <c r="E108" s="98"/>
      <c r="F108" s="99"/>
      <c r="G108" s="101">
        <f>Table114[5]*Table114[6]</f>
        <v>0</v>
      </c>
    </row>
    <row r="109" spans="1:7" ht="45" x14ac:dyDescent="0.25">
      <c r="A109" s="96">
        <v>101</v>
      </c>
      <c r="B109" s="96" t="s">
        <v>62</v>
      </c>
      <c r="C109" s="97" t="s">
        <v>546</v>
      </c>
      <c r="D109" s="96" t="s">
        <v>56</v>
      </c>
      <c r="E109" s="98">
        <v>27.78</v>
      </c>
      <c r="F109" s="99"/>
      <c r="G109" s="101">
        <f>Table114[5]*Table114[6]</f>
        <v>0</v>
      </c>
    </row>
    <row r="110" spans="1:7" ht="30" x14ac:dyDescent="0.25">
      <c r="A110" s="96">
        <v>102</v>
      </c>
      <c r="B110" s="96" t="s">
        <v>57</v>
      </c>
      <c r="C110" s="97" t="s">
        <v>371</v>
      </c>
      <c r="D110" s="96" t="s">
        <v>58</v>
      </c>
      <c r="E110" s="98">
        <v>0.03</v>
      </c>
      <c r="F110" s="99"/>
      <c r="G110" s="101">
        <f>Table114[5]*Table114[6]</f>
        <v>0</v>
      </c>
    </row>
    <row r="111" spans="1:7" ht="30" x14ac:dyDescent="0.25">
      <c r="A111" s="96">
        <v>103</v>
      </c>
      <c r="B111" s="96" t="s">
        <v>59</v>
      </c>
      <c r="C111" s="97" t="s">
        <v>357</v>
      </c>
      <c r="D111" s="96" t="s">
        <v>58</v>
      </c>
      <c r="E111" s="98">
        <v>0.03</v>
      </c>
      <c r="F111" s="99"/>
      <c r="G111" s="101">
        <f>Table114[5]*Table114[6]</f>
        <v>0</v>
      </c>
    </row>
    <row r="112" spans="1:7" ht="60" x14ac:dyDescent="0.25">
      <c r="A112" s="96">
        <v>104</v>
      </c>
      <c r="B112" s="96" t="s">
        <v>51</v>
      </c>
      <c r="C112" s="107" t="s">
        <v>858</v>
      </c>
      <c r="D112" s="96" t="s">
        <v>45</v>
      </c>
      <c r="E112" s="98">
        <v>0.36</v>
      </c>
      <c r="F112" s="99"/>
      <c r="G112" s="101">
        <f>Table114[5]*Table114[6]</f>
        <v>0</v>
      </c>
    </row>
    <row r="113" spans="1:7" x14ac:dyDescent="0.25">
      <c r="A113" s="96">
        <v>105</v>
      </c>
      <c r="B113" s="96" t="s">
        <v>60</v>
      </c>
      <c r="C113" s="107" t="s">
        <v>587</v>
      </c>
      <c r="D113" s="96" t="s">
        <v>45</v>
      </c>
      <c r="E113" s="98">
        <v>0.1</v>
      </c>
      <c r="F113" s="99"/>
      <c r="G113" s="101">
        <f>Table114[5]*Table114[6]</f>
        <v>0</v>
      </c>
    </row>
    <row r="114" spans="1:7" ht="30" x14ac:dyDescent="0.25">
      <c r="A114" s="96">
        <v>106</v>
      </c>
      <c r="B114" s="96" t="s">
        <v>86</v>
      </c>
      <c r="C114" s="97" t="s">
        <v>394</v>
      </c>
      <c r="D114" s="96" t="s">
        <v>45</v>
      </c>
      <c r="E114" s="98">
        <v>0.247</v>
      </c>
      <c r="F114" s="99"/>
      <c r="G114" s="101">
        <f>Table114[5]*Table114[6]</f>
        <v>0</v>
      </c>
    </row>
    <row r="115" spans="1:7" ht="75" x14ac:dyDescent="0.25">
      <c r="A115" s="96">
        <v>107</v>
      </c>
      <c r="B115" s="96" t="s">
        <v>83</v>
      </c>
      <c r="C115" s="107" t="s">
        <v>588</v>
      </c>
      <c r="D115" s="96" t="s">
        <v>48</v>
      </c>
      <c r="E115" s="98">
        <v>13.2</v>
      </c>
      <c r="F115" s="99"/>
      <c r="G115" s="101">
        <f>Table114[5]*Table114[6]</f>
        <v>0</v>
      </c>
    </row>
    <row r="116" spans="1:7" ht="60" x14ac:dyDescent="0.25">
      <c r="A116" s="96">
        <v>108</v>
      </c>
      <c r="B116" s="96" t="s">
        <v>84</v>
      </c>
      <c r="C116" s="107" t="s">
        <v>813</v>
      </c>
      <c r="D116" s="96" t="s">
        <v>48</v>
      </c>
      <c r="E116" s="98">
        <v>27.6</v>
      </c>
      <c r="F116" s="99"/>
      <c r="G116" s="101">
        <f>Table114[5]*Table114[6]</f>
        <v>0</v>
      </c>
    </row>
    <row r="117" spans="1:7" ht="60" x14ac:dyDescent="0.25">
      <c r="A117" s="96">
        <v>109</v>
      </c>
      <c r="B117" s="96" t="s">
        <v>85</v>
      </c>
      <c r="C117" s="107" t="s">
        <v>814</v>
      </c>
      <c r="D117" s="96" t="s">
        <v>48</v>
      </c>
      <c r="E117" s="98">
        <v>27.6</v>
      </c>
      <c r="F117" s="99"/>
      <c r="G117" s="101">
        <f>Table114[5]*Table114[6]</f>
        <v>0</v>
      </c>
    </row>
    <row r="118" spans="1:7" ht="18.95" customHeight="1" x14ac:dyDescent="0.25">
      <c r="A118" s="96">
        <v>110</v>
      </c>
      <c r="B118" s="96" t="s">
        <v>118</v>
      </c>
      <c r="C118" s="97" t="s">
        <v>469</v>
      </c>
      <c r="D118" s="96" t="s">
        <v>48</v>
      </c>
      <c r="E118" s="98">
        <v>12</v>
      </c>
      <c r="F118" s="99"/>
      <c r="G118" s="101">
        <f>Table114[5]*Table114[6]</f>
        <v>0</v>
      </c>
    </row>
    <row r="119" spans="1:7" x14ac:dyDescent="0.25">
      <c r="A119" s="96">
        <v>111</v>
      </c>
      <c r="B119" s="96"/>
      <c r="C119" s="107" t="s">
        <v>589</v>
      </c>
      <c r="D119" s="96"/>
      <c r="E119" s="98"/>
      <c r="F119" s="99"/>
      <c r="G119" s="101">
        <f>Table114[5]*Table114[6]</f>
        <v>0</v>
      </c>
    </row>
    <row r="120" spans="1:7" ht="30" x14ac:dyDescent="0.25">
      <c r="A120" s="96">
        <v>112</v>
      </c>
      <c r="B120" s="96" t="s">
        <v>170</v>
      </c>
      <c r="C120" s="107" t="s">
        <v>590</v>
      </c>
      <c r="D120" s="96" t="s">
        <v>48</v>
      </c>
      <c r="E120" s="98">
        <v>6</v>
      </c>
      <c r="F120" s="99"/>
      <c r="G120" s="101">
        <f>Table114[5]*Table114[6]</f>
        <v>0</v>
      </c>
    </row>
    <row r="121" spans="1:7" x14ac:dyDescent="0.25">
      <c r="A121" s="96">
        <v>113</v>
      </c>
      <c r="B121" s="96" t="s">
        <v>171</v>
      </c>
      <c r="C121" s="107" t="s">
        <v>591</v>
      </c>
      <c r="D121" s="96" t="s">
        <v>48</v>
      </c>
      <c r="E121" s="98">
        <v>6</v>
      </c>
      <c r="F121" s="99"/>
      <c r="G121" s="101">
        <f>Table114[5]*Table114[6]</f>
        <v>0</v>
      </c>
    </row>
    <row r="122" spans="1:7" x14ac:dyDescent="0.25">
      <c r="A122" s="96">
        <v>114</v>
      </c>
      <c r="B122" s="96" t="s">
        <v>143</v>
      </c>
      <c r="C122" s="97" t="s">
        <v>548</v>
      </c>
      <c r="D122" s="96" t="s">
        <v>45</v>
      </c>
      <c r="E122" s="98">
        <v>0.9</v>
      </c>
      <c r="F122" s="99"/>
      <c r="G122" s="101">
        <f>Table114[5]*Table114[6]</f>
        <v>0</v>
      </c>
    </row>
    <row r="123" spans="1:7" x14ac:dyDescent="0.25">
      <c r="A123" s="96">
        <v>115</v>
      </c>
      <c r="B123" s="96" t="s">
        <v>60</v>
      </c>
      <c r="C123" s="97" t="s">
        <v>587</v>
      </c>
      <c r="D123" s="96" t="s">
        <v>45</v>
      </c>
      <c r="E123" s="98">
        <v>0.9</v>
      </c>
      <c r="F123" s="99"/>
      <c r="G123" s="101">
        <f>Table114[5]*Table114[6]</f>
        <v>0</v>
      </c>
    </row>
    <row r="124" spans="1:7" ht="30" x14ac:dyDescent="0.25">
      <c r="A124" s="96">
        <v>116</v>
      </c>
      <c r="B124" s="96" t="s">
        <v>172</v>
      </c>
      <c r="C124" s="107" t="s">
        <v>592</v>
      </c>
      <c r="D124" s="96" t="s">
        <v>48</v>
      </c>
      <c r="E124" s="98">
        <v>6</v>
      </c>
      <c r="F124" s="99"/>
      <c r="G124" s="101">
        <f>Table114[5]*Table114[6]</f>
        <v>0</v>
      </c>
    </row>
    <row r="125" spans="1:7" x14ac:dyDescent="0.25">
      <c r="A125" s="93" t="s">
        <v>367</v>
      </c>
      <c r="B125" s="94"/>
      <c r="C125" s="94"/>
      <c r="D125" s="94"/>
      <c r="E125" s="95"/>
      <c r="F125" s="95"/>
      <c r="G125" s="95">
        <f>SUBTOTAL(9,Table114[7])</f>
        <v>0</v>
      </c>
    </row>
  </sheetData>
  <mergeCells count="2">
    <mergeCell ref="C2:G3"/>
    <mergeCell ref="A4:B4"/>
  </mergeCells>
  <phoneticPr fontId="17" type="noConversion"/>
  <conditionalFormatting sqref="G7:G125">
    <cfRule type="expression" dxfId="274" priority="1">
      <formula>AND($C7="Subtotal",$G7="")</formula>
    </cfRule>
    <cfRule type="expression" dxfId="273" priority="2">
      <formula>AND($C7="Subtotal",_xlfn.FORMULATEXT($G7)="=[5]*[6]")</formula>
    </cfRule>
    <cfRule type="expression" dxfId="272" priority="6">
      <formula>AND($C7&lt;&gt;"Subtotal",_xlfn.FORMULATEXT($G7)&lt;&gt;"=[5]*[6]")</formula>
    </cfRule>
  </conditionalFormatting>
  <conditionalFormatting sqref="A7:G125">
    <cfRule type="expression" dxfId="271" priority="3">
      <formula>CELL("PROTECT",A7)=0</formula>
    </cfRule>
    <cfRule type="expression" dxfId="270" priority="4">
      <formula>$C7="Subtotal"</formula>
    </cfRule>
    <cfRule type="expression" priority="5" stopIfTrue="1">
      <formula>OR($C7="Subtotal",$A7="Total TVA Cota 0")</formula>
    </cfRule>
    <cfRule type="expression" dxfId="269" priority="7">
      <formula>$E7=""</formula>
    </cfRule>
  </conditionalFormatting>
  <conditionalFormatting sqref="E7:G125">
    <cfRule type="notContainsBlanks" priority="8" stopIfTrue="1">
      <formula>LEN(TRIM(E7))&gt;0</formula>
    </cfRule>
    <cfRule type="expression" dxfId="268" priority="9">
      <formula>$E7&lt;&gt;""</formula>
    </cfRule>
  </conditionalFormatting>
  <dataValidations count="1">
    <dataValidation type="decimal" operator="greaterThan" allowBlank="1" showInputMessage="1" showErrorMessage="1" sqref="F7:F12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5"/>
  <sheetViews>
    <sheetView view="pageBreakPreview" topLeftCell="A126" zoomScaleNormal="90" zoomScaleSheetLayoutView="100" zoomScalePageLayoutView="90" workbookViewId="0">
      <selection activeCell="C144" sqref="C14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3"/>
      <c r="D3" s="143"/>
      <c r="E3" s="143"/>
      <c r="F3" s="143"/>
      <c r="G3" s="143"/>
    </row>
    <row r="4" spans="1:7" s="22" customFormat="1" ht="18.75" customHeight="1" x14ac:dyDescent="0.25">
      <c r="A4" s="146" t="s">
        <v>329</v>
      </c>
      <c r="B4" s="146"/>
      <c r="C4" s="29" t="str">
        <f>SITE!B10</f>
        <v>General construction works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27</v>
      </c>
      <c r="B6" s="9" t="s">
        <v>28</v>
      </c>
      <c r="C6" s="9" t="s">
        <v>29</v>
      </c>
      <c r="D6" s="9" t="s">
        <v>30</v>
      </c>
      <c r="E6" s="9" t="s">
        <v>31</v>
      </c>
      <c r="F6" s="9" t="s">
        <v>32</v>
      </c>
      <c r="G6" s="9" t="s">
        <v>33</v>
      </c>
    </row>
    <row r="7" spans="1:7" x14ac:dyDescent="0.25">
      <c r="A7" s="38"/>
      <c r="B7" s="38"/>
      <c r="C7" s="102" t="s">
        <v>600</v>
      </c>
      <c r="D7" s="38"/>
      <c r="E7" s="44"/>
      <c r="F7" s="43"/>
      <c r="G7" s="87">
        <f>Table115[5]*Table115[6]</f>
        <v>0</v>
      </c>
    </row>
    <row r="8" spans="1:7" ht="45" x14ac:dyDescent="0.25">
      <c r="A8" s="38">
        <v>1</v>
      </c>
      <c r="B8" s="38" t="s">
        <v>134</v>
      </c>
      <c r="C8" s="39" t="s">
        <v>538</v>
      </c>
      <c r="D8" s="38" t="s">
        <v>69</v>
      </c>
      <c r="E8" s="44">
        <v>0.28999999999999998</v>
      </c>
      <c r="F8" s="43"/>
      <c r="G8" s="89">
        <f>Table115[5]*Table115[6]</f>
        <v>0</v>
      </c>
    </row>
    <row r="9" spans="1:7" ht="30" x14ac:dyDescent="0.25">
      <c r="A9" s="96">
        <v>2</v>
      </c>
      <c r="B9" s="96" t="s">
        <v>135</v>
      </c>
      <c r="C9" s="97" t="s">
        <v>539</v>
      </c>
      <c r="D9" s="96" t="s">
        <v>45</v>
      </c>
      <c r="E9" s="98">
        <v>0.91</v>
      </c>
      <c r="F9" s="99"/>
      <c r="G9" s="100">
        <f>Table115[5]*Table115[6]</f>
        <v>0</v>
      </c>
    </row>
    <row r="10" spans="1:7" ht="30" x14ac:dyDescent="0.25">
      <c r="A10" s="96">
        <v>3</v>
      </c>
      <c r="B10" s="96" t="s">
        <v>136</v>
      </c>
      <c r="C10" s="97" t="s">
        <v>540</v>
      </c>
      <c r="D10" s="96" t="s">
        <v>69</v>
      </c>
      <c r="E10" s="98">
        <v>0.12</v>
      </c>
      <c r="F10" s="99"/>
      <c r="G10" s="101">
        <f>Table115[5]*Table115[6]</f>
        <v>0</v>
      </c>
    </row>
    <row r="11" spans="1:7" ht="35.1" customHeight="1" x14ac:dyDescent="0.25">
      <c r="A11" s="96">
        <v>4</v>
      </c>
      <c r="B11" s="96" t="s">
        <v>54</v>
      </c>
      <c r="C11" s="97" t="s">
        <v>542</v>
      </c>
      <c r="D11" s="96" t="s">
        <v>45</v>
      </c>
      <c r="E11" s="98">
        <v>2.93</v>
      </c>
      <c r="F11" s="99"/>
      <c r="G11" s="101">
        <f>Table115[5]*Table115[6]</f>
        <v>0</v>
      </c>
    </row>
    <row r="12" spans="1:7" ht="35.450000000000003" customHeight="1" x14ac:dyDescent="0.25">
      <c r="A12" s="96">
        <v>5</v>
      </c>
      <c r="B12" s="96" t="s">
        <v>55</v>
      </c>
      <c r="C12" s="97" t="s">
        <v>544</v>
      </c>
      <c r="D12" s="96" t="s">
        <v>45</v>
      </c>
      <c r="E12" s="98">
        <v>14.65</v>
      </c>
      <c r="F12" s="99"/>
      <c r="G12" s="101">
        <f>Table115[5]*Table115[6]</f>
        <v>0</v>
      </c>
    </row>
    <row r="13" spans="1:7" x14ac:dyDescent="0.25">
      <c r="A13" s="96"/>
      <c r="B13" s="96"/>
      <c r="C13" s="107" t="s">
        <v>601</v>
      </c>
      <c r="D13" s="96"/>
      <c r="E13" s="98"/>
      <c r="F13" s="99"/>
      <c r="G13" s="101">
        <f>Table115[5]*Table115[6]</f>
        <v>0</v>
      </c>
    </row>
    <row r="14" spans="1:7" x14ac:dyDescent="0.25">
      <c r="A14" s="96">
        <v>6</v>
      </c>
      <c r="B14" s="96" t="s">
        <v>60</v>
      </c>
      <c r="C14" s="97" t="s">
        <v>587</v>
      </c>
      <c r="D14" s="96" t="s">
        <v>45</v>
      </c>
      <c r="E14" s="98">
        <v>1.65</v>
      </c>
      <c r="F14" s="99"/>
      <c r="G14" s="101">
        <f>Table115[5]*Table115[6]</f>
        <v>0</v>
      </c>
    </row>
    <row r="15" spans="1:7" ht="60" x14ac:dyDescent="0.25">
      <c r="A15" s="96">
        <v>7</v>
      </c>
      <c r="B15" s="96" t="s">
        <v>51</v>
      </c>
      <c r="C15" s="107" t="s">
        <v>859</v>
      </c>
      <c r="D15" s="96" t="s">
        <v>45</v>
      </c>
      <c r="E15" s="98">
        <v>19.23</v>
      </c>
      <c r="F15" s="99"/>
      <c r="G15" s="101">
        <f>Table115[5]*Table115[6]</f>
        <v>0</v>
      </c>
    </row>
    <row r="16" spans="1:7" ht="45" x14ac:dyDescent="0.25">
      <c r="A16" s="96">
        <v>8</v>
      </c>
      <c r="B16" s="96" t="s">
        <v>61</v>
      </c>
      <c r="C16" s="97" t="s">
        <v>568</v>
      </c>
      <c r="D16" s="96" t="s">
        <v>48</v>
      </c>
      <c r="E16" s="98">
        <v>95.96</v>
      </c>
      <c r="F16" s="99"/>
      <c r="G16" s="101">
        <f>Table115[5]*Table115[6]</f>
        <v>0</v>
      </c>
    </row>
    <row r="17" spans="1:7" ht="30" x14ac:dyDescent="0.25">
      <c r="A17" s="96">
        <v>9</v>
      </c>
      <c r="B17" s="96" t="s">
        <v>173</v>
      </c>
      <c r="C17" s="107" t="s">
        <v>602</v>
      </c>
      <c r="D17" s="96" t="s">
        <v>48</v>
      </c>
      <c r="E17" s="98">
        <v>10.88</v>
      </c>
      <c r="F17" s="99"/>
      <c r="G17" s="101">
        <f>Table115[5]*Table115[6]</f>
        <v>0</v>
      </c>
    </row>
    <row r="18" spans="1:7" x14ac:dyDescent="0.25">
      <c r="A18" s="96"/>
      <c r="B18" s="96"/>
      <c r="C18" s="107" t="s">
        <v>603</v>
      </c>
      <c r="D18" s="96"/>
      <c r="E18" s="98"/>
      <c r="F18" s="99"/>
      <c r="G18" s="101">
        <f>Table115[5]*Table115[6]</f>
        <v>0</v>
      </c>
    </row>
    <row r="19" spans="1:7" x14ac:dyDescent="0.25">
      <c r="A19" s="96">
        <v>10</v>
      </c>
      <c r="B19" s="96" t="s">
        <v>174</v>
      </c>
      <c r="C19" s="107" t="s">
        <v>604</v>
      </c>
      <c r="D19" s="96" t="s">
        <v>45</v>
      </c>
      <c r="E19" s="98">
        <v>36.1</v>
      </c>
      <c r="F19" s="99"/>
      <c r="G19" s="101">
        <f>Table115[5]*Table115[6]</f>
        <v>0</v>
      </c>
    </row>
    <row r="20" spans="1:7" ht="30" x14ac:dyDescent="0.25">
      <c r="A20" s="96">
        <v>11</v>
      </c>
      <c r="B20" s="96" t="s">
        <v>175</v>
      </c>
      <c r="C20" s="107" t="s">
        <v>605</v>
      </c>
      <c r="D20" s="96" t="s">
        <v>56</v>
      </c>
      <c r="E20" s="98">
        <v>54</v>
      </c>
      <c r="F20" s="99"/>
      <c r="G20" s="101">
        <f>Table115[5]*Table115[6]</f>
        <v>0</v>
      </c>
    </row>
    <row r="21" spans="1:7" x14ac:dyDescent="0.25">
      <c r="A21" s="96">
        <v>12</v>
      </c>
      <c r="B21" s="96"/>
      <c r="C21" s="107" t="s">
        <v>606</v>
      </c>
      <c r="D21" s="96"/>
      <c r="E21" s="98"/>
      <c r="F21" s="99"/>
      <c r="G21" s="101">
        <f>Table115[5]*Table115[6]</f>
        <v>0</v>
      </c>
    </row>
    <row r="22" spans="1:7" ht="45" x14ac:dyDescent="0.25">
      <c r="A22" s="96">
        <v>13</v>
      </c>
      <c r="B22" s="96" t="s">
        <v>176</v>
      </c>
      <c r="C22" s="107" t="s">
        <v>607</v>
      </c>
      <c r="D22" s="96" t="s">
        <v>45</v>
      </c>
      <c r="E22" s="98">
        <v>0.44</v>
      </c>
      <c r="F22" s="99"/>
      <c r="G22" s="101">
        <f>Table115[5]*Table115[6]</f>
        <v>0</v>
      </c>
    </row>
    <row r="23" spans="1:7" ht="45" x14ac:dyDescent="0.25">
      <c r="A23" s="96">
        <v>14</v>
      </c>
      <c r="B23" s="96" t="s">
        <v>177</v>
      </c>
      <c r="C23" s="107" t="s">
        <v>609</v>
      </c>
      <c r="D23" s="96" t="s">
        <v>56</v>
      </c>
      <c r="E23" s="98">
        <v>9.6</v>
      </c>
      <c r="F23" s="99"/>
      <c r="G23" s="101">
        <f>Table115[5]*Table115[6]</f>
        <v>0</v>
      </c>
    </row>
    <row r="24" spans="1:7" ht="45" x14ac:dyDescent="0.25">
      <c r="A24" s="96">
        <v>15</v>
      </c>
      <c r="B24" s="96" t="s">
        <v>178</v>
      </c>
      <c r="C24" s="107" t="s">
        <v>614</v>
      </c>
      <c r="D24" s="96" t="s">
        <v>56</v>
      </c>
      <c r="E24" s="98">
        <v>18.8</v>
      </c>
      <c r="F24" s="99"/>
      <c r="G24" s="101">
        <f>Table115[5]*Table115[6]</f>
        <v>0</v>
      </c>
    </row>
    <row r="25" spans="1:7" ht="30.6" customHeight="1" x14ac:dyDescent="0.25">
      <c r="A25" s="96">
        <v>16</v>
      </c>
      <c r="B25" s="96" t="s">
        <v>179</v>
      </c>
      <c r="C25" s="107" t="s">
        <v>610</v>
      </c>
      <c r="D25" s="96" t="s">
        <v>48</v>
      </c>
      <c r="E25" s="98">
        <v>3.64</v>
      </c>
      <c r="F25" s="99"/>
      <c r="G25" s="101">
        <f>Table115[5]*Table115[6]</f>
        <v>0</v>
      </c>
    </row>
    <row r="26" spans="1:7" ht="30" x14ac:dyDescent="0.25">
      <c r="A26" s="96">
        <v>17</v>
      </c>
      <c r="B26" s="96" t="s">
        <v>168</v>
      </c>
      <c r="C26" s="97" t="s">
        <v>583</v>
      </c>
      <c r="D26" s="96" t="s">
        <v>378</v>
      </c>
      <c r="E26" s="98">
        <v>2</v>
      </c>
      <c r="F26" s="99"/>
      <c r="G26" s="101">
        <f>Table115[5]*Table115[6]</f>
        <v>0</v>
      </c>
    </row>
    <row r="27" spans="1:7" ht="30" x14ac:dyDescent="0.25">
      <c r="A27" s="96">
        <v>18</v>
      </c>
      <c r="B27" s="96" t="s">
        <v>180</v>
      </c>
      <c r="C27" s="97" t="s">
        <v>584</v>
      </c>
      <c r="D27" s="96" t="s">
        <v>378</v>
      </c>
      <c r="E27" s="98">
        <v>2</v>
      </c>
      <c r="F27" s="99"/>
      <c r="G27" s="101">
        <f>Table115[5]*Table115[6]</f>
        <v>0</v>
      </c>
    </row>
    <row r="28" spans="1:7" ht="30" x14ac:dyDescent="0.25">
      <c r="A28" s="96">
        <v>19</v>
      </c>
      <c r="B28" s="96" t="s">
        <v>167</v>
      </c>
      <c r="C28" s="97" t="s">
        <v>585</v>
      </c>
      <c r="D28" s="96" t="s">
        <v>378</v>
      </c>
      <c r="E28" s="98">
        <v>2</v>
      </c>
      <c r="F28" s="99"/>
      <c r="G28" s="101">
        <f>Table115[5]*Table115[6]</f>
        <v>0</v>
      </c>
    </row>
    <row r="29" spans="1:7" x14ac:dyDescent="0.25">
      <c r="A29" s="96"/>
      <c r="B29" s="96"/>
      <c r="C29" s="107" t="s">
        <v>611</v>
      </c>
      <c r="D29" s="96"/>
      <c r="E29" s="98"/>
      <c r="F29" s="99"/>
      <c r="G29" s="101">
        <f>Table115[5]*Table115[6]</f>
        <v>0</v>
      </c>
    </row>
    <row r="30" spans="1:7" ht="44.1" customHeight="1" x14ac:dyDescent="0.25">
      <c r="A30" s="96">
        <v>20</v>
      </c>
      <c r="B30" s="96" t="s">
        <v>181</v>
      </c>
      <c r="C30" s="107" t="s">
        <v>612</v>
      </c>
      <c r="D30" s="96" t="s">
        <v>378</v>
      </c>
      <c r="E30" s="98">
        <v>7</v>
      </c>
      <c r="F30" s="99"/>
      <c r="G30" s="101">
        <f>Table115[5]*Table115[6]</f>
        <v>0</v>
      </c>
    </row>
    <row r="31" spans="1:7" x14ac:dyDescent="0.25">
      <c r="A31" s="96">
        <v>21</v>
      </c>
      <c r="B31" s="96"/>
      <c r="C31" s="107" t="s">
        <v>613</v>
      </c>
      <c r="D31" s="96"/>
      <c r="E31" s="98"/>
      <c r="F31" s="99"/>
      <c r="G31" s="101">
        <f>Table115[5]*Table115[6]</f>
        <v>0</v>
      </c>
    </row>
    <row r="32" spans="1:7" ht="45" x14ac:dyDescent="0.25">
      <c r="A32" s="96">
        <v>22</v>
      </c>
      <c r="B32" s="96" t="s">
        <v>176</v>
      </c>
      <c r="C32" s="97" t="s">
        <v>607</v>
      </c>
      <c r="D32" s="96" t="s">
        <v>45</v>
      </c>
      <c r="E32" s="98">
        <v>2.1</v>
      </c>
      <c r="F32" s="99"/>
      <c r="G32" s="101">
        <f>Table115[5]*Table115[6]</f>
        <v>0</v>
      </c>
    </row>
    <row r="33" spans="1:7" ht="45" x14ac:dyDescent="0.25">
      <c r="A33" s="96">
        <v>23</v>
      </c>
      <c r="B33" s="96" t="s">
        <v>177</v>
      </c>
      <c r="C33" s="97" t="s">
        <v>609</v>
      </c>
      <c r="D33" s="96" t="s">
        <v>56</v>
      </c>
      <c r="E33" s="98">
        <v>31.9</v>
      </c>
      <c r="F33" s="99"/>
      <c r="G33" s="101">
        <f>Table115[5]*Table115[6]</f>
        <v>0</v>
      </c>
    </row>
    <row r="34" spans="1:7" ht="45" x14ac:dyDescent="0.25">
      <c r="A34" s="96">
        <v>24</v>
      </c>
      <c r="B34" s="96" t="s">
        <v>178</v>
      </c>
      <c r="C34" s="107" t="s">
        <v>614</v>
      </c>
      <c r="D34" s="96" t="s">
        <v>56</v>
      </c>
      <c r="E34" s="98">
        <v>177.8</v>
      </c>
      <c r="F34" s="99"/>
      <c r="G34" s="101">
        <f>Table115[5]*Table115[6]</f>
        <v>0</v>
      </c>
    </row>
    <row r="35" spans="1:7" ht="35.450000000000003" customHeight="1" x14ac:dyDescent="0.25">
      <c r="A35" s="96">
        <v>25</v>
      </c>
      <c r="B35" s="96" t="s">
        <v>182</v>
      </c>
      <c r="C35" s="107" t="s">
        <v>615</v>
      </c>
      <c r="D35" s="96" t="s">
        <v>48</v>
      </c>
      <c r="E35" s="98">
        <v>12.55</v>
      </c>
      <c r="F35" s="99"/>
      <c r="G35" s="101">
        <f>Table115[5]*Table115[6]</f>
        <v>0</v>
      </c>
    </row>
    <row r="36" spans="1:7" ht="30" x14ac:dyDescent="0.25">
      <c r="A36" s="96">
        <v>26</v>
      </c>
      <c r="B36" s="96" t="s">
        <v>183</v>
      </c>
      <c r="C36" s="107" t="s">
        <v>616</v>
      </c>
      <c r="D36" s="96" t="s">
        <v>378</v>
      </c>
      <c r="E36" s="98">
        <v>1</v>
      </c>
      <c r="F36" s="99"/>
      <c r="G36" s="101">
        <f>Table115[5]*Table115[6]</f>
        <v>0</v>
      </c>
    </row>
    <row r="37" spans="1:7" x14ac:dyDescent="0.25">
      <c r="A37" s="96"/>
      <c r="B37" s="96"/>
      <c r="C37" s="107" t="s">
        <v>617</v>
      </c>
      <c r="D37" s="96"/>
      <c r="E37" s="98"/>
      <c r="F37" s="99"/>
      <c r="G37" s="101">
        <f>Table115[5]*Table115[6]</f>
        <v>0</v>
      </c>
    </row>
    <row r="38" spans="1:7" ht="30" x14ac:dyDescent="0.25">
      <c r="A38" s="96">
        <v>27</v>
      </c>
      <c r="B38" s="96" t="s">
        <v>184</v>
      </c>
      <c r="C38" s="107" t="s">
        <v>860</v>
      </c>
      <c r="D38" s="96" t="s">
        <v>50</v>
      </c>
      <c r="E38" s="98">
        <v>1.2</v>
      </c>
      <c r="F38" s="99"/>
      <c r="G38" s="101">
        <f>Table115[5]*Table115[6]</f>
        <v>0</v>
      </c>
    </row>
    <row r="39" spans="1:7" ht="45" x14ac:dyDescent="0.25">
      <c r="A39" s="96">
        <v>28</v>
      </c>
      <c r="B39" s="96" t="s">
        <v>176</v>
      </c>
      <c r="C39" s="97" t="s">
        <v>608</v>
      </c>
      <c r="D39" s="96" t="s">
        <v>45</v>
      </c>
      <c r="E39" s="98">
        <v>0.1</v>
      </c>
      <c r="F39" s="99"/>
      <c r="G39" s="101">
        <f>Table115[5]*Table115[6]</f>
        <v>0</v>
      </c>
    </row>
    <row r="40" spans="1:7" ht="35.1" customHeight="1" x14ac:dyDescent="0.25">
      <c r="A40" s="96">
        <v>29</v>
      </c>
      <c r="B40" s="96" t="s">
        <v>182</v>
      </c>
      <c r="C40" s="97" t="s">
        <v>615</v>
      </c>
      <c r="D40" s="96" t="s">
        <v>48</v>
      </c>
      <c r="E40" s="98">
        <v>0.96</v>
      </c>
      <c r="F40" s="99"/>
      <c r="G40" s="101">
        <f>Table115[5]*Table115[6]</f>
        <v>0</v>
      </c>
    </row>
    <row r="41" spans="1:7" ht="30" x14ac:dyDescent="0.25">
      <c r="A41" s="96">
        <v>30</v>
      </c>
      <c r="B41" s="96" t="s">
        <v>185</v>
      </c>
      <c r="C41" s="107" t="s">
        <v>618</v>
      </c>
      <c r="D41" s="96" t="s">
        <v>56</v>
      </c>
      <c r="E41" s="98">
        <v>3.18</v>
      </c>
      <c r="F41" s="99"/>
      <c r="G41" s="101">
        <f>Table115[5]*Table115[6]</f>
        <v>0</v>
      </c>
    </row>
    <row r="42" spans="1:7" ht="30" x14ac:dyDescent="0.25">
      <c r="A42" s="96">
        <v>31</v>
      </c>
      <c r="B42" s="96" t="s">
        <v>186</v>
      </c>
      <c r="C42" s="107" t="s">
        <v>619</v>
      </c>
      <c r="D42" s="96" t="s">
        <v>48</v>
      </c>
      <c r="E42" s="98">
        <v>40.6</v>
      </c>
      <c r="F42" s="99"/>
      <c r="G42" s="101">
        <f>Table115[5]*Table115[6]</f>
        <v>0</v>
      </c>
    </row>
    <row r="43" spans="1:7" ht="60" x14ac:dyDescent="0.25">
      <c r="A43" s="96">
        <v>32</v>
      </c>
      <c r="B43" s="96" t="s">
        <v>187</v>
      </c>
      <c r="C43" s="107" t="s">
        <v>620</v>
      </c>
      <c r="D43" s="96" t="s">
        <v>48</v>
      </c>
      <c r="E43" s="98">
        <v>40.6</v>
      </c>
      <c r="F43" s="99"/>
      <c r="G43" s="101">
        <f>Table115[5]*Table115[6]</f>
        <v>0</v>
      </c>
    </row>
    <row r="44" spans="1:7" ht="30" x14ac:dyDescent="0.25">
      <c r="A44" s="96">
        <v>33</v>
      </c>
      <c r="B44" s="96" t="s">
        <v>186</v>
      </c>
      <c r="C44" s="107" t="s">
        <v>621</v>
      </c>
      <c r="D44" s="96" t="s">
        <v>48</v>
      </c>
      <c r="E44" s="98">
        <v>40.6</v>
      </c>
      <c r="F44" s="99"/>
      <c r="G44" s="101">
        <f>Table115[5]*Table115[6]</f>
        <v>0</v>
      </c>
    </row>
    <row r="45" spans="1:7" ht="60" x14ac:dyDescent="0.25">
      <c r="A45" s="96">
        <v>34</v>
      </c>
      <c r="B45" s="96" t="s">
        <v>188</v>
      </c>
      <c r="C45" s="107" t="s">
        <v>861</v>
      </c>
      <c r="D45" s="96" t="s">
        <v>48</v>
      </c>
      <c r="E45" s="98">
        <v>40.6</v>
      </c>
      <c r="F45" s="99"/>
      <c r="G45" s="101">
        <f>Table115[5]*Table115[6]</f>
        <v>0</v>
      </c>
    </row>
    <row r="46" spans="1:7" x14ac:dyDescent="0.25">
      <c r="A46" s="96">
        <v>35</v>
      </c>
      <c r="B46" s="96" t="s">
        <v>189</v>
      </c>
      <c r="C46" s="107" t="s">
        <v>622</v>
      </c>
      <c r="D46" s="96" t="s">
        <v>45</v>
      </c>
      <c r="E46" s="98">
        <v>1.59</v>
      </c>
      <c r="F46" s="99"/>
      <c r="G46" s="101">
        <f>Table115[5]*Table115[6]</f>
        <v>0</v>
      </c>
    </row>
    <row r="47" spans="1:7" x14ac:dyDescent="0.25">
      <c r="A47" s="96">
        <v>36</v>
      </c>
      <c r="B47" s="96" t="s">
        <v>190</v>
      </c>
      <c r="C47" s="107" t="s">
        <v>623</v>
      </c>
      <c r="D47" s="96" t="s">
        <v>45</v>
      </c>
      <c r="E47" s="98">
        <v>1.59</v>
      </c>
      <c r="F47" s="99"/>
      <c r="G47" s="101">
        <f>Table115[5]*Table115[6]</f>
        <v>0</v>
      </c>
    </row>
    <row r="48" spans="1:7" ht="30" x14ac:dyDescent="0.25">
      <c r="A48" s="96">
        <v>37</v>
      </c>
      <c r="B48" s="96" t="s">
        <v>186</v>
      </c>
      <c r="C48" s="107" t="s">
        <v>624</v>
      </c>
      <c r="D48" s="96" t="s">
        <v>48</v>
      </c>
      <c r="E48" s="98">
        <v>92.4</v>
      </c>
      <c r="F48" s="99"/>
      <c r="G48" s="101">
        <f>Table115[5]*Table115[6]</f>
        <v>0</v>
      </c>
    </row>
    <row r="49" spans="1:7" ht="33.950000000000003" customHeight="1" x14ac:dyDescent="0.25">
      <c r="A49" s="96">
        <v>38</v>
      </c>
      <c r="B49" s="96" t="s">
        <v>191</v>
      </c>
      <c r="C49" s="107" t="s">
        <v>625</v>
      </c>
      <c r="D49" s="96" t="s">
        <v>48</v>
      </c>
      <c r="E49" s="98">
        <v>94.1</v>
      </c>
      <c r="F49" s="99"/>
      <c r="G49" s="101">
        <f>Table115[5]*Table115[6]</f>
        <v>0</v>
      </c>
    </row>
    <row r="50" spans="1:7" ht="30" x14ac:dyDescent="0.25">
      <c r="A50" s="96">
        <v>39</v>
      </c>
      <c r="B50" s="96" t="s">
        <v>192</v>
      </c>
      <c r="C50" s="107" t="s">
        <v>626</v>
      </c>
      <c r="D50" s="96" t="s">
        <v>193</v>
      </c>
      <c r="E50" s="98">
        <v>0.46</v>
      </c>
      <c r="F50" s="99"/>
      <c r="G50" s="101">
        <f>Table115[5]*Table115[6]</f>
        <v>0</v>
      </c>
    </row>
    <row r="51" spans="1:7" ht="20.45" customHeight="1" x14ac:dyDescent="0.25">
      <c r="A51" s="96">
        <v>40</v>
      </c>
      <c r="B51" s="96" t="s">
        <v>194</v>
      </c>
      <c r="C51" s="107" t="s">
        <v>627</v>
      </c>
      <c r="D51" s="96" t="s">
        <v>193</v>
      </c>
      <c r="E51" s="98">
        <v>0.46</v>
      </c>
      <c r="F51" s="99"/>
      <c r="G51" s="101">
        <f>Table115[5]*Table115[6]</f>
        <v>0</v>
      </c>
    </row>
    <row r="52" spans="1:7" x14ac:dyDescent="0.25">
      <c r="A52" s="96">
        <v>41</v>
      </c>
      <c r="B52" s="96" t="s">
        <v>195</v>
      </c>
      <c r="C52" s="107" t="s">
        <v>628</v>
      </c>
      <c r="D52" s="96" t="s">
        <v>45</v>
      </c>
      <c r="E52" s="98">
        <v>0.11</v>
      </c>
      <c r="F52" s="99"/>
      <c r="G52" s="101">
        <f>Table115[5]*Table115[6]</f>
        <v>0</v>
      </c>
    </row>
    <row r="53" spans="1:7" x14ac:dyDescent="0.25">
      <c r="A53" s="96">
        <v>42</v>
      </c>
      <c r="B53" s="96" t="s">
        <v>190</v>
      </c>
      <c r="C53" s="97" t="s">
        <v>623</v>
      </c>
      <c r="D53" s="96" t="s">
        <v>45</v>
      </c>
      <c r="E53" s="98">
        <v>0.11</v>
      </c>
      <c r="F53" s="99"/>
      <c r="G53" s="101">
        <f>Table115[5]*Table115[6]</f>
        <v>0</v>
      </c>
    </row>
    <row r="54" spans="1:7" ht="30" x14ac:dyDescent="0.25">
      <c r="A54" s="96">
        <v>43</v>
      </c>
      <c r="B54" s="96" t="s">
        <v>196</v>
      </c>
      <c r="C54" s="107" t="s">
        <v>629</v>
      </c>
      <c r="D54" s="96" t="s">
        <v>48</v>
      </c>
      <c r="E54" s="98">
        <v>20</v>
      </c>
      <c r="F54" s="99"/>
      <c r="G54" s="101">
        <f>Table115[5]*Table115[6]</f>
        <v>0</v>
      </c>
    </row>
    <row r="55" spans="1:7" x14ac:dyDescent="0.25">
      <c r="A55" s="96">
        <v>44</v>
      </c>
      <c r="B55" s="96" t="s">
        <v>190</v>
      </c>
      <c r="C55" s="97" t="s">
        <v>623</v>
      </c>
      <c r="D55" s="96" t="s">
        <v>45</v>
      </c>
      <c r="E55" s="98">
        <v>0.45</v>
      </c>
      <c r="F55" s="99"/>
      <c r="G55" s="101">
        <f>Table115[5]*Table115[6]</f>
        <v>0</v>
      </c>
    </row>
    <row r="56" spans="1:7" ht="30" x14ac:dyDescent="0.25">
      <c r="A56" s="96">
        <v>45</v>
      </c>
      <c r="B56" s="96" t="s">
        <v>197</v>
      </c>
      <c r="C56" s="97" t="s">
        <v>631</v>
      </c>
      <c r="D56" s="96" t="s">
        <v>45</v>
      </c>
      <c r="E56" s="98">
        <v>0.45</v>
      </c>
      <c r="F56" s="99"/>
      <c r="G56" s="101">
        <f>Table115[5]*Table115[6]</f>
        <v>0</v>
      </c>
    </row>
    <row r="57" spans="1:7" x14ac:dyDescent="0.25">
      <c r="A57" s="96">
        <v>46</v>
      </c>
      <c r="B57" s="96" t="s">
        <v>198</v>
      </c>
      <c r="C57" s="112" t="s">
        <v>630</v>
      </c>
      <c r="D57" s="96" t="s">
        <v>48</v>
      </c>
      <c r="E57" s="98">
        <v>20</v>
      </c>
      <c r="F57" s="99"/>
      <c r="G57" s="101">
        <f>Table115[5]*Table115[6]</f>
        <v>0</v>
      </c>
    </row>
    <row r="58" spans="1:7" ht="75" x14ac:dyDescent="0.25">
      <c r="A58" s="96">
        <v>47</v>
      </c>
      <c r="B58" s="96" t="s">
        <v>199</v>
      </c>
      <c r="C58" s="102" t="s">
        <v>632</v>
      </c>
      <c r="D58" s="96" t="s">
        <v>48</v>
      </c>
      <c r="E58" s="98">
        <v>94.1</v>
      </c>
      <c r="F58" s="99"/>
      <c r="G58" s="101">
        <f>Table115[5]*Table115[6]</f>
        <v>0</v>
      </c>
    </row>
    <row r="59" spans="1:7" x14ac:dyDescent="0.25">
      <c r="A59" s="96">
        <v>48</v>
      </c>
      <c r="B59" s="96" t="s">
        <v>200</v>
      </c>
      <c r="C59" s="107" t="s">
        <v>633</v>
      </c>
      <c r="D59" s="96" t="s">
        <v>50</v>
      </c>
      <c r="E59" s="98">
        <v>16.8</v>
      </c>
      <c r="F59" s="99"/>
      <c r="G59" s="101">
        <f>Table115[5]*Table115[6]</f>
        <v>0</v>
      </c>
    </row>
    <row r="60" spans="1:7" x14ac:dyDescent="0.25">
      <c r="A60" s="96">
        <v>49</v>
      </c>
      <c r="B60" s="96" t="s">
        <v>201</v>
      </c>
      <c r="C60" s="107" t="s">
        <v>634</v>
      </c>
      <c r="D60" s="96" t="s">
        <v>50</v>
      </c>
      <c r="E60" s="98">
        <v>16.399999999999999</v>
      </c>
      <c r="F60" s="99"/>
      <c r="G60" s="101">
        <f>Table115[5]*Table115[6]</f>
        <v>0</v>
      </c>
    </row>
    <row r="61" spans="1:7" ht="60" x14ac:dyDescent="0.25">
      <c r="A61" s="96">
        <v>50</v>
      </c>
      <c r="B61" s="96" t="s">
        <v>202</v>
      </c>
      <c r="C61" s="107" t="s">
        <v>635</v>
      </c>
      <c r="D61" s="96" t="s">
        <v>48</v>
      </c>
      <c r="E61" s="98">
        <v>20</v>
      </c>
      <c r="F61" s="99"/>
      <c r="G61" s="101">
        <f>Table115[5]*Table115[6]</f>
        <v>0</v>
      </c>
    </row>
    <row r="62" spans="1:7" ht="30" x14ac:dyDescent="0.25">
      <c r="A62" s="96">
        <v>51</v>
      </c>
      <c r="B62" s="96" t="s">
        <v>203</v>
      </c>
      <c r="C62" s="107" t="s">
        <v>636</v>
      </c>
      <c r="D62" s="96" t="s">
        <v>48</v>
      </c>
      <c r="E62" s="98">
        <v>25.7</v>
      </c>
      <c r="F62" s="99"/>
      <c r="G62" s="101">
        <f>Table115[5]*Table115[6]</f>
        <v>0</v>
      </c>
    </row>
    <row r="63" spans="1:7" ht="30" x14ac:dyDescent="0.25">
      <c r="A63" s="96">
        <v>52</v>
      </c>
      <c r="B63" s="96" t="s">
        <v>204</v>
      </c>
      <c r="C63" s="107" t="s">
        <v>637</v>
      </c>
      <c r="D63" s="96" t="s">
        <v>378</v>
      </c>
      <c r="E63" s="98">
        <v>1</v>
      </c>
      <c r="F63" s="99"/>
      <c r="G63" s="101">
        <f>Table115[5]*Table115[6]</f>
        <v>0</v>
      </c>
    </row>
    <row r="64" spans="1:7" ht="30" x14ac:dyDescent="0.25">
      <c r="A64" s="96">
        <v>53</v>
      </c>
      <c r="B64" s="96" t="s">
        <v>133</v>
      </c>
      <c r="C64" s="107" t="s">
        <v>638</v>
      </c>
      <c r="D64" s="96" t="s">
        <v>378</v>
      </c>
      <c r="E64" s="98">
        <v>1</v>
      </c>
      <c r="F64" s="99"/>
      <c r="G64" s="101">
        <f>Table115[5]*Table115[6]</f>
        <v>0</v>
      </c>
    </row>
    <row r="65" spans="1:7" x14ac:dyDescent="0.25">
      <c r="A65" s="96">
        <v>54</v>
      </c>
      <c r="B65" s="96"/>
      <c r="C65" s="107" t="s">
        <v>639</v>
      </c>
      <c r="D65" s="96"/>
      <c r="E65" s="98"/>
      <c r="F65" s="99"/>
      <c r="G65" s="101">
        <f>Table115[5]*Table115[6]</f>
        <v>0</v>
      </c>
    </row>
    <row r="66" spans="1:7" ht="45" x14ac:dyDescent="0.25">
      <c r="A66" s="96">
        <v>55</v>
      </c>
      <c r="B66" s="96" t="s">
        <v>62</v>
      </c>
      <c r="C66" s="97" t="s">
        <v>546</v>
      </c>
      <c r="D66" s="96" t="s">
        <v>56</v>
      </c>
      <c r="E66" s="98">
        <v>26.4</v>
      </c>
      <c r="F66" s="99"/>
      <c r="G66" s="101">
        <f>Table115[5]*Table115[6]</f>
        <v>0</v>
      </c>
    </row>
    <row r="67" spans="1:7" ht="30" x14ac:dyDescent="0.25">
      <c r="A67" s="96">
        <v>56</v>
      </c>
      <c r="B67" s="96" t="s">
        <v>57</v>
      </c>
      <c r="C67" s="97" t="s">
        <v>371</v>
      </c>
      <c r="D67" s="96" t="s">
        <v>58</v>
      </c>
      <c r="E67" s="98">
        <v>0.03</v>
      </c>
      <c r="F67" s="99"/>
      <c r="G67" s="101">
        <f>Table115[5]*Table115[6]</f>
        <v>0</v>
      </c>
    </row>
    <row r="68" spans="1:7" ht="30" x14ac:dyDescent="0.25">
      <c r="A68" s="96">
        <v>57</v>
      </c>
      <c r="B68" s="96" t="s">
        <v>59</v>
      </c>
      <c r="C68" s="97" t="s">
        <v>357</v>
      </c>
      <c r="D68" s="96" t="s">
        <v>58</v>
      </c>
      <c r="E68" s="98">
        <v>0.03</v>
      </c>
      <c r="F68" s="99"/>
      <c r="G68" s="101">
        <f>Table115[5]*Table115[6]</f>
        <v>0</v>
      </c>
    </row>
    <row r="69" spans="1:7" ht="30" x14ac:dyDescent="0.25">
      <c r="A69" s="96">
        <v>58</v>
      </c>
      <c r="B69" s="96" t="s">
        <v>185</v>
      </c>
      <c r="C69" s="97" t="s">
        <v>618</v>
      </c>
      <c r="D69" s="96" t="s">
        <v>56</v>
      </c>
      <c r="E69" s="98">
        <v>8.84</v>
      </c>
      <c r="F69" s="99"/>
      <c r="G69" s="101">
        <f>Table115[5]*Table115[6]</f>
        <v>0</v>
      </c>
    </row>
    <row r="70" spans="1:7" ht="75" x14ac:dyDescent="0.25">
      <c r="A70" s="96">
        <v>59</v>
      </c>
      <c r="B70" s="96" t="s">
        <v>199</v>
      </c>
      <c r="C70" s="102" t="s">
        <v>640</v>
      </c>
      <c r="D70" s="96" t="s">
        <v>48</v>
      </c>
      <c r="E70" s="98">
        <v>3.3</v>
      </c>
      <c r="F70" s="99"/>
      <c r="G70" s="101">
        <f>Table115[5]*Table115[6]</f>
        <v>0</v>
      </c>
    </row>
    <row r="71" spans="1:7" ht="60" x14ac:dyDescent="0.25">
      <c r="A71" s="96">
        <v>60</v>
      </c>
      <c r="B71" s="96" t="s">
        <v>202</v>
      </c>
      <c r="C71" s="107" t="s">
        <v>862</v>
      </c>
      <c r="D71" s="96" t="s">
        <v>48</v>
      </c>
      <c r="E71" s="98">
        <v>1.2</v>
      </c>
      <c r="F71" s="99"/>
      <c r="G71" s="101">
        <f>Table115[5]*Table115[6]</f>
        <v>0</v>
      </c>
    </row>
    <row r="72" spans="1:7" ht="60" x14ac:dyDescent="0.25">
      <c r="A72" s="96">
        <v>61</v>
      </c>
      <c r="B72" s="96" t="s">
        <v>205</v>
      </c>
      <c r="C72" s="107" t="s">
        <v>641</v>
      </c>
      <c r="D72" s="96" t="s">
        <v>45</v>
      </c>
      <c r="E72" s="98">
        <v>0.14000000000000001</v>
      </c>
      <c r="F72" s="99"/>
      <c r="G72" s="101">
        <f>Table115[5]*Table115[6]</f>
        <v>0</v>
      </c>
    </row>
    <row r="73" spans="1:7" x14ac:dyDescent="0.25">
      <c r="A73" s="96"/>
      <c r="B73" s="96"/>
      <c r="C73" s="107" t="s">
        <v>643</v>
      </c>
      <c r="D73" s="96"/>
      <c r="E73" s="98"/>
      <c r="F73" s="99"/>
      <c r="G73" s="101">
        <f>Table115[5]*Table115[6]</f>
        <v>0</v>
      </c>
    </row>
    <row r="74" spans="1:7" ht="30" x14ac:dyDescent="0.25">
      <c r="A74" s="96">
        <v>62</v>
      </c>
      <c r="B74" s="96" t="s">
        <v>206</v>
      </c>
      <c r="C74" s="102" t="s">
        <v>644</v>
      </c>
      <c r="D74" s="96" t="s">
        <v>48</v>
      </c>
      <c r="E74" s="98">
        <v>5.08</v>
      </c>
      <c r="F74" s="99"/>
      <c r="G74" s="101">
        <f>Table115[5]*Table115[6]</f>
        <v>0</v>
      </c>
    </row>
    <row r="75" spans="1:7" ht="15.95" customHeight="1" x14ac:dyDescent="0.25">
      <c r="A75" s="96">
        <v>63</v>
      </c>
      <c r="B75" s="96" t="s">
        <v>207</v>
      </c>
      <c r="C75" s="107" t="s">
        <v>645</v>
      </c>
      <c r="D75" s="96" t="s">
        <v>50</v>
      </c>
      <c r="E75" s="98">
        <v>2.4</v>
      </c>
      <c r="F75" s="99"/>
      <c r="G75" s="101">
        <f>Table115[5]*Table115[6]</f>
        <v>0</v>
      </c>
    </row>
    <row r="76" spans="1:7" x14ac:dyDescent="0.25">
      <c r="A76" s="96">
        <v>64</v>
      </c>
      <c r="B76" s="96" t="s">
        <v>208</v>
      </c>
      <c r="C76" s="107" t="s">
        <v>646</v>
      </c>
      <c r="D76" s="96" t="s">
        <v>50</v>
      </c>
      <c r="E76" s="98">
        <v>2.4</v>
      </c>
      <c r="F76" s="99"/>
      <c r="G76" s="101">
        <f>Table115[5]*Table115[6]</f>
        <v>0</v>
      </c>
    </row>
    <row r="77" spans="1:7" ht="60" x14ac:dyDescent="0.25">
      <c r="A77" s="96">
        <v>65</v>
      </c>
      <c r="B77" s="96" t="s">
        <v>209</v>
      </c>
      <c r="C77" s="109" t="s">
        <v>863</v>
      </c>
      <c r="D77" s="96" t="s">
        <v>48</v>
      </c>
      <c r="E77" s="98">
        <v>2.76</v>
      </c>
      <c r="F77" s="99"/>
      <c r="G77" s="101">
        <f>Table115[5]*Table115[6]</f>
        <v>0</v>
      </c>
    </row>
    <row r="78" spans="1:7" ht="30" x14ac:dyDescent="0.25">
      <c r="A78" s="96">
        <v>66</v>
      </c>
      <c r="B78" s="96" t="s">
        <v>210</v>
      </c>
      <c r="C78" s="107" t="s">
        <v>647</v>
      </c>
      <c r="D78" s="96" t="s">
        <v>48</v>
      </c>
      <c r="E78" s="98">
        <v>6.07</v>
      </c>
      <c r="F78" s="99"/>
      <c r="G78" s="101">
        <f>Table115[5]*Table115[6]</f>
        <v>0</v>
      </c>
    </row>
    <row r="79" spans="1:7" ht="60" x14ac:dyDescent="0.25">
      <c r="A79" s="96">
        <v>67</v>
      </c>
      <c r="B79" s="96" t="s">
        <v>211</v>
      </c>
      <c r="C79" s="102" t="s">
        <v>648</v>
      </c>
      <c r="D79" s="96" t="s">
        <v>48</v>
      </c>
      <c r="E79" s="98">
        <v>0.92</v>
      </c>
      <c r="F79" s="99"/>
      <c r="G79" s="101">
        <f>Table115[5]*Table115[6]</f>
        <v>0</v>
      </c>
    </row>
    <row r="80" spans="1:7" x14ac:dyDescent="0.25">
      <c r="A80" s="96"/>
      <c r="B80" s="96"/>
      <c r="C80" s="107" t="s">
        <v>649</v>
      </c>
      <c r="D80" s="96"/>
      <c r="E80" s="98"/>
      <c r="F80" s="99"/>
      <c r="G80" s="101">
        <f>Table115[5]*Table115[6]</f>
        <v>0</v>
      </c>
    </row>
    <row r="81" spans="1:7" x14ac:dyDescent="0.25">
      <c r="A81" s="96">
        <v>68</v>
      </c>
      <c r="B81" s="96" t="s">
        <v>212</v>
      </c>
      <c r="C81" s="107" t="s">
        <v>650</v>
      </c>
      <c r="D81" s="96" t="s">
        <v>193</v>
      </c>
      <c r="E81" s="98">
        <v>0.41</v>
      </c>
      <c r="F81" s="99"/>
      <c r="G81" s="101">
        <f>Table115[5]*Table115[6]</f>
        <v>0</v>
      </c>
    </row>
    <row r="82" spans="1:7" ht="45" x14ac:dyDescent="0.25">
      <c r="A82" s="96">
        <v>69</v>
      </c>
      <c r="B82" s="96" t="s">
        <v>47</v>
      </c>
      <c r="C82" s="107" t="s">
        <v>864</v>
      </c>
      <c r="D82" s="96" t="s">
        <v>48</v>
      </c>
      <c r="E82" s="98">
        <v>40.6</v>
      </c>
      <c r="F82" s="99"/>
      <c r="G82" s="101">
        <f>Table115[5]*Table115[6]</f>
        <v>0</v>
      </c>
    </row>
    <row r="83" spans="1:7" ht="30" x14ac:dyDescent="0.25">
      <c r="A83" s="96">
        <v>70</v>
      </c>
      <c r="B83" s="96" t="s">
        <v>213</v>
      </c>
      <c r="C83" s="102" t="s">
        <v>651</v>
      </c>
      <c r="D83" s="96" t="s">
        <v>48</v>
      </c>
      <c r="E83" s="98">
        <v>40.6</v>
      </c>
      <c r="F83" s="99"/>
      <c r="G83" s="101">
        <f>Table115[5]*Table115[6]</f>
        <v>0</v>
      </c>
    </row>
    <row r="84" spans="1:7" ht="30" x14ac:dyDescent="0.25">
      <c r="A84" s="96">
        <v>71</v>
      </c>
      <c r="B84" s="96" t="s">
        <v>214</v>
      </c>
      <c r="C84" s="107" t="s">
        <v>865</v>
      </c>
      <c r="D84" s="96" t="s">
        <v>48</v>
      </c>
      <c r="E84" s="98">
        <v>40.6</v>
      </c>
      <c r="F84" s="99"/>
      <c r="G84" s="101">
        <f>Table115[5]*Table115[6]</f>
        <v>0</v>
      </c>
    </row>
    <row r="85" spans="1:7" ht="30" x14ac:dyDescent="0.25">
      <c r="A85" s="96">
        <v>72</v>
      </c>
      <c r="B85" s="96" t="s">
        <v>215</v>
      </c>
      <c r="C85" s="102" t="s">
        <v>652</v>
      </c>
      <c r="D85" s="96" t="s">
        <v>48</v>
      </c>
      <c r="E85" s="98">
        <v>40.6</v>
      </c>
      <c r="F85" s="99"/>
      <c r="G85" s="101">
        <f>Table115[5]*Table115[6]</f>
        <v>0</v>
      </c>
    </row>
    <row r="86" spans="1:7" x14ac:dyDescent="0.25">
      <c r="A86" s="96">
        <v>73</v>
      </c>
      <c r="B86" s="96" t="s">
        <v>216</v>
      </c>
      <c r="C86" s="102" t="s">
        <v>653</v>
      </c>
      <c r="D86" s="96" t="s">
        <v>50</v>
      </c>
      <c r="E86" s="98">
        <v>24.35</v>
      </c>
      <c r="F86" s="99"/>
      <c r="G86" s="101">
        <f>Table115[5]*Table115[6]</f>
        <v>0</v>
      </c>
    </row>
    <row r="87" spans="1:7" x14ac:dyDescent="0.25">
      <c r="A87" s="96"/>
      <c r="B87" s="96"/>
      <c r="C87" s="107" t="s">
        <v>654</v>
      </c>
      <c r="D87" s="96"/>
      <c r="E87" s="98"/>
      <c r="F87" s="99"/>
      <c r="G87" s="101">
        <f>Table115[5]*Table115[6]</f>
        <v>0</v>
      </c>
    </row>
    <row r="88" spans="1:7" ht="30" x14ac:dyDescent="0.25">
      <c r="A88" s="96">
        <v>74</v>
      </c>
      <c r="B88" s="96" t="s">
        <v>217</v>
      </c>
      <c r="C88" s="107" t="s">
        <v>655</v>
      </c>
      <c r="D88" s="96" t="s">
        <v>48</v>
      </c>
      <c r="E88" s="98">
        <v>40.6</v>
      </c>
      <c r="F88" s="99"/>
      <c r="G88" s="101">
        <f>Table115[5]*Table115[6]</f>
        <v>0</v>
      </c>
    </row>
    <row r="89" spans="1:7" x14ac:dyDescent="0.25">
      <c r="A89" s="96">
        <v>75</v>
      </c>
      <c r="B89" s="96" t="s">
        <v>218</v>
      </c>
      <c r="C89" s="107" t="s">
        <v>656</v>
      </c>
      <c r="D89" s="96" t="s">
        <v>48</v>
      </c>
      <c r="E89" s="98">
        <v>40.6</v>
      </c>
      <c r="F89" s="99"/>
      <c r="G89" s="101">
        <f>Table115[5]*Table115[6]</f>
        <v>0</v>
      </c>
    </row>
    <row r="90" spans="1:7" ht="30" x14ac:dyDescent="0.25">
      <c r="A90" s="96">
        <v>76</v>
      </c>
      <c r="B90" s="96" t="s">
        <v>219</v>
      </c>
      <c r="C90" s="107" t="s">
        <v>657</v>
      </c>
      <c r="D90" s="96" t="s">
        <v>48</v>
      </c>
      <c r="E90" s="98">
        <v>40.6</v>
      </c>
      <c r="F90" s="99"/>
      <c r="G90" s="101">
        <f>Table115[5]*Table115[6]</f>
        <v>0</v>
      </c>
    </row>
    <row r="91" spans="1:7" ht="45" x14ac:dyDescent="0.25">
      <c r="A91" s="96">
        <v>77</v>
      </c>
      <c r="B91" s="96" t="s">
        <v>220</v>
      </c>
      <c r="C91" s="107" t="s">
        <v>658</v>
      </c>
      <c r="D91" s="96" t="s">
        <v>48</v>
      </c>
      <c r="E91" s="98">
        <v>79.599999999999994</v>
      </c>
      <c r="F91" s="99"/>
      <c r="G91" s="101">
        <f>Table115[5]*Table115[6]</f>
        <v>0</v>
      </c>
    </row>
    <row r="92" spans="1:7" x14ac:dyDescent="0.25">
      <c r="A92" s="96">
        <v>78</v>
      </c>
      <c r="B92" s="96" t="s">
        <v>218</v>
      </c>
      <c r="C92" s="97" t="s">
        <v>656</v>
      </c>
      <c r="D92" s="96" t="s">
        <v>48</v>
      </c>
      <c r="E92" s="98">
        <v>79.599999999999994</v>
      </c>
      <c r="F92" s="99"/>
      <c r="G92" s="101">
        <f>Table115[5]*Table115[6]</f>
        <v>0</v>
      </c>
    </row>
    <row r="93" spans="1:7" ht="30" x14ac:dyDescent="0.25">
      <c r="A93" s="96">
        <v>79</v>
      </c>
      <c r="B93" s="96" t="s">
        <v>221</v>
      </c>
      <c r="C93" s="102" t="s">
        <v>659</v>
      </c>
      <c r="D93" s="96" t="s">
        <v>48</v>
      </c>
      <c r="E93" s="98">
        <v>79.599999999999994</v>
      </c>
      <c r="F93" s="99"/>
      <c r="G93" s="101">
        <f>Table115[5]*Table115[6]</f>
        <v>0</v>
      </c>
    </row>
    <row r="94" spans="1:7" x14ac:dyDescent="0.25">
      <c r="A94" s="96"/>
      <c r="B94" s="96"/>
      <c r="C94" s="107" t="s">
        <v>660</v>
      </c>
      <c r="D94" s="96"/>
      <c r="E94" s="98"/>
      <c r="F94" s="99"/>
      <c r="G94" s="101">
        <f>Table115[5]*Table115[6]</f>
        <v>0</v>
      </c>
    </row>
    <row r="95" spans="1:7" ht="60" x14ac:dyDescent="0.25">
      <c r="A95" s="96">
        <v>81</v>
      </c>
      <c r="B95" s="96" t="s">
        <v>222</v>
      </c>
      <c r="C95" s="102" t="s">
        <v>661</v>
      </c>
      <c r="D95" s="96" t="s">
        <v>48</v>
      </c>
      <c r="E95" s="98">
        <v>14.1</v>
      </c>
      <c r="F95" s="99"/>
      <c r="G95" s="101">
        <f>Table115[5]*Table115[6]</f>
        <v>0</v>
      </c>
    </row>
    <row r="96" spans="1:7" ht="30" x14ac:dyDescent="0.25">
      <c r="A96" s="96">
        <v>82</v>
      </c>
      <c r="B96" s="96" t="s">
        <v>223</v>
      </c>
      <c r="C96" s="107" t="s">
        <v>662</v>
      </c>
      <c r="D96" s="96" t="s">
        <v>48</v>
      </c>
      <c r="E96" s="98">
        <v>105.05</v>
      </c>
      <c r="F96" s="99"/>
      <c r="G96" s="101">
        <f>Table115[5]*Table115[6]</f>
        <v>0</v>
      </c>
    </row>
    <row r="97" spans="1:7" ht="30" x14ac:dyDescent="0.25">
      <c r="A97" s="96">
        <v>83</v>
      </c>
      <c r="B97" s="96" t="s">
        <v>224</v>
      </c>
      <c r="C97" s="107" t="s">
        <v>679</v>
      </c>
      <c r="D97" s="96" t="s">
        <v>48</v>
      </c>
      <c r="E97" s="98">
        <v>105.05</v>
      </c>
      <c r="F97" s="99"/>
      <c r="G97" s="101">
        <f>Table115[5]*Table115[6]</f>
        <v>0</v>
      </c>
    </row>
    <row r="98" spans="1:7" ht="30" x14ac:dyDescent="0.25">
      <c r="A98" s="96">
        <v>84</v>
      </c>
      <c r="B98" s="96" t="s">
        <v>225</v>
      </c>
      <c r="C98" s="107" t="s">
        <v>663</v>
      </c>
      <c r="D98" s="96" t="s">
        <v>48</v>
      </c>
      <c r="E98" s="98">
        <v>105.05</v>
      </c>
      <c r="F98" s="99"/>
      <c r="G98" s="101">
        <f>Table115[5]*Table115[6]</f>
        <v>0</v>
      </c>
    </row>
    <row r="99" spans="1:7" x14ac:dyDescent="0.25">
      <c r="A99" s="96"/>
      <c r="B99" s="96"/>
      <c r="C99" s="107" t="s">
        <v>664</v>
      </c>
      <c r="D99" s="96"/>
      <c r="E99" s="98"/>
      <c r="F99" s="99"/>
      <c r="G99" s="101">
        <f>Table115[5]*Table115[6]</f>
        <v>0</v>
      </c>
    </row>
    <row r="100" spans="1:7" x14ac:dyDescent="0.25">
      <c r="A100" s="96"/>
      <c r="B100" s="96"/>
      <c r="C100" s="107" t="s">
        <v>680</v>
      </c>
      <c r="D100" s="96"/>
      <c r="E100" s="98"/>
      <c r="F100" s="99"/>
      <c r="G100" s="101">
        <f>Table115[5]*Table115[6]</f>
        <v>0</v>
      </c>
    </row>
    <row r="101" spans="1:7" ht="60" x14ac:dyDescent="0.25">
      <c r="A101" s="96">
        <v>85</v>
      </c>
      <c r="B101" s="96" t="s">
        <v>64</v>
      </c>
      <c r="C101" s="107" t="s">
        <v>866</v>
      </c>
      <c r="D101" s="96" t="s">
        <v>45</v>
      </c>
      <c r="E101" s="98">
        <v>1.5</v>
      </c>
      <c r="F101" s="99"/>
      <c r="G101" s="101">
        <f>Table115[5]*Table115[6]</f>
        <v>0</v>
      </c>
    </row>
    <row r="102" spans="1:7" ht="33" customHeight="1" x14ac:dyDescent="0.25">
      <c r="A102" s="96">
        <v>86</v>
      </c>
      <c r="B102" s="96" t="s">
        <v>54</v>
      </c>
      <c r="C102" s="97" t="s">
        <v>542</v>
      </c>
      <c r="D102" s="96" t="s">
        <v>45</v>
      </c>
      <c r="E102" s="98">
        <v>0.7</v>
      </c>
      <c r="F102" s="99"/>
      <c r="G102" s="101">
        <f>Table115[5]*Table115[6]</f>
        <v>0</v>
      </c>
    </row>
    <row r="103" spans="1:7" ht="33.950000000000003" customHeight="1" x14ac:dyDescent="0.25">
      <c r="A103" s="96">
        <v>87</v>
      </c>
      <c r="B103" s="96" t="s">
        <v>55</v>
      </c>
      <c r="C103" s="97" t="s">
        <v>544</v>
      </c>
      <c r="D103" s="96" t="s">
        <v>45</v>
      </c>
      <c r="E103" s="98">
        <v>0.7</v>
      </c>
      <c r="F103" s="99"/>
      <c r="G103" s="101">
        <f>Table115[5]*Table115[6]</f>
        <v>0</v>
      </c>
    </row>
    <row r="104" spans="1:7" x14ac:dyDescent="0.25">
      <c r="A104" s="96">
        <v>88</v>
      </c>
      <c r="B104" s="96" t="s">
        <v>60</v>
      </c>
      <c r="C104" s="97" t="s">
        <v>587</v>
      </c>
      <c r="D104" s="96" t="s">
        <v>45</v>
      </c>
      <c r="E104" s="98">
        <v>0.11</v>
      </c>
      <c r="F104" s="99"/>
      <c r="G104" s="101">
        <f>Table115[5]*Table115[6]</f>
        <v>0</v>
      </c>
    </row>
    <row r="105" spans="1:7" ht="60" x14ac:dyDescent="0.25">
      <c r="A105" s="96">
        <v>89</v>
      </c>
      <c r="B105" s="96" t="s">
        <v>51</v>
      </c>
      <c r="C105" s="107" t="s">
        <v>867</v>
      </c>
      <c r="D105" s="96" t="s">
        <v>45</v>
      </c>
      <c r="E105" s="98">
        <v>1.1000000000000001</v>
      </c>
      <c r="F105" s="99"/>
      <c r="G105" s="101">
        <f>Table115[5]*Table115[6]</f>
        <v>0</v>
      </c>
    </row>
    <row r="106" spans="1:7" ht="45" x14ac:dyDescent="0.25">
      <c r="A106" s="96">
        <v>90</v>
      </c>
      <c r="B106" s="96" t="s">
        <v>61</v>
      </c>
      <c r="C106" s="97" t="s">
        <v>568</v>
      </c>
      <c r="D106" s="96" t="s">
        <v>48</v>
      </c>
      <c r="E106" s="98">
        <v>7.75</v>
      </c>
      <c r="F106" s="99"/>
      <c r="G106" s="101">
        <f>Table115[5]*Table115[6]</f>
        <v>0</v>
      </c>
    </row>
    <row r="107" spans="1:7" ht="45" x14ac:dyDescent="0.25">
      <c r="A107" s="96">
        <v>91</v>
      </c>
      <c r="B107" s="96" t="s">
        <v>226</v>
      </c>
      <c r="C107" s="107" t="s">
        <v>665</v>
      </c>
      <c r="D107" s="96" t="s">
        <v>48</v>
      </c>
      <c r="E107" s="98">
        <v>2.4500000000000002</v>
      </c>
      <c r="F107" s="99"/>
      <c r="G107" s="101">
        <f>Table115[5]*Table115[6]</f>
        <v>0</v>
      </c>
    </row>
    <row r="108" spans="1:7" x14ac:dyDescent="0.25">
      <c r="A108" s="96"/>
      <c r="B108" s="96"/>
      <c r="C108" s="107" t="s">
        <v>666</v>
      </c>
      <c r="D108" s="96"/>
      <c r="E108" s="98"/>
      <c r="F108" s="99"/>
      <c r="G108" s="101">
        <f>Table115[5]*Table115[6]</f>
        <v>0</v>
      </c>
    </row>
    <row r="109" spans="1:7" x14ac:dyDescent="0.25">
      <c r="A109" s="96">
        <v>92</v>
      </c>
      <c r="B109" s="96" t="s">
        <v>60</v>
      </c>
      <c r="C109" s="97" t="s">
        <v>587</v>
      </c>
      <c r="D109" s="96" t="s">
        <v>45</v>
      </c>
      <c r="E109" s="98">
        <v>0.93</v>
      </c>
      <c r="F109" s="99"/>
      <c r="G109" s="101">
        <f>Table115[5]*Table115[6]</f>
        <v>0</v>
      </c>
    </row>
    <row r="110" spans="1:7" ht="60" x14ac:dyDescent="0.25">
      <c r="A110" s="96">
        <v>93</v>
      </c>
      <c r="B110" s="96" t="s">
        <v>148</v>
      </c>
      <c r="C110" s="97" t="s">
        <v>566</v>
      </c>
      <c r="D110" s="96" t="s">
        <v>45</v>
      </c>
      <c r="E110" s="98">
        <v>2.29</v>
      </c>
      <c r="F110" s="99"/>
      <c r="G110" s="101">
        <f>Table115[5]*Table115[6]</f>
        <v>0</v>
      </c>
    </row>
    <row r="111" spans="1:7" ht="30" x14ac:dyDescent="0.25">
      <c r="A111" s="96">
        <v>94</v>
      </c>
      <c r="B111" s="96" t="s">
        <v>227</v>
      </c>
      <c r="C111" s="107" t="s">
        <v>667</v>
      </c>
      <c r="D111" s="96" t="s">
        <v>56</v>
      </c>
      <c r="E111" s="98">
        <v>8.1999999999999993</v>
      </c>
      <c r="F111" s="99"/>
      <c r="G111" s="101">
        <f>Table115[5]*Table115[6]</f>
        <v>0</v>
      </c>
    </row>
    <row r="112" spans="1:7" ht="30" x14ac:dyDescent="0.25">
      <c r="A112" s="96">
        <v>95</v>
      </c>
      <c r="B112" s="96" t="s">
        <v>228</v>
      </c>
      <c r="C112" s="107" t="s">
        <v>668</v>
      </c>
      <c r="D112" s="96" t="s">
        <v>56</v>
      </c>
      <c r="E112" s="98">
        <v>48.4</v>
      </c>
      <c r="F112" s="99"/>
      <c r="G112" s="101">
        <f>Table115[5]*Table115[6]</f>
        <v>0</v>
      </c>
    </row>
    <row r="113" spans="1:7" ht="30" x14ac:dyDescent="0.25">
      <c r="A113" s="96">
        <v>96</v>
      </c>
      <c r="B113" s="96" t="s">
        <v>185</v>
      </c>
      <c r="C113" s="97" t="s">
        <v>618</v>
      </c>
      <c r="D113" s="96" t="s">
        <v>56</v>
      </c>
      <c r="E113" s="98">
        <v>70.61</v>
      </c>
      <c r="F113" s="99"/>
      <c r="G113" s="101">
        <f>Table115[5]*Table115[6]</f>
        <v>0</v>
      </c>
    </row>
    <row r="114" spans="1:7" ht="45" x14ac:dyDescent="0.25">
      <c r="A114" s="96">
        <v>97</v>
      </c>
      <c r="B114" s="96" t="s">
        <v>61</v>
      </c>
      <c r="C114" s="97" t="s">
        <v>568</v>
      </c>
      <c r="D114" s="96" t="s">
        <v>48</v>
      </c>
      <c r="E114" s="98">
        <v>8.8000000000000007</v>
      </c>
      <c r="F114" s="99"/>
      <c r="G114" s="101">
        <f>Table115[5]*Table115[6]</f>
        <v>0</v>
      </c>
    </row>
    <row r="115" spans="1:7" x14ac:dyDescent="0.25">
      <c r="A115" s="96"/>
      <c r="B115" s="96"/>
      <c r="C115" s="107" t="s">
        <v>669</v>
      </c>
      <c r="D115" s="96"/>
      <c r="E115" s="98"/>
      <c r="F115" s="99"/>
      <c r="G115" s="101">
        <f>Table115[5]*Table115[6]</f>
        <v>0</v>
      </c>
    </row>
    <row r="116" spans="1:7" ht="30" x14ac:dyDescent="0.25">
      <c r="A116" s="96">
        <v>98</v>
      </c>
      <c r="B116" s="96" t="s">
        <v>185</v>
      </c>
      <c r="C116" s="97" t="s">
        <v>618</v>
      </c>
      <c r="D116" s="96" t="s">
        <v>56</v>
      </c>
      <c r="E116" s="98">
        <v>26.39</v>
      </c>
      <c r="F116" s="99"/>
      <c r="G116" s="101">
        <f>Table115[5]*Table115[6]</f>
        <v>0</v>
      </c>
    </row>
    <row r="117" spans="1:7" ht="20.100000000000001" customHeight="1" x14ac:dyDescent="0.25">
      <c r="A117" s="96">
        <v>99</v>
      </c>
      <c r="B117" s="96" t="s">
        <v>57</v>
      </c>
      <c r="C117" s="97" t="s">
        <v>371</v>
      </c>
      <c r="D117" s="96" t="s">
        <v>58</v>
      </c>
      <c r="E117" s="98">
        <v>0.03</v>
      </c>
      <c r="F117" s="99"/>
      <c r="G117" s="101">
        <f>Table115[5]*Table115[6]</f>
        <v>0</v>
      </c>
    </row>
    <row r="118" spans="1:7" ht="30" x14ac:dyDescent="0.25">
      <c r="A118" s="96">
        <v>100</v>
      </c>
      <c r="B118" s="96" t="s">
        <v>59</v>
      </c>
      <c r="C118" s="97" t="s">
        <v>357</v>
      </c>
      <c r="D118" s="96" t="s">
        <v>58</v>
      </c>
      <c r="E118" s="98">
        <v>0.03</v>
      </c>
      <c r="F118" s="99"/>
      <c r="G118" s="101">
        <f>Table115[5]*Table115[6]</f>
        <v>0</v>
      </c>
    </row>
    <row r="119" spans="1:7" x14ac:dyDescent="0.25">
      <c r="A119" s="96"/>
      <c r="B119" s="96"/>
      <c r="C119" s="107" t="s">
        <v>670</v>
      </c>
      <c r="D119" s="96"/>
      <c r="E119" s="98"/>
      <c r="F119" s="99"/>
      <c r="G119" s="101">
        <f>Table115[5]*Table115[6]</f>
        <v>0</v>
      </c>
    </row>
    <row r="120" spans="1:7" ht="45" x14ac:dyDescent="0.25">
      <c r="A120" s="96">
        <v>101</v>
      </c>
      <c r="B120" s="96" t="s">
        <v>62</v>
      </c>
      <c r="C120" s="97" t="s">
        <v>546</v>
      </c>
      <c r="D120" s="96" t="s">
        <v>56</v>
      </c>
      <c r="E120" s="98">
        <v>20.11</v>
      </c>
      <c r="F120" s="99"/>
      <c r="G120" s="101">
        <f>Table115[5]*Table115[6]</f>
        <v>0</v>
      </c>
    </row>
    <row r="121" spans="1:7" ht="17.45" customHeight="1" x14ac:dyDescent="0.25">
      <c r="A121" s="96">
        <v>102</v>
      </c>
      <c r="B121" s="96" t="s">
        <v>57</v>
      </c>
      <c r="C121" s="97" t="s">
        <v>371</v>
      </c>
      <c r="D121" s="96" t="s">
        <v>58</v>
      </c>
      <c r="E121" s="98">
        <v>0.02</v>
      </c>
      <c r="F121" s="99"/>
      <c r="G121" s="101">
        <f>Table115[5]*Table115[6]</f>
        <v>0</v>
      </c>
    </row>
    <row r="122" spans="1:7" ht="30" x14ac:dyDescent="0.25">
      <c r="A122" s="96">
        <v>103</v>
      </c>
      <c r="B122" s="96" t="s">
        <v>59</v>
      </c>
      <c r="C122" s="97" t="s">
        <v>357</v>
      </c>
      <c r="D122" s="96" t="s">
        <v>58</v>
      </c>
      <c r="E122" s="98">
        <v>0.02</v>
      </c>
      <c r="F122" s="99"/>
      <c r="G122" s="101">
        <f>Table115[5]*Table115[6]</f>
        <v>0</v>
      </c>
    </row>
    <row r="123" spans="1:7" ht="60" x14ac:dyDescent="0.25">
      <c r="A123" s="96">
        <v>104</v>
      </c>
      <c r="B123" s="96" t="s">
        <v>205</v>
      </c>
      <c r="C123" s="97" t="s">
        <v>642</v>
      </c>
      <c r="D123" s="96" t="s">
        <v>45</v>
      </c>
      <c r="E123" s="98">
        <v>0.04</v>
      </c>
      <c r="F123" s="99"/>
      <c r="G123" s="101">
        <f>Table115[5]*Table115[6]</f>
        <v>0</v>
      </c>
    </row>
    <row r="124" spans="1:7" x14ac:dyDescent="0.25">
      <c r="A124" s="96"/>
      <c r="B124" s="96"/>
      <c r="C124" s="107" t="s">
        <v>671</v>
      </c>
      <c r="D124" s="96"/>
      <c r="E124" s="98"/>
      <c r="F124" s="99"/>
      <c r="G124" s="101">
        <f>Table115[5]*Table115[6]</f>
        <v>0</v>
      </c>
    </row>
    <row r="125" spans="1:7" ht="60" x14ac:dyDescent="0.25">
      <c r="A125" s="96">
        <v>108</v>
      </c>
      <c r="B125" s="96" t="s">
        <v>151</v>
      </c>
      <c r="C125" s="102" t="s">
        <v>672</v>
      </c>
      <c r="D125" s="96" t="s">
        <v>58</v>
      </c>
      <c r="E125" s="98">
        <v>0.26</v>
      </c>
      <c r="F125" s="99"/>
      <c r="G125" s="101">
        <f>Table115[5]*Table115[6]</f>
        <v>0</v>
      </c>
    </row>
    <row r="126" spans="1:7" ht="19.5" customHeight="1" x14ac:dyDescent="0.25">
      <c r="A126" s="96">
        <v>109</v>
      </c>
      <c r="B126" s="96" t="s">
        <v>57</v>
      </c>
      <c r="C126" s="97" t="s">
        <v>371</v>
      </c>
      <c r="D126" s="96" t="s">
        <v>58</v>
      </c>
      <c r="E126" s="98">
        <v>0.26</v>
      </c>
      <c r="F126" s="99"/>
      <c r="G126" s="101">
        <f>Table115[5]*Table115[6]</f>
        <v>0</v>
      </c>
    </row>
    <row r="127" spans="1:7" ht="45" x14ac:dyDescent="0.25">
      <c r="A127" s="96">
        <v>110</v>
      </c>
      <c r="B127" s="96" t="s">
        <v>59</v>
      </c>
      <c r="C127" s="102" t="s">
        <v>673</v>
      </c>
      <c r="D127" s="96" t="s">
        <v>58</v>
      </c>
      <c r="E127" s="98">
        <v>0.26</v>
      </c>
      <c r="F127" s="99"/>
      <c r="G127" s="101">
        <f>Table115[5]*Table115[6]</f>
        <v>0</v>
      </c>
    </row>
    <row r="128" spans="1:7" x14ac:dyDescent="0.25">
      <c r="A128" s="96"/>
      <c r="B128" s="96"/>
      <c r="C128" s="107" t="s">
        <v>674</v>
      </c>
      <c r="D128" s="96"/>
      <c r="E128" s="98"/>
      <c r="F128" s="99"/>
      <c r="G128" s="101">
        <f>Table115[5]*Table115[6]</f>
        <v>0</v>
      </c>
    </row>
    <row r="129" spans="1:7" ht="60" x14ac:dyDescent="0.25">
      <c r="A129" s="96">
        <v>111</v>
      </c>
      <c r="B129" s="96" t="s">
        <v>64</v>
      </c>
      <c r="C129" s="107" t="s">
        <v>675</v>
      </c>
      <c r="D129" s="96" t="s">
        <v>45</v>
      </c>
      <c r="E129" s="98">
        <v>9.8000000000000007</v>
      </c>
      <c r="F129" s="99"/>
      <c r="G129" s="101">
        <f>Table115[5]*Table115[6]</f>
        <v>0</v>
      </c>
    </row>
    <row r="130" spans="1:7" ht="34.5" customHeight="1" x14ac:dyDescent="0.25">
      <c r="A130" s="96">
        <v>112</v>
      </c>
      <c r="B130" s="96" t="s">
        <v>54</v>
      </c>
      <c r="C130" s="97" t="s">
        <v>542</v>
      </c>
      <c r="D130" s="96" t="s">
        <v>45</v>
      </c>
      <c r="E130" s="98">
        <v>5.65</v>
      </c>
      <c r="F130" s="99"/>
      <c r="G130" s="101">
        <f>Table115[5]*Table115[6]</f>
        <v>0</v>
      </c>
    </row>
    <row r="131" spans="1:7" ht="30.95" customHeight="1" x14ac:dyDescent="0.25">
      <c r="A131" s="96">
        <v>113</v>
      </c>
      <c r="B131" s="96" t="s">
        <v>55</v>
      </c>
      <c r="C131" s="97" t="s">
        <v>544</v>
      </c>
      <c r="D131" s="96" t="s">
        <v>45</v>
      </c>
      <c r="E131" s="98">
        <v>5.65</v>
      </c>
      <c r="F131" s="99"/>
      <c r="G131" s="101">
        <f>Table115[5]*Table115[6]</f>
        <v>0</v>
      </c>
    </row>
    <row r="132" spans="1:7" ht="45" x14ac:dyDescent="0.25">
      <c r="A132" s="96">
        <v>114</v>
      </c>
      <c r="B132" s="96" t="s">
        <v>154</v>
      </c>
      <c r="C132" s="107" t="s">
        <v>868</v>
      </c>
      <c r="D132" s="96" t="s">
        <v>45</v>
      </c>
      <c r="E132" s="98">
        <v>0.53</v>
      </c>
      <c r="F132" s="99"/>
      <c r="G132" s="101">
        <f>Table115[5]*Table115[6]</f>
        <v>0</v>
      </c>
    </row>
    <row r="133" spans="1:7" ht="60" x14ac:dyDescent="0.25">
      <c r="A133" s="96">
        <v>115</v>
      </c>
      <c r="B133" s="96" t="s">
        <v>148</v>
      </c>
      <c r="C133" s="97" t="s">
        <v>566</v>
      </c>
      <c r="D133" s="96" t="s">
        <v>45</v>
      </c>
      <c r="E133" s="98">
        <v>5.0999999999999996</v>
      </c>
      <c r="F133" s="99"/>
      <c r="G133" s="101">
        <f>Table115[5]*Table115[6]</f>
        <v>0</v>
      </c>
    </row>
    <row r="134" spans="1:7" ht="30" x14ac:dyDescent="0.25">
      <c r="A134" s="96">
        <v>116</v>
      </c>
      <c r="B134" s="96" t="s">
        <v>227</v>
      </c>
      <c r="C134" s="97" t="s">
        <v>667</v>
      </c>
      <c r="D134" s="96" t="s">
        <v>56</v>
      </c>
      <c r="E134" s="98">
        <v>4.8</v>
      </c>
      <c r="F134" s="99"/>
      <c r="G134" s="101">
        <f>Table115[5]*Table115[6]</f>
        <v>0</v>
      </c>
    </row>
    <row r="135" spans="1:7" ht="30" x14ac:dyDescent="0.25">
      <c r="A135" s="96">
        <v>117</v>
      </c>
      <c r="B135" s="96" t="s">
        <v>228</v>
      </c>
      <c r="C135" s="97" t="s">
        <v>668</v>
      </c>
      <c r="D135" s="96" t="s">
        <v>56</v>
      </c>
      <c r="E135" s="98">
        <v>186.5</v>
      </c>
      <c r="F135" s="99"/>
      <c r="G135" s="101">
        <f>Table115[5]*Table115[6]</f>
        <v>0</v>
      </c>
    </row>
    <row r="136" spans="1:7" ht="45" x14ac:dyDescent="0.25">
      <c r="A136" s="96">
        <v>118</v>
      </c>
      <c r="B136" s="96" t="s">
        <v>61</v>
      </c>
      <c r="C136" s="97" t="s">
        <v>568</v>
      </c>
      <c r="D136" s="96" t="s">
        <v>48</v>
      </c>
      <c r="E136" s="98">
        <v>13.8</v>
      </c>
      <c r="F136" s="99"/>
      <c r="G136" s="101">
        <f>Table115[5]*Table115[6]</f>
        <v>0</v>
      </c>
    </row>
    <row r="137" spans="1:7" ht="30" x14ac:dyDescent="0.25">
      <c r="A137" s="96">
        <v>119</v>
      </c>
      <c r="B137" s="96" t="s">
        <v>214</v>
      </c>
      <c r="C137" s="107" t="s">
        <v>869</v>
      </c>
      <c r="D137" s="96" t="s">
        <v>48</v>
      </c>
      <c r="E137" s="98">
        <v>1.96</v>
      </c>
      <c r="F137" s="99"/>
      <c r="G137" s="101">
        <f>Table115[5]*Table115[6]</f>
        <v>0</v>
      </c>
    </row>
    <row r="138" spans="1:7" ht="45" x14ac:dyDescent="0.25">
      <c r="A138" s="96">
        <v>120</v>
      </c>
      <c r="B138" s="96" t="s">
        <v>229</v>
      </c>
      <c r="C138" s="102" t="s">
        <v>677</v>
      </c>
      <c r="D138" s="96" t="s">
        <v>48</v>
      </c>
      <c r="E138" s="98">
        <v>1.96</v>
      </c>
      <c r="F138" s="99"/>
      <c r="G138" s="101">
        <f>Table115[5]*Table115[6]</f>
        <v>0</v>
      </c>
    </row>
    <row r="139" spans="1:7" ht="45" x14ac:dyDescent="0.25">
      <c r="A139" s="96">
        <v>121</v>
      </c>
      <c r="B139" s="96" t="s">
        <v>62</v>
      </c>
      <c r="C139" s="97" t="s">
        <v>546</v>
      </c>
      <c r="D139" s="96" t="s">
        <v>294</v>
      </c>
      <c r="E139" s="98">
        <v>1.33</v>
      </c>
      <c r="F139" s="99"/>
      <c r="G139" s="101">
        <f>Table115[5]*Table115[6]</f>
        <v>0</v>
      </c>
    </row>
    <row r="140" spans="1:7" ht="19.5" customHeight="1" x14ac:dyDescent="0.25">
      <c r="A140" s="96">
        <v>122</v>
      </c>
      <c r="B140" s="96" t="s">
        <v>57</v>
      </c>
      <c r="C140" s="97" t="s">
        <v>371</v>
      </c>
      <c r="D140" s="96" t="s">
        <v>58</v>
      </c>
      <c r="E140" s="98">
        <v>1.33</v>
      </c>
      <c r="F140" s="99"/>
      <c r="G140" s="101">
        <f>Table115[5]*Table115[6]</f>
        <v>0</v>
      </c>
    </row>
    <row r="141" spans="1:7" ht="45" x14ac:dyDescent="0.25">
      <c r="A141" s="96">
        <v>123</v>
      </c>
      <c r="B141" s="96" t="s">
        <v>230</v>
      </c>
      <c r="C141" s="102" t="s">
        <v>673</v>
      </c>
      <c r="D141" s="96" t="s">
        <v>58</v>
      </c>
      <c r="E141" s="98">
        <v>1.33</v>
      </c>
      <c r="F141" s="99"/>
      <c r="G141" s="101">
        <f>Table115[5]*Table115[6]</f>
        <v>0</v>
      </c>
    </row>
    <row r="142" spans="1:7" x14ac:dyDescent="0.25">
      <c r="A142" s="96"/>
      <c r="B142" s="96"/>
      <c r="C142" s="107" t="s">
        <v>678</v>
      </c>
      <c r="D142" s="96"/>
      <c r="E142" s="98"/>
      <c r="F142" s="99"/>
      <c r="G142" s="101">
        <f>Table115[5]*Table115[6]</f>
        <v>0</v>
      </c>
    </row>
    <row r="143" spans="1:7" x14ac:dyDescent="0.25">
      <c r="A143" s="96">
        <v>124</v>
      </c>
      <c r="B143" s="96" t="s">
        <v>60</v>
      </c>
      <c r="C143" s="97" t="s">
        <v>587</v>
      </c>
      <c r="D143" s="96" t="s">
        <v>45</v>
      </c>
      <c r="E143" s="98">
        <v>3.68</v>
      </c>
      <c r="F143" s="99"/>
      <c r="G143" s="101">
        <f>Table115[5]*Table115[6]</f>
        <v>0</v>
      </c>
    </row>
    <row r="144" spans="1:7" ht="45" x14ac:dyDescent="0.25">
      <c r="A144" s="96">
        <v>125</v>
      </c>
      <c r="B144" s="96" t="s">
        <v>154</v>
      </c>
      <c r="C144" s="107" t="s">
        <v>870</v>
      </c>
      <c r="D144" s="96" t="s">
        <v>45</v>
      </c>
      <c r="E144" s="98">
        <v>2.57</v>
      </c>
      <c r="F144" s="99"/>
      <c r="G144" s="101">
        <f>Table115[5]*Table115[6]</f>
        <v>0</v>
      </c>
    </row>
    <row r="145" spans="1:7" x14ac:dyDescent="0.25">
      <c r="A145" s="104" t="s">
        <v>367</v>
      </c>
      <c r="B145" s="105"/>
      <c r="C145" s="105"/>
      <c r="D145" s="105"/>
      <c r="E145" s="106"/>
      <c r="F145" s="106"/>
      <c r="G145" s="106">
        <f>SUBTOTAL(9,Table115[7])</f>
        <v>0</v>
      </c>
    </row>
  </sheetData>
  <mergeCells count="2">
    <mergeCell ref="C2:G3"/>
    <mergeCell ref="A4:B4"/>
  </mergeCells>
  <phoneticPr fontId="17" type="noConversion"/>
  <conditionalFormatting sqref="A7:G56 A59:G69 A57:B58 D57:G58 A71:G73 A70:B70 D70:G70 A75:G76 A74:B74 D74:G74 A78:G78 A77:B77 D77:G77 A80:G82 A79:B79 D79:G79 A87:G92 A83:B86 D83:G86 A94:G94 A93:B93 D93:G93 A96:G100 A95:B95 D95:G95 A102:G124 A101:B101 D101:G101 A126:G126 A125:B125 D125:G125 A128:G136 A127:B127 D127:G127 A139:G140 A137:B138 D137:G138 A142:G145 A141:B141 D141:G141">
    <cfRule type="expression" dxfId="248" priority="71">
      <formula>CELL("PROTECT",A7)=0</formula>
    </cfRule>
    <cfRule type="expression" dxfId="247" priority="72">
      <formula>$C7="Subtotal"</formula>
    </cfRule>
    <cfRule type="expression" priority="73" stopIfTrue="1">
      <formula>OR($C7="Subtotal",$A7="Total TVA Cota 0")</formula>
    </cfRule>
    <cfRule type="expression" dxfId="246" priority="75">
      <formula>$E7=""</formula>
    </cfRule>
  </conditionalFormatting>
  <conditionalFormatting sqref="G7:G145">
    <cfRule type="expression" dxfId="245" priority="69">
      <formula>AND($C7="Subtotal",$G7="")</formula>
    </cfRule>
    <cfRule type="expression" dxfId="244" priority="70">
      <formula>AND($C7="Subtotal",_xlfn.FORMULATEXT($G7)="=[5]*[6]")</formula>
    </cfRule>
    <cfRule type="expression" dxfId="243" priority="74">
      <formula>AND($C7&lt;&gt;"Subtotal",_xlfn.FORMULATEXT($G7)&lt;&gt;"=[5]*[6]")</formula>
    </cfRule>
  </conditionalFormatting>
  <conditionalFormatting sqref="E7:G145">
    <cfRule type="notContainsBlanks" priority="76" stopIfTrue="1">
      <formula>LEN(TRIM(E7))&gt;0</formula>
    </cfRule>
    <cfRule type="expression" dxfId="242" priority="77">
      <formula>$E7&lt;&gt;""</formula>
    </cfRule>
  </conditionalFormatting>
  <conditionalFormatting sqref="C58">
    <cfRule type="expression" dxfId="241" priority="65">
      <formula>CELL("PROTECT",C58)=0</formula>
    </cfRule>
    <cfRule type="expression" dxfId="240" priority="66">
      <formula>$C58="Subtotal"</formula>
    </cfRule>
    <cfRule type="expression" priority="67" stopIfTrue="1">
      <formula>OR($C58="Subtotal",$A58="Total TVA Cota 0")</formula>
    </cfRule>
    <cfRule type="expression" dxfId="239" priority="68">
      <formula>$E58=""</formula>
    </cfRule>
  </conditionalFormatting>
  <conditionalFormatting sqref="C70">
    <cfRule type="expression" dxfId="238" priority="61">
      <formula>CELL("PROTECT",C70)=0</formula>
    </cfRule>
    <cfRule type="expression" dxfId="237" priority="62">
      <formula>$C70="Subtotal"</formula>
    </cfRule>
    <cfRule type="expression" priority="63" stopIfTrue="1">
      <formula>OR($C70="Subtotal",$A70="Total TVA Cota 0")</formula>
    </cfRule>
    <cfRule type="expression" dxfId="236" priority="64">
      <formula>$E70=""</formula>
    </cfRule>
  </conditionalFormatting>
  <conditionalFormatting sqref="C74">
    <cfRule type="expression" dxfId="235" priority="57">
      <formula>CELL("PROTECT",C74)=0</formula>
    </cfRule>
    <cfRule type="expression" dxfId="234" priority="58">
      <formula>$C74="Subtotal"</formula>
    </cfRule>
    <cfRule type="expression" priority="59" stopIfTrue="1">
      <formula>OR($C74="Subtotal",$A74="Total TVA Cota 0")</formula>
    </cfRule>
    <cfRule type="expression" dxfId="233" priority="60">
      <formula>$E74=""</formula>
    </cfRule>
  </conditionalFormatting>
  <conditionalFormatting sqref="C77">
    <cfRule type="expression" dxfId="232" priority="53">
      <formula>CELL("PROTECT",C77)=0</formula>
    </cfRule>
    <cfRule type="expression" dxfId="231" priority="54">
      <formula>$C77="Subtotal"</formula>
    </cfRule>
    <cfRule type="expression" priority="55" stopIfTrue="1">
      <formula>OR($C77="Subtotal",$A77="Total TVA Cota 0")</formula>
    </cfRule>
    <cfRule type="expression" dxfId="230" priority="56">
      <formula>$E77=""</formula>
    </cfRule>
  </conditionalFormatting>
  <conditionalFormatting sqref="C79">
    <cfRule type="expression" dxfId="229" priority="49">
      <formula>CELL("PROTECT",C79)=0</formula>
    </cfRule>
    <cfRule type="expression" dxfId="228" priority="50">
      <formula>$C79="Subtotal"</formula>
    </cfRule>
    <cfRule type="expression" priority="51" stopIfTrue="1">
      <formula>OR($C79="Subtotal",$A79="Total TVA Cota 0")</formula>
    </cfRule>
    <cfRule type="expression" dxfId="227" priority="52">
      <formula>$E79=""</formula>
    </cfRule>
  </conditionalFormatting>
  <conditionalFormatting sqref="C83">
    <cfRule type="expression" dxfId="226" priority="45">
      <formula>CELL("PROTECT",C83)=0</formula>
    </cfRule>
    <cfRule type="expression" dxfId="225" priority="46">
      <formula>$C83="Subtotal"</formula>
    </cfRule>
    <cfRule type="expression" priority="47" stopIfTrue="1">
      <formula>OR($C83="Subtotal",$A83="Total TVA Cota 0")</formula>
    </cfRule>
    <cfRule type="expression" dxfId="224" priority="48">
      <formula>$E83=""</formula>
    </cfRule>
  </conditionalFormatting>
  <conditionalFormatting sqref="C84">
    <cfRule type="expression" dxfId="223" priority="41">
      <formula>CELL("PROTECT",C84)=0</formula>
    </cfRule>
    <cfRule type="expression" dxfId="222" priority="42">
      <formula>$C84="Subtotal"</formula>
    </cfRule>
    <cfRule type="expression" priority="43" stopIfTrue="1">
      <formula>OR($C84="Subtotal",$A84="Total TVA Cota 0")</formula>
    </cfRule>
    <cfRule type="expression" dxfId="221" priority="44">
      <formula>$E84=""</formula>
    </cfRule>
  </conditionalFormatting>
  <conditionalFormatting sqref="C85">
    <cfRule type="expression" dxfId="220" priority="37">
      <formula>CELL("PROTECT",C85)=0</formula>
    </cfRule>
    <cfRule type="expression" dxfId="219" priority="38">
      <formula>$C85="Subtotal"</formula>
    </cfRule>
    <cfRule type="expression" priority="39" stopIfTrue="1">
      <formula>OR($C85="Subtotal",$A85="Total TVA Cota 0")</formula>
    </cfRule>
    <cfRule type="expression" dxfId="218" priority="40">
      <formula>$E85=""</formula>
    </cfRule>
  </conditionalFormatting>
  <conditionalFormatting sqref="C86">
    <cfRule type="expression" dxfId="217" priority="33">
      <formula>CELL("PROTECT",C86)=0</formula>
    </cfRule>
    <cfRule type="expression" dxfId="216" priority="34">
      <formula>$C86="Subtotal"</formula>
    </cfRule>
    <cfRule type="expression" priority="35" stopIfTrue="1">
      <formula>OR($C86="Subtotal",$A86="Total TVA Cota 0")</formula>
    </cfRule>
    <cfRule type="expression" dxfId="215" priority="36">
      <formula>$E86=""</formula>
    </cfRule>
  </conditionalFormatting>
  <conditionalFormatting sqref="C93">
    <cfRule type="expression" dxfId="214" priority="29">
      <formula>CELL("PROTECT",C93)=0</formula>
    </cfRule>
    <cfRule type="expression" dxfId="213" priority="30">
      <formula>$C93="Subtotal"</formula>
    </cfRule>
    <cfRule type="expression" priority="31" stopIfTrue="1">
      <formula>OR($C93="Subtotal",$A93="Total TVA Cota 0")</formula>
    </cfRule>
    <cfRule type="expression" dxfId="212" priority="32">
      <formula>$E93=""</formula>
    </cfRule>
  </conditionalFormatting>
  <conditionalFormatting sqref="C95">
    <cfRule type="expression" dxfId="211" priority="25">
      <formula>CELL("PROTECT",C95)=0</formula>
    </cfRule>
    <cfRule type="expression" dxfId="210" priority="26">
      <formula>$C95="Subtotal"</formula>
    </cfRule>
    <cfRule type="expression" priority="27" stopIfTrue="1">
      <formula>OR($C95="Subtotal",$A95="Total TVA Cota 0")</formula>
    </cfRule>
    <cfRule type="expression" dxfId="209" priority="28">
      <formula>$E95=""</formula>
    </cfRule>
  </conditionalFormatting>
  <conditionalFormatting sqref="C101">
    <cfRule type="expression" dxfId="208" priority="21">
      <formula>CELL("PROTECT",C101)=0</formula>
    </cfRule>
    <cfRule type="expression" dxfId="207" priority="22">
      <formula>$C101="Subtotal"</formula>
    </cfRule>
    <cfRule type="expression" priority="23" stopIfTrue="1">
      <formula>OR($C101="Subtotal",$A101="Total TVA Cota 0")</formula>
    </cfRule>
    <cfRule type="expression" dxfId="206" priority="24">
      <formula>$E101=""</formula>
    </cfRule>
  </conditionalFormatting>
  <conditionalFormatting sqref="C125">
    <cfRule type="expression" dxfId="205" priority="17">
      <formula>CELL("PROTECT",C125)=0</formula>
    </cfRule>
    <cfRule type="expression" dxfId="204" priority="18">
      <formula>$C125="Subtotal"</formula>
    </cfRule>
    <cfRule type="expression" priority="19" stopIfTrue="1">
      <formula>OR($C125="Subtotal",$A125="Total TVA Cota 0")</formula>
    </cfRule>
    <cfRule type="expression" dxfId="203" priority="20">
      <formula>$E125=""</formula>
    </cfRule>
  </conditionalFormatting>
  <conditionalFormatting sqref="C127">
    <cfRule type="expression" dxfId="202" priority="13">
      <formula>CELL("PROTECT",C127)=0</formula>
    </cfRule>
    <cfRule type="expression" dxfId="201" priority="14">
      <formula>$C127="Subtotal"</formula>
    </cfRule>
    <cfRule type="expression" priority="15" stopIfTrue="1">
      <formula>OR($C127="Subtotal",$A127="Total TVA Cota 0")</formula>
    </cfRule>
    <cfRule type="expression" dxfId="200" priority="16">
      <formula>$E127=""</formula>
    </cfRule>
  </conditionalFormatting>
  <conditionalFormatting sqref="C137">
    <cfRule type="expression" dxfId="199" priority="9">
      <formula>CELL("PROTECT",C137)=0</formula>
    </cfRule>
    <cfRule type="expression" dxfId="198" priority="10">
      <formula>$C137="Subtotal"</formula>
    </cfRule>
    <cfRule type="expression" priority="11" stopIfTrue="1">
      <formula>OR($C137="Subtotal",$A137="Total TVA Cota 0")</formula>
    </cfRule>
    <cfRule type="expression" dxfId="197" priority="12">
      <formula>$E137=""</formula>
    </cfRule>
  </conditionalFormatting>
  <conditionalFormatting sqref="C138">
    <cfRule type="expression" dxfId="196" priority="5">
      <formula>CELL("PROTECT",C138)=0</formula>
    </cfRule>
    <cfRule type="expression" dxfId="195" priority="6">
      <formula>$C138="Subtotal"</formula>
    </cfRule>
    <cfRule type="expression" priority="7" stopIfTrue="1">
      <formula>OR($C138="Subtotal",$A138="Total TVA Cota 0")</formula>
    </cfRule>
    <cfRule type="expression" dxfId="194" priority="8">
      <formula>$E138=""</formula>
    </cfRule>
  </conditionalFormatting>
  <conditionalFormatting sqref="C141">
    <cfRule type="expression" dxfId="193" priority="1">
      <formula>CELL("PROTECT",C141)=0</formula>
    </cfRule>
    <cfRule type="expression" dxfId="192" priority="2">
      <formula>$C141="Subtotal"</formula>
    </cfRule>
    <cfRule type="expression" priority="3" stopIfTrue="1">
      <formula>OR($C141="Subtotal",$A141="Total TVA Cota 0")</formula>
    </cfRule>
    <cfRule type="expression" dxfId="191" priority="4">
      <formula>$E141=""</formula>
    </cfRule>
  </conditionalFormatting>
  <dataValidations count="1">
    <dataValidation type="decimal" operator="greaterThan" allowBlank="1" showInputMessage="1" showErrorMessage="1" sqref="F7:F14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1"/>
  <sheetViews>
    <sheetView view="pageBreakPreview" topLeftCell="A71" zoomScaleNormal="90" zoomScaleSheetLayoutView="100" zoomScalePageLayoutView="90" workbookViewId="0">
      <selection activeCell="C23" sqref="C23"/>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7"/>
      <c r="D3" s="147"/>
      <c r="E3" s="147"/>
      <c r="F3" s="147"/>
      <c r="G3" s="147"/>
    </row>
    <row r="4" spans="1:7" s="22" customFormat="1" ht="18.75" x14ac:dyDescent="0.25">
      <c r="A4" s="148" t="s">
        <v>329</v>
      </c>
      <c r="B4" s="149"/>
      <c r="C4" s="29" t="str">
        <f>SITE!B11</f>
        <v xml:space="preserve">Electricity and lighting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27</v>
      </c>
      <c r="B6" s="9" t="s">
        <v>28</v>
      </c>
      <c r="C6" s="9" t="s">
        <v>29</v>
      </c>
      <c r="D6" s="9" t="s">
        <v>30</v>
      </c>
      <c r="E6" s="9" t="s">
        <v>31</v>
      </c>
      <c r="F6" s="9" t="s">
        <v>32</v>
      </c>
      <c r="G6" s="9" t="s">
        <v>33</v>
      </c>
    </row>
    <row r="7" spans="1:7" x14ac:dyDescent="0.25">
      <c r="A7" s="38"/>
      <c r="B7" s="38"/>
      <c r="C7" s="39" t="s">
        <v>376</v>
      </c>
      <c r="D7" s="38"/>
      <c r="E7" s="44"/>
      <c r="F7" s="43"/>
      <c r="G7" s="87">
        <f>Table116[5]*Table116[6]</f>
        <v>0</v>
      </c>
    </row>
    <row r="8" spans="1:7" x14ac:dyDescent="0.25">
      <c r="A8" s="96">
        <v>2</v>
      </c>
      <c r="B8" s="96" t="s">
        <v>119</v>
      </c>
      <c r="C8" s="97" t="s">
        <v>479</v>
      </c>
      <c r="D8" s="96" t="s">
        <v>378</v>
      </c>
      <c r="E8" s="98">
        <v>1</v>
      </c>
      <c r="F8" s="99"/>
      <c r="G8" s="100">
        <f>Table116[5]*Table116[6]</f>
        <v>0</v>
      </c>
    </row>
    <row r="9" spans="1:7" ht="18.95" customHeight="1" x14ac:dyDescent="0.25">
      <c r="A9" s="96">
        <v>3</v>
      </c>
      <c r="B9" s="96" t="s">
        <v>231</v>
      </c>
      <c r="C9" s="107" t="s">
        <v>681</v>
      </c>
      <c r="D9" s="96" t="s">
        <v>378</v>
      </c>
      <c r="E9" s="98">
        <v>1</v>
      </c>
      <c r="F9" s="99"/>
      <c r="G9" s="101">
        <f>Table116[5]*Table116[6]</f>
        <v>0</v>
      </c>
    </row>
    <row r="10" spans="1:7" x14ac:dyDescent="0.25">
      <c r="A10" s="96">
        <v>4</v>
      </c>
      <c r="B10" s="96" t="s">
        <v>119</v>
      </c>
      <c r="C10" s="97" t="s">
        <v>479</v>
      </c>
      <c r="D10" s="96" t="s">
        <v>378</v>
      </c>
      <c r="E10" s="98">
        <v>2</v>
      </c>
      <c r="F10" s="99"/>
      <c r="G10" s="101">
        <f>Table116[5]*Table116[6]</f>
        <v>0</v>
      </c>
    </row>
    <row r="11" spans="1:7" x14ac:dyDescent="0.25">
      <c r="A11" s="96">
        <v>5</v>
      </c>
      <c r="B11" s="96" t="s">
        <v>232</v>
      </c>
      <c r="C11" s="107" t="s">
        <v>682</v>
      </c>
      <c r="D11" s="96" t="s">
        <v>378</v>
      </c>
      <c r="E11" s="98">
        <v>1</v>
      </c>
      <c r="F11" s="99"/>
      <c r="G11" s="101">
        <f>Table116[5]*Table116[6]</f>
        <v>0</v>
      </c>
    </row>
    <row r="12" spans="1:7" ht="30" x14ac:dyDescent="0.25">
      <c r="A12" s="96">
        <v>6</v>
      </c>
      <c r="B12" s="96" t="s">
        <v>231</v>
      </c>
      <c r="C12" s="107" t="s">
        <v>683</v>
      </c>
      <c r="D12" s="96" t="s">
        <v>378</v>
      </c>
      <c r="E12" s="98">
        <v>1</v>
      </c>
      <c r="F12" s="99"/>
      <c r="G12" s="101">
        <f>Table116[5]*Table116[6]</f>
        <v>0</v>
      </c>
    </row>
    <row r="13" spans="1:7" x14ac:dyDescent="0.25">
      <c r="A13" s="96">
        <v>7</v>
      </c>
      <c r="B13" s="96" t="s">
        <v>119</v>
      </c>
      <c r="C13" s="97" t="s">
        <v>479</v>
      </c>
      <c r="D13" s="96" t="s">
        <v>378</v>
      </c>
      <c r="E13" s="98">
        <v>2</v>
      </c>
      <c r="F13" s="99"/>
      <c r="G13" s="101">
        <f>Table116[5]*Table116[6]</f>
        <v>0</v>
      </c>
    </row>
    <row r="14" spans="1:7" x14ac:dyDescent="0.25">
      <c r="A14" s="96">
        <v>8</v>
      </c>
      <c r="B14" s="96"/>
      <c r="C14" s="107" t="s">
        <v>684</v>
      </c>
      <c r="D14" s="96" t="s">
        <v>378</v>
      </c>
      <c r="E14" s="98">
        <v>2</v>
      </c>
      <c r="F14" s="99"/>
      <c r="G14" s="101">
        <f>Table116[5]*Table116[6]</f>
        <v>0</v>
      </c>
    </row>
    <row r="15" spans="1:7" x14ac:dyDescent="0.25">
      <c r="A15" s="96">
        <v>9</v>
      </c>
      <c r="B15" s="96"/>
      <c r="C15" s="107" t="s">
        <v>685</v>
      </c>
      <c r="D15" s="96" t="s">
        <v>378</v>
      </c>
      <c r="E15" s="98">
        <v>4</v>
      </c>
      <c r="F15" s="99"/>
      <c r="G15" s="101">
        <f>Table116[5]*Table116[6]</f>
        <v>0</v>
      </c>
    </row>
    <row r="16" spans="1:7" x14ac:dyDescent="0.25">
      <c r="A16" s="96">
        <v>10</v>
      </c>
      <c r="B16" s="96" t="s">
        <v>231</v>
      </c>
      <c r="C16" s="107" t="s">
        <v>686</v>
      </c>
      <c r="D16" s="96" t="s">
        <v>378</v>
      </c>
      <c r="E16" s="98">
        <v>1</v>
      </c>
      <c r="F16" s="99"/>
      <c r="G16" s="101">
        <f>Table116[5]*Table116[6]</f>
        <v>0</v>
      </c>
    </row>
    <row r="17" spans="1:7" x14ac:dyDescent="0.25">
      <c r="A17" s="96">
        <v>11</v>
      </c>
      <c r="B17" s="96" t="s">
        <v>119</v>
      </c>
      <c r="C17" s="97" t="s">
        <v>479</v>
      </c>
      <c r="D17" s="96" t="s">
        <v>378</v>
      </c>
      <c r="E17" s="98">
        <v>17</v>
      </c>
      <c r="F17" s="99"/>
      <c r="G17" s="101">
        <f>Table116[5]*Table116[6]</f>
        <v>0</v>
      </c>
    </row>
    <row r="18" spans="1:7" x14ac:dyDescent="0.25">
      <c r="A18" s="96">
        <v>12</v>
      </c>
      <c r="B18" s="96"/>
      <c r="C18" s="107" t="s">
        <v>687</v>
      </c>
      <c r="D18" s="96" t="s">
        <v>378</v>
      </c>
      <c r="E18" s="98">
        <v>2</v>
      </c>
      <c r="F18" s="99"/>
      <c r="G18" s="101">
        <f>Table116[5]*Table116[6]</f>
        <v>0</v>
      </c>
    </row>
    <row r="19" spans="1:7" x14ac:dyDescent="0.25">
      <c r="A19" s="96">
        <v>13</v>
      </c>
      <c r="B19" s="96"/>
      <c r="C19" s="107" t="s">
        <v>688</v>
      </c>
      <c r="D19" s="96" t="s">
        <v>378</v>
      </c>
      <c r="E19" s="98">
        <v>4</v>
      </c>
      <c r="F19" s="99"/>
      <c r="G19" s="101">
        <f>Table116[5]*Table116[6]</f>
        <v>0</v>
      </c>
    </row>
    <row r="20" spans="1:7" x14ac:dyDescent="0.25">
      <c r="A20" s="96">
        <v>14</v>
      </c>
      <c r="B20" s="96" t="s">
        <v>231</v>
      </c>
      <c r="C20" s="107" t="s">
        <v>689</v>
      </c>
      <c r="D20" s="96" t="s">
        <v>378</v>
      </c>
      <c r="E20" s="98">
        <v>1</v>
      </c>
      <c r="F20" s="99"/>
      <c r="G20" s="101">
        <f>Table116[5]*Table116[6]</f>
        <v>0</v>
      </c>
    </row>
    <row r="21" spans="1:7" x14ac:dyDescent="0.25">
      <c r="A21" s="96">
        <v>15</v>
      </c>
      <c r="B21" s="96" t="s">
        <v>119</v>
      </c>
      <c r="C21" s="97" t="s">
        <v>479</v>
      </c>
      <c r="D21" s="96" t="s">
        <v>378</v>
      </c>
      <c r="E21" s="98">
        <v>1</v>
      </c>
      <c r="F21" s="99"/>
      <c r="G21" s="101">
        <f>Table116[5]*Table116[6]</f>
        <v>0</v>
      </c>
    </row>
    <row r="22" spans="1:7" x14ac:dyDescent="0.25">
      <c r="A22" s="96">
        <v>16</v>
      </c>
      <c r="B22" s="96"/>
      <c r="C22" s="107" t="s">
        <v>690</v>
      </c>
      <c r="D22" s="96" t="s">
        <v>378</v>
      </c>
      <c r="E22" s="98">
        <v>1</v>
      </c>
      <c r="F22" s="99"/>
      <c r="G22" s="101">
        <f>Table116[5]*Table116[6]</f>
        <v>0</v>
      </c>
    </row>
    <row r="23" spans="1:7" x14ac:dyDescent="0.25">
      <c r="A23" s="96">
        <v>17</v>
      </c>
      <c r="B23" s="96"/>
      <c r="C23" s="107" t="s">
        <v>691</v>
      </c>
      <c r="D23" s="96" t="s">
        <v>50</v>
      </c>
      <c r="E23" s="98">
        <v>10</v>
      </c>
      <c r="F23" s="99"/>
      <c r="G23" s="101">
        <f>Table116[5]*Table116[6]</f>
        <v>0</v>
      </c>
    </row>
    <row r="24" spans="1:7" ht="30" x14ac:dyDescent="0.25">
      <c r="A24" s="96">
        <v>18</v>
      </c>
      <c r="B24" s="96" t="s">
        <v>120</v>
      </c>
      <c r="C24" s="97" t="s">
        <v>555</v>
      </c>
      <c r="D24" s="96" t="s">
        <v>378</v>
      </c>
      <c r="E24" s="98">
        <v>8</v>
      </c>
      <c r="F24" s="99"/>
      <c r="G24" s="101">
        <f>Table116[5]*Table116[6]</f>
        <v>0</v>
      </c>
    </row>
    <row r="25" spans="1:7" x14ac:dyDescent="0.25">
      <c r="A25" s="96">
        <v>19</v>
      </c>
      <c r="B25" s="96" t="s">
        <v>233</v>
      </c>
      <c r="C25" s="107" t="s">
        <v>692</v>
      </c>
      <c r="D25" s="96" t="s">
        <v>378</v>
      </c>
      <c r="E25" s="98">
        <v>1</v>
      </c>
      <c r="F25" s="99"/>
      <c r="G25" s="101">
        <f>Table116[5]*Table116[6]</f>
        <v>0</v>
      </c>
    </row>
    <row r="26" spans="1:7" ht="30" x14ac:dyDescent="0.25">
      <c r="A26" s="96">
        <v>20</v>
      </c>
      <c r="B26" s="96" t="s">
        <v>234</v>
      </c>
      <c r="C26" s="107" t="s">
        <v>693</v>
      </c>
      <c r="D26" s="96" t="s">
        <v>380</v>
      </c>
      <c r="E26" s="98">
        <v>0.04</v>
      </c>
      <c r="F26" s="99"/>
      <c r="G26" s="101">
        <f>Table116[5]*Table116[6]</f>
        <v>0</v>
      </c>
    </row>
    <row r="27" spans="1:7" ht="30" x14ac:dyDescent="0.25">
      <c r="A27" s="96">
        <v>21</v>
      </c>
      <c r="B27" s="96" t="s">
        <v>234</v>
      </c>
      <c r="C27" s="97" t="s">
        <v>694</v>
      </c>
      <c r="D27" s="96" t="s">
        <v>380</v>
      </c>
      <c r="E27" s="98">
        <v>0.01</v>
      </c>
      <c r="F27" s="99"/>
      <c r="G27" s="101">
        <f>Table116[5]*Table116[6]</f>
        <v>0</v>
      </c>
    </row>
    <row r="28" spans="1:7" x14ac:dyDescent="0.25">
      <c r="A28" s="96">
        <v>22</v>
      </c>
      <c r="B28" s="96"/>
      <c r="C28" s="107" t="s">
        <v>695</v>
      </c>
      <c r="D28" s="96" t="s">
        <v>378</v>
      </c>
      <c r="E28" s="98">
        <v>4</v>
      </c>
      <c r="F28" s="99"/>
      <c r="G28" s="101">
        <f>Table116[5]*Table116[6]</f>
        <v>0</v>
      </c>
    </row>
    <row r="29" spans="1:7" x14ac:dyDescent="0.25">
      <c r="A29" s="96">
        <v>23</v>
      </c>
      <c r="B29" s="96"/>
      <c r="C29" s="107" t="s">
        <v>696</v>
      </c>
      <c r="D29" s="96" t="s">
        <v>378</v>
      </c>
      <c r="E29" s="98">
        <v>1</v>
      </c>
      <c r="F29" s="99"/>
      <c r="G29" s="101">
        <f>Table116[5]*Table116[6]</f>
        <v>0</v>
      </c>
    </row>
    <row r="30" spans="1:7" x14ac:dyDescent="0.25">
      <c r="A30" s="96">
        <v>24</v>
      </c>
      <c r="B30" s="96"/>
      <c r="C30" s="107" t="s">
        <v>697</v>
      </c>
      <c r="D30" s="96" t="s">
        <v>378</v>
      </c>
      <c r="E30" s="98">
        <v>1</v>
      </c>
      <c r="F30" s="99"/>
      <c r="G30" s="101">
        <f>Table116[5]*Table116[6]</f>
        <v>0</v>
      </c>
    </row>
    <row r="31" spans="1:7" x14ac:dyDescent="0.25">
      <c r="A31" s="96">
        <v>25</v>
      </c>
      <c r="B31" s="96"/>
      <c r="C31" s="107" t="s">
        <v>698</v>
      </c>
      <c r="D31" s="96" t="s">
        <v>378</v>
      </c>
      <c r="E31" s="98">
        <v>8</v>
      </c>
      <c r="F31" s="99"/>
      <c r="G31" s="101">
        <f>Table116[5]*Table116[6]</f>
        <v>0</v>
      </c>
    </row>
    <row r="32" spans="1:7" x14ac:dyDescent="0.25">
      <c r="A32" s="96">
        <v>26</v>
      </c>
      <c r="B32" s="96"/>
      <c r="C32" s="107" t="s">
        <v>699</v>
      </c>
      <c r="D32" s="96" t="s">
        <v>378</v>
      </c>
      <c r="E32" s="98">
        <v>2</v>
      </c>
      <c r="F32" s="99"/>
      <c r="G32" s="101">
        <f>Table116[5]*Table116[6]</f>
        <v>0</v>
      </c>
    </row>
    <row r="33" spans="1:7" x14ac:dyDescent="0.25">
      <c r="A33" s="96">
        <v>27</v>
      </c>
      <c r="B33" s="96" t="s">
        <v>235</v>
      </c>
      <c r="C33" s="107" t="s">
        <v>700</v>
      </c>
      <c r="D33" s="96" t="s">
        <v>380</v>
      </c>
      <c r="E33" s="98">
        <v>0.02</v>
      </c>
      <c r="F33" s="99"/>
      <c r="G33" s="101">
        <f>Table116[5]*Table116[6]</f>
        <v>0</v>
      </c>
    </row>
    <row r="34" spans="1:7" x14ac:dyDescent="0.25">
      <c r="A34" s="96">
        <v>28</v>
      </c>
      <c r="B34" s="96" t="s">
        <v>236</v>
      </c>
      <c r="C34" s="102" t="s">
        <v>701</v>
      </c>
      <c r="D34" s="96" t="s">
        <v>380</v>
      </c>
      <c r="E34" s="98">
        <v>0.02</v>
      </c>
      <c r="F34" s="99"/>
      <c r="G34" s="101">
        <f>Table116[5]*Table116[6]</f>
        <v>0</v>
      </c>
    </row>
    <row r="35" spans="1:7" ht="30" x14ac:dyDescent="0.25">
      <c r="A35" s="96">
        <v>29</v>
      </c>
      <c r="B35" s="96" t="s">
        <v>237</v>
      </c>
      <c r="C35" s="107" t="s">
        <v>704</v>
      </c>
      <c r="D35" s="96" t="s">
        <v>122</v>
      </c>
      <c r="E35" s="98">
        <v>0.3</v>
      </c>
      <c r="F35" s="99"/>
      <c r="G35" s="101">
        <f>Table116[5]*Table116[6]</f>
        <v>0</v>
      </c>
    </row>
    <row r="36" spans="1:7" x14ac:dyDescent="0.25">
      <c r="A36" s="96">
        <v>30</v>
      </c>
      <c r="B36" s="96" t="s">
        <v>238</v>
      </c>
      <c r="C36" s="107" t="s">
        <v>702</v>
      </c>
      <c r="D36" s="96" t="s">
        <v>381</v>
      </c>
      <c r="E36" s="98">
        <v>0.8</v>
      </c>
      <c r="F36" s="99"/>
      <c r="G36" s="101">
        <f>Table116[5]*Table116[6]</f>
        <v>0</v>
      </c>
    </row>
    <row r="37" spans="1:7" ht="30" x14ac:dyDescent="0.25">
      <c r="A37" s="96">
        <v>31</v>
      </c>
      <c r="B37" s="96" t="s">
        <v>239</v>
      </c>
      <c r="C37" s="107" t="s">
        <v>703</v>
      </c>
      <c r="D37" s="96" t="s">
        <v>122</v>
      </c>
      <c r="E37" s="98">
        <v>0.7</v>
      </c>
      <c r="F37" s="99"/>
      <c r="G37" s="101">
        <f>Table116[5]*Table116[6]</f>
        <v>0</v>
      </c>
    </row>
    <row r="38" spans="1:7" ht="30" x14ac:dyDescent="0.25">
      <c r="A38" s="96">
        <v>32</v>
      </c>
      <c r="B38" s="96" t="s">
        <v>121</v>
      </c>
      <c r="C38" s="97" t="s">
        <v>489</v>
      </c>
      <c r="D38" s="96" t="s">
        <v>122</v>
      </c>
      <c r="E38" s="98">
        <v>1.1399999999999999</v>
      </c>
      <c r="F38" s="99"/>
      <c r="G38" s="101">
        <f>Table116[5]*Table116[6]</f>
        <v>0</v>
      </c>
    </row>
    <row r="39" spans="1:7" ht="30" x14ac:dyDescent="0.25">
      <c r="A39" s="96">
        <v>33</v>
      </c>
      <c r="B39" s="96" t="s">
        <v>126</v>
      </c>
      <c r="C39" s="97" t="s">
        <v>506</v>
      </c>
      <c r="D39" s="96" t="s">
        <v>122</v>
      </c>
      <c r="E39" s="98">
        <v>0.24</v>
      </c>
      <c r="F39" s="99"/>
      <c r="G39" s="101">
        <f>Table116[5]*Table116[6]</f>
        <v>0</v>
      </c>
    </row>
    <row r="40" spans="1:7" ht="30" x14ac:dyDescent="0.25">
      <c r="A40" s="96">
        <v>34</v>
      </c>
      <c r="B40" s="96" t="s">
        <v>121</v>
      </c>
      <c r="C40" s="97" t="s">
        <v>491</v>
      </c>
      <c r="D40" s="96" t="s">
        <v>122</v>
      </c>
      <c r="E40" s="98">
        <v>0.28999999999999998</v>
      </c>
      <c r="F40" s="99"/>
      <c r="G40" s="101">
        <f>Table116[5]*Table116[6]</f>
        <v>0</v>
      </c>
    </row>
    <row r="41" spans="1:7" ht="30" x14ac:dyDescent="0.25">
      <c r="A41" s="96">
        <v>35</v>
      </c>
      <c r="B41" s="96" t="s">
        <v>126</v>
      </c>
      <c r="C41" s="97" t="s">
        <v>507</v>
      </c>
      <c r="D41" s="96" t="s">
        <v>122</v>
      </c>
      <c r="E41" s="98">
        <v>0.02</v>
      </c>
      <c r="F41" s="99"/>
      <c r="G41" s="101">
        <f>Table116[5]*Table116[6]</f>
        <v>0</v>
      </c>
    </row>
    <row r="42" spans="1:7" ht="30" x14ac:dyDescent="0.25">
      <c r="A42" s="96">
        <v>36</v>
      </c>
      <c r="B42" s="96" t="s">
        <v>121</v>
      </c>
      <c r="C42" s="97" t="s">
        <v>492</v>
      </c>
      <c r="D42" s="96" t="s">
        <v>122</v>
      </c>
      <c r="E42" s="98">
        <v>0.05</v>
      </c>
      <c r="F42" s="99"/>
      <c r="G42" s="101">
        <f>Table116[5]*Table116[6]</f>
        <v>0</v>
      </c>
    </row>
    <row r="43" spans="1:7" ht="30" x14ac:dyDescent="0.25">
      <c r="A43" s="96">
        <v>37</v>
      </c>
      <c r="B43" s="96" t="s">
        <v>240</v>
      </c>
      <c r="C43" s="107" t="s">
        <v>705</v>
      </c>
      <c r="D43" s="96" t="s">
        <v>122</v>
      </c>
      <c r="E43" s="98">
        <v>0.12</v>
      </c>
      <c r="F43" s="99"/>
      <c r="G43" s="101">
        <f>Table116[5]*Table116[6]</f>
        <v>0</v>
      </c>
    </row>
    <row r="44" spans="1:7" ht="30" x14ac:dyDescent="0.25">
      <c r="A44" s="96">
        <v>38</v>
      </c>
      <c r="B44" s="96" t="s">
        <v>126</v>
      </c>
      <c r="C44" s="97" t="s">
        <v>508</v>
      </c>
      <c r="D44" s="96" t="s">
        <v>122</v>
      </c>
      <c r="E44" s="98">
        <v>0.43</v>
      </c>
      <c r="F44" s="99"/>
      <c r="G44" s="101">
        <f>Table116[5]*Table116[6]</f>
        <v>0</v>
      </c>
    </row>
    <row r="45" spans="1:7" ht="30" x14ac:dyDescent="0.25">
      <c r="A45" s="96">
        <v>39</v>
      </c>
      <c r="B45" s="96" t="s">
        <v>121</v>
      </c>
      <c r="C45" s="97" t="s">
        <v>493</v>
      </c>
      <c r="D45" s="96" t="s">
        <v>122</v>
      </c>
      <c r="E45" s="98">
        <v>0.12</v>
      </c>
      <c r="F45" s="99"/>
      <c r="G45" s="101">
        <f>Table116[5]*Table116[6]</f>
        <v>0</v>
      </c>
    </row>
    <row r="46" spans="1:7" ht="30" x14ac:dyDescent="0.25">
      <c r="A46" s="96">
        <v>40</v>
      </c>
      <c r="B46" s="96" t="s">
        <v>121</v>
      </c>
      <c r="C46" s="97" t="s">
        <v>494</v>
      </c>
      <c r="D46" s="96" t="s">
        <v>122</v>
      </c>
      <c r="E46" s="98">
        <v>0.06</v>
      </c>
      <c r="F46" s="99"/>
      <c r="G46" s="101">
        <f>Table116[5]*Table116[6]</f>
        <v>0</v>
      </c>
    </row>
    <row r="47" spans="1:7" x14ac:dyDescent="0.25">
      <c r="A47" s="96">
        <v>41</v>
      </c>
      <c r="B47" s="96"/>
      <c r="C47" s="97" t="s">
        <v>483</v>
      </c>
      <c r="D47" s="96" t="s">
        <v>50</v>
      </c>
      <c r="E47" s="98">
        <v>138</v>
      </c>
      <c r="F47" s="99"/>
      <c r="G47" s="101">
        <f>Table116[5]*Table116[6]</f>
        <v>0</v>
      </c>
    </row>
    <row r="48" spans="1:7" x14ac:dyDescent="0.25">
      <c r="A48" s="96">
        <v>42</v>
      </c>
      <c r="B48" s="96"/>
      <c r="C48" s="97" t="s">
        <v>485</v>
      </c>
      <c r="D48" s="96" t="s">
        <v>50</v>
      </c>
      <c r="E48" s="98">
        <v>29</v>
      </c>
      <c r="F48" s="99"/>
      <c r="G48" s="101">
        <f>Table116[5]*Table116[6]</f>
        <v>0</v>
      </c>
    </row>
    <row r="49" spans="1:7" x14ac:dyDescent="0.25">
      <c r="A49" s="96"/>
      <c r="B49" s="96"/>
      <c r="C49" s="97" t="s">
        <v>486</v>
      </c>
      <c r="D49" s="96" t="s">
        <v>50</v>
      </c>
      <c r="E49" s="98">
        <v>7</v>
      </c>
      <c r="F49" s="99"/>
      <c r="G49" s="101">
        <f>Table116[5]*Table116[6]</f>
        <v>0</v>
      </c>
    </row>
    <row r="50" spans="1:7" x14ac:dyDescent="0.25">
      <c r="A50" s="96">
        <v>43</v>
      </c>
      <c r="B50" s="96"/>
      <c r="C50" s="97" t="s">
        <v>487</v>
      </c>
      <c r="D50" s="96" t="s">
        <v>50</v>
      </c>
      <c r="E50" s="98">
        <v>67</v>
      </c>
      <c r="F50" s="99"/>
      <c r="G50" s="101">
        <f>Table116[5]*Table116[6]</f>
        <v>0</v>
      </c>
    </row>
    <row r="51" spans="1:7" x14ac:dyDescent="0.25">
      <c r="A51" s="96">
        <v>44</v>
      </c>
      <c r="B51" s="96"/>
      <c r="C51" s="97" t="s">
        <v>488</v>
      </c>
      <c r="D51" s="96" t="s">
        <v>50</v>
      </c>
      <c r="E51" s="98">
        <v>6</v>
      </c>
      <c r="F51" s="99"/>
      <c r="G51" s="101">
        <f>Table116[5]*Table116[6]</f>
        <v>0</v>
      </c>
    </row>
    <row r="52" spans="1:7" ht="30" x14ac:dyDescent="0.25">
      <c r="A52" s="96">
        <v>45</v>
      </c>
      <c r="B52" s="96" t="s">
        <v>241</v>
      </c>
      <c r="C52" s="107" t="s">
        <v>706</v>
      </c>
      <c r="D52" s="96" t="s">
        <v>122</v>
      </c>
      <c r="E52" s="98">
        <v>0.17</v>
      </c>
      <c r="F52" s="99"/>
      <c r="G52" s="101">
        <f>Table116[5]*Table116[6]</f>
        <v>0</v>
      </c>
    </row>
    <row r="53" spans="1:7" ht="30" x14ac:dyDescent="0.25">
      <c r="A53" s="96">
        <v>46</v>
      </c>
      <c r="B53" s="96" t="s">
        <v>242</v>
      </c>
      <c r="C53" s="107" t="s">
        <v>726</v>
      </c>
      <c r="D53" s="96" t="s">
        <v>122</v>
      </c>
      <c r="E53" s="98">
        <v>0.09</v>
      </c>
      <c r="F53" s="99"/>
      <c r="G53" s="101">
        <f>Table116[5]*Table116[6]</f>
        <v>0</v>
      </c>
    </row>
    <row r="54" spans="1:7" ht="30" x14ac:dyDescent="0.25">
      <c r="A54" s="96">
        <v>47</v>
      </c>
      <c r="B54" s="96" t="s">
        <v>243</v>
      </c>
      <c r="C54" s="102" t="s">
        <v>707</v>
      </c>
      <c r="D54" s="96" t="s">
        <v>50</v>
      </c>
      <c r="E54" s="98">
        <v>0.46</v>
      </c>
      <c r="F54" s="99"/>
      <c r="G54" s="101">
        <f>Table116[5]*Table116[6]</f>
        <v>0</v>
      </c>
    </row>
    <row r="55" spans="1:7" x14ac:dyDescent="0.25">
      <c r="A55" s="96"/>
      <c r="B55" s="96"/>
      <c r="C55" s="97" t="s">
        <v>391</v>
      </c>
      <c r="D55" s="96"/>
      <c r="E55" s="98"/>
      <c r="F55" s="99"/>
      <c r="G55" s="101">
        <f>Table116[5]*Table116[6]</f>
        <v>0</v>
      </c>
    </row>
    <row r="56" spans="1:7" x14ac:dyDescent="0.25">
      <c r="A56" s="96">
        <v>48</v>
      </c>
      <c r="B56" s="96" t="s">
        <v>244</v>
      </c>
      <c r="C56" s="107" t="s">
        <v>708</v>
      </c>
      <c r="D56" s="96" t="s">
        <v>378</v>
      </c>
      <c r="E56" s="98">
        <v>2</v>
      </c>
      <c r="F56" s="99"/>
      <c r="G56" s="101">
        <f>Table116[5]*Table116[6]</f>
        <v>0</v>
      </c>
    </row>
    <row r="57" spans="1:7" ht="60" x14ac:dyDescent="0.25">
      <c r="A57" s="96">
        <v>49</v>
      </c>
      <c r="B57" s="96" t="s">
        <v>64</v>
      </c>
      <c r="C57" s="97" t="s">
        <v>676</v>
      </c>
      <c r="D57" s="96" t="s">
        <v>45</v>
      </c>
      <c r="E57" s="98">
        <v>2.5</v>
      </c>
      <c r="F57" s="99"/>
      <c r="G57" s="101">
        <f>Table116[5]*Table116[6]</f>
        <v>0</v>
      </c>
    </row>
    <row r="58" spans="1:7" ht="33" customHeight="1" x14ac:dyDescent="0.25">
      <c r="A58" s="96">
        <v>50</v>
      </c>
      <c r="B58" s="96" t="s">
        <v>54</v>
      </c>
      <c r="C58" s="97" t="s">
        <v>543</v>
      </c>
      <c r="D58" s="96" t="s">
        <v>45</v>
      </c>
      <c r="E58" s="98">
        <v>2.5</v>
      </c>
      <c r="F58" s="99"/>
      <c r="G58" s="101">
        <f>Table116[5]*Table116[6]</f>
        <v>0</v>
      </c>
    </row>
    <row r="59" spans="1:7" ht="28.5" customHeight="1" x14ac:dyDescent="0.25">
      <c r="A59" s="96">
        <v>51</v>
      </c>
      <c r="B59" s="96" t="s">
        <v>68</v>
      </c>
      <c r="C59" s="97" t="s">
        <v>364</v>
      </c>
      <c r="D59" s="96" t="s">
        <v>69</v>
      </c>
      <c r="E59" s="98">
        <v>2.5000000000000001E-2</v>
      </c>
      <c r="F59" s="99"/>
      <c r="G59" s="101">
        <f>Table116[5]*Table116[6]</f>
        <v>0</v>
      </c>
    </row>
    <row r="60" spans="1:7" x14ac:dyDescent="0.25">
      <c r="A60" s="96"/>
      <c r="B60" s="96"/>
      <c r="C60" s="97" t="s">
        <v>375</v>
      </c>
      <c r="D60" s="96"/>
      <c r="E60" s="98"/>
      <c r="F60" s="99"/>
      <c r="G60" s="101">
        <f>Table116[5]*Table116[6]</f>
        <v>0</v>
      </c>
    </row>
    <row r="61" spans="1:7" x14ac:dyDescent="0.25">
      <c r="A61" s="96">
        <v>52</v>
      </c>
      <c r="B61" s="96"/>
      <c r="C61" s="97" t="s">
        <v>497</v>
      </c>
      <c r="D61" s="96" t="s">
        <v>378</v>
      </c>
      <c r="E61" s="98">
        <v>1</v>
      </c>
      <c r="F61" s="99"/>
      <c r="G61" s="101">
        <f>Table116[5]*Table116[6]</f>
        <v>0</v>
      </c>
    </row>
    <row r="62" spans="1:7" x14ac:dyDescent="0.25">
      <c r="A62" s="96">
        <v>54</v>
      </c>
      <c r="B62" s="96"/>
      <c r="C62" s="107" t="s">
        <v>709</v>
      </c>
      <c r="D62" s="96" t="s">
        <v>378</v>
      </c>
      <c r="E62" s="98">
        <v>1</v>
      </c>
      <c r="F62" s="99"/>
      <c r="G62" s="101">
        <f>Table116[5]*Table116[6]</f>
        <v>0</v>
      </c>
    </row>
    <row r="63" spans="1:7" x14ac:dyDescent="0.25">
      <c r="A63" s="96">
        <v>55</v>
      </c>
      <c r="B63" s="96"/>
      <c r="C63" s="107" t="s">
        <v>710</v>
      </c>
      <c r="D63" s="96" t="s">
        <v>378</v>
      </c>
      <c r="E63" s="98">
        <v>1</v>
      </c>
      <c r="F63" s="99"/>
      <c r="G63" s="101">
        <f>Table116[5]*Table116[6]</f>
        <v>0</v>
      </c>
    </row>
    <row r="64" spans="1:7" x14ac:dyDescent="0.25">
      <c r="A64" s="96">
        <v>56</v>
      </c>
      <c r="B64" s="96"/>
      <c r="C64" s="97" t="s">
        <v>498</v>
      </c>
      <c r="D64" s="96" t="s">
        <v>378</v>
      </c>
      <c r="E64" s="98">
        <v>1</v>
      </c>
      <c r="F64" s="99"/>
      <c r="G64" s="101">
        <f>Table116[5]*Table116[6]</f>
        <v>0</v>
      </c>
    </row>
    <row r="65" spans="1:7" x14ac:dyDescent="0.25">
      <c r="A65" s="96">
        <v>57</v>
      </c>
      <c r="B65" s="96"/>
      <c r="C65" s="107" t="s">
        <v>713</v>
      </c>
      <c r="D65" s="96" t="s">
        <v>378</v>
      </c>
      <c r="E65" s="98">
        <v>1</v>
      </c>
      <c r="F65" s="99"/>
      <c r="G65" s="101">
        <f>Table116[5]*Table116[6]</f>
        <v>0</v>
      </c>
    </row>
    <row r="66" spans="1:7" x14ac:dyDescent="0.25">
      <c r="A66" s="96">
        <v>58</v>
      </c>
      <c r="B66" s="96"/>
      <c r="C66" s="107" t="s">
        <v>712</v>
      </c>
      <c r="D66" s="96" t="s">
        <v>378</v>
      </c>
      <c r="E66" s="98">
        <v>1</v>
      </c>
      <c r="F66" s="99"/>
      <c r="G66" s="101">
        <f>Table116[5]*Table116[6]</f>
        <v>0</v>
      </c>
    </row>
    <row r="67" spans="1:7" x14ac:dyDescent="0.25">
      <c r="A67" s="96">
        <v>59</v>
      </c>
      <c r="B67" s="96"/>
      <c r="C67" s="107" t="s">
        <v>711</v>
      </c>
      <c r="D67" s="96" t="s">
        <v>378</v>
      </c>
      <c r="E67" s="98">
        <v>1</v>
      </c>
      <c r="F67" s="99"/>
      <c r="G67" s="101">
        <f>Table116[5]*Table116[6]</f>
        <v>0</v>
      </c>
    </row>
    <row r="68" spans="1:7" x14ac:dyDescent="0.25">
      <c r="A68" s="96">
        <v>60</v>
      </c>
      <c r="B68" s="96"/>
      <c r="C68" s="107" t="s">
        <v>714</v>
      </c>
      <c r="D68" s="96" t="s">
        <v>378</v>
      </c>
      <c r="E68" s="98">
        <v>1</v>
      </c>
      <c r="F68" s="99"/>
      <c r="G68" s="101">
        <f>Table116[5]*Table116[6]</f>
        <v>0</v>
      </c>
    </row>
    <row r="69" spans="1:7" x14ac:dyDescent="0.25">
      <c r="A69" s="96">
        <v>61</v>
      </c>
      <c r="B69" s="96"/>
      <c r="C69" s="107" t="s">
        <v>721</v>
      </c>
      <c r="D69" s="96" t="s">
        <v>378</v>
      </c>
      <c r="E69" s="98">
        <v>1</v>
      </c>
      <c r="F69" s="99"/>
      <c r="G69" s="101">
        <f>Table116[5]*Table116[6]</f>
        <v>0</v>
      </c>
    </row>
    <row r="70" spans="1:7" x14ac:dyDescent="0.25">
      <c r="A70" s="96">
        <v>62</v>
      </c>
      <c r="B70" s="96"/>
      <c r="C70" s="107" t="s">
        <v>722</v>
      </c>
      <c r="D70" s="96" t="s">
        <v>378</v>
      </c>
      <c r="E70" s="98">
        <v>1</v>
      </c>
      <c r="F70" s="99"/>
      <c r="G70" s="101">
        <f>Table116[5]*Table116[6]</f>
        <v>0</v>
      </c>
    </row>
    <row r="71" spans="1:7" x14ac:dyDescent="0.25">
      <c r="A71" s="96">
        <v>63</v>
      </c>
      <c r="B71" s="96"/>
      <c r="C71" s="97" t="s">
        <v>715</v>
      </c>
      <c r="D71" s="96" t="s">
        <v>378</v>
      </c>
      <c r="E71" s="98">
        <v>2</v>
      </c>
      <c r="F71" s="99"/>
      <c r="G71" s="101">
        <f>Table116[5]*Table116[6]</f>
        <v>0</v>
      </c>
    </row>
    <row r="72" spans="1:7" x14ac:dyDescent="0.25">
      <c r="A72" s="96">
        <v>64</v>
      </c>
      <c r="B72" s="96"/>
      <c r="C72" s="97" t="s">
        <v>716</v>
      </c>
      <c r="D72" s="96" t="s">
        <v>378</v>
      </c>
      <c r="E72" s="98">
        <v>2</v>
      </c>
      <c r="F72" s="99"/>
      <c r="G72" s="101">
        <f>Table116[5]*Table116[6]</f>
        <v>0</v>
      </c>
    </row>
    <row r="73" spans="1:7" x14ac:dyDescent="0.25">
      <c r="A73" s="96">
        <v>65</v>
      </c>
      <c r="B73" s="96"/>
      <c r="C73" s="97" t="s">
        <v>717</v>
      </c>
      <c r="D73" s="96" t="s">
        <v>378</v>
      </c>
      <c r="E73" s="98">
        <v>5</v>
      </c>
      <c r="F73" s="99"/>
      <c r="G73" s="101">
        <f>Table116[5]*Table116[6]</f>
        <v>0</v>
      </c>
    </row>
    <row r="74" spans="1:7" x14ac:dyDescent="0.25">
      <c r="A74" s="96">
        <v>66</v>
      </c>
      <c r="B74" s="96"/>
      <c r="C74" s="97" t="s">
        <v>718</v>
      </c>
      <c r="D74" s="96" t="s">
        <v>378</v>
      </c>
      <c r="E74" s="98">
        <v>1</v>
      </c>
      <c r="F74" s="99"/>
      <c r="G74" s="101">
        <f>Table116[5]*Table116[6]</f>
        <v>0</v>
      </c>
    </row>
    <row r="75" spans="1:7" x14ac:dyDescent="0.25">
      <c r="A75" s="96">
        <v>67</v>
      </c>
      <c r="B75" s="96"/>
      <c r="C75" s="97" t="s">
        <v>719</v>
      </c>
      <c r="D75" s="96" t="s">
        <v>378</v>
      </c>
      <c r="E75" s="98">
        <v>4</v>
      </c>
      <c r="F75" s="99"/>
      <c r="G75" s="101">
        <f>Table116[5]*Table116[6]</f>
        <v>0</v>
      </c>
    </row>
    <row r="76" spans="1:7" x14ac:dyDescent="0.25">
      <c r="A76" s="96">
        <v>68</v>
      </c>
      <c r="B76" s="96"/>
      <c r="C76" s="97" t="s">
        <v>720</v>
      </c>
      <c r="D76" s="96" t="s">
        <v>378</v>
      </c>
      <c r="E76" s="98">
        <v>2</v>
      </c>
      <c r="F76" s="99"/>
      <c r="G76" s="101">
        <f>Table116[5]*Table116[6]</f>
        <v>0</v>
      </c>
    </row>
    <row r="77" spans="1:7" x14ac:dyDescent="0.25">
      <c r="A77" s="96">
        <v>69</v>
      </c>
      <c r="B77" s="96"/>
      <c r="C77" s="107" t="s">
        <v>723</v>
      </c>
      <c r="D77" s="96" t="s">
        <v>378</v>
      </c>
      <c r="E77" s="98">
        <v>1</v>
      </c>
      <c r="F77" s="99"/>
      <c r="G77" s="101">
        <f>Table116[5]*Table116[6]</f>
        <v>0</v>
      </c>
    </row>
    <row r="78" spans="1:7" x14ac:dyDescent="0.25">
      <c r="A78" s="96">
        <v>70</v>
      </c>
      <c r="B78" s="96"/>
      <c r="C78" s="107" t="s">
        <v>724</v>
      </c>
      <c r="D78" s="96" t="s">
        <v>378</v>
      </c>
      <c r="E78" s="98">
        <v>1</v>
      </c>
      <c r="F78" s="99"/>
      <c r="G78" s="101">
        <f>Table116[5]*Table116[6]</f>
        <v>0</v>
      </c>
    </row>
    <row r="79" spans="1:7" x14ac:dyDescent="0.25">
      <c r="A79" s="96">
        <v>71</v>
      </c>
      <c r="B79" s="96"/>
      <c r="C79" s="97" t="s">
        <v>556</v>
      </c>
      <c r="D79" s="96" t="s">
        <v>378</v>
      </c>
      <c r="E79" s="98">
        <v>8</v>
      </c>
      <c r="F79" s="99"/>
      <c r="G79" s="101">
        <f>Table116[5]*Table116[6]</f>
        <v>0</v>
      </c>
    </row>
    <row r="80" spans="1:7" ht="30" x14ac:dyDescent="0.25">
      <c r="A80" s="96">
        <v>72</v>
      </c>
      <c r="B80" s="96"/>
      <c r="C80" s="107" t="s">
        <v>725</v>
      </c>
      <c r="D80" s="96" t="s">
        <v>378</v>
      </c>
      <c r="E80" s="98">
        <v>1</v>
      </c>
      <c r="F80" s="99"/>
      <c r="G80" s="101">
        <f>Table116[5]*Table116[6]</f>
        <v>0</v>
      </c>
    </row>
    <row r="81" spans="1:7" x14ac:dyDescent="0.25">
      <c r="A81" s="104" t="s">
        <v>367</v>
      </c>
      <c r="B81" s="105"/>
      <c r="C81" s="105"/>
      <c r="D81" s="105"/>
      <c r="E81" s="106"/>
      <c r="F81" s="106"/>
      <c r="G81" s="106">
        <f>SUBTOTAL(9,Table116[7])</f>
        <v>0</v>
      </c>
    </row>
  </sheetData>
  <mergeCells count="2">
    <mergeCell ref="C2:G3"/>
    <mergeCell ref="A4:B4"/>
  </mergeCells>
  <phoneticPr fontId="17" type="noConversion"/>
  <conditionalFormatting sqref="E7:G81">
    <cfRule type="notContainsBlanks" priority="16" stopIfTrue="1">
      <formula>LEN(TRIM(E7))&gt;0</formula>
    </cfRule>
    <cfRule type="expression" dxfId="171" priority="17">
      <formula>$E7&lt;&gt;""</formula>
    </cfRule>
  </conditionalFormatting>
  <conditionalFormatting sqref="A7:G33 A35:G53 A34:B34 D34:G34 A55:G81 A54:B54 D54:G54">
    <cfRule type="expression" dxfId="170" priority="11">
      <formula>CELL("PROTECT",A7)=0</formula>
    </cfRule>
    <cfRule type="expression" dxfId="169" priority="12">
      <formula>$C7="Subtotal"</formula>
    </cfRule>
    <cfRule type="expression" priority="13" stopIfTrue="1">
      <formula>OR($C7="Subtotal",$A7="Total TVA Cota 0")</formula>
    </cfRule>
    <cfRule type="expression" dxfId="168" priority="15">
      <formula>$E7=""</formula>
    </cfRule>
  </conditionalFormatting>
  <conditionalFormatting sqref="G7:G81">
    <cfRule type="expression" dxfId="167" priority="9">
      <formula>AND($C7="Subtotal",$G7="")</formula>
    </cfRule>
    <cfRule type="expression" dxfId="166" priority="10">
      <formula>AND($C7="Subtotal",_xlfn.FORMULATEXT($G7)="=[5]*[6]")</formula>
    </cfRule>
    <cfRule type="expression" dxfId="165" priority="14">
      <formula>AND($C7&lt;&gt;"Subtotal",_xlfn.FORMULATEXT($G7)&lt;&gt;"=[5]*[6]")</formula>
    </cfRule>
  </conditionalFormatting>
  <conditionalFormatting sqref="C34">
    <cfRule type="expression" dxfId="164" priority="5">
      <formula>CELL("PROTECT",C34)=0</formula>
    </cfRule>
    <cfRule type="expression" dxfId="163" priority="6">
      <formula>$C34="Subtotal"</formula>
    </cfRule>
    <cfRule type="expression" priority="7" stopIfTrue="1">
      <formula>OR($C34="Subtotal",$A34="Total TVA Cota 0")</formula>
    </cfRule>
    <cfRule type="expression" dxfId="162" priority="8">
      <formula>$E34=""</formula>
    </cfRule>
  </conditionalFormatting>
  <conditionalFormatting sqref="C54">
    <cfRule type="expression" dxfId="161" priority="1">
      <formula>CELL("PROTECT",C54)=0</formula>
    </cfRule>
    <cfRule type="expression" dxfId="160" priority="2">
      <formula>$C54="Subtotal"</formula>
    </cfRule>
    <cfRule type="expression" priority="3" stopIfTrue="1">
      <formula>OR($C54="Subtotal",$A54="Total TVA Cota 0")</formula>
    </cfRule>
    <cfRule type="expression" dxfId="159" priority="4">
      <formula>$E54=""</formula>
    </cfRule>
  </conditionalFormatting>
  <dataValidations count="1">
    <dataValidation type="decimal" operator="greaterThan" allowBlank="1" showInputMessage="1" showErrorMessage="1" sqref="F7:F8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2"/>
  <sheetViews>
    <sheetView view="pageBreakPreview" topLeftCell="A49" zoomScaleNormal="90" zoomScaleSheetLayoutView="100" zoomScalePageLayoutView="90" workbookViewId="0">
      <selection activeCell="C61" sqref="C61"/>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3"/>
      <c r="D3" s="143"/>
      <c r="E3" s="143"/>
      <c r="F3" s="143"/>
      <c r="G3" s="143"/>
    </row>
    <row r="4" spans="1:7" s="22" customFormat="1" ht="18.75" x14ac:dyDescent="0.25">
      <c r="A4" s="146" t="s">
        <v>329</v>
      </c>
      <c r="B4" s="146"/>
      <c r="C4" s="29" t="str">
        <f>SITE!B12</f>
        <v xml:space="preserve">Automated control and regulation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27</v>
      </c>
      <c r="B6" s="9" t="s">
        <v>28</v>
      </c>
      <c r="C6" s="9" t="s">
        <v>29</v>
      </c>
      <c r="D6" s="9" t="s">
        <v>30</v>
      </c>
      <c r="E6" s="9" t="s">
        <v>31</v>
      </c>
      <c r="F6" s="9" t="s">
        <v>32</v>
      </c>
      <c r="G6" s="9" t="s">
        <v>33</v>
      </c>
    </row>
    <row r="7" spans="1:7" x14ac:dyDescent="0.25">
      <c r="A7" s="38"/>
      <c r="B7" s="38"/>
      <c r="C7" s="39" t="s">
        <v>376</v>
      </c>
      <c r="D7" s="38"/>
      <c r="E7" s="44"/>
      <c r="F7" s="43"/>
      <c r="G7" s="87">
        <f>Table117[5]*Table117[6]</f>
        <v>0</v>
      </c>
    </row>
    <row r="8" spans="1:7" ht="30" x14ac:dyDescent="0.25">
      <c r="A8" s="38">
        <v>1</v>
      </c>
      <c r="B8" s="38" t="s">
        <v>123</v>
      </c>
      <c r="C8" s="39" t="s">
        <v>501</v>
      </c>
      <c r="D8" s="38" t="s">
        <v>378</v>
      </c>
      <c r="E8" s="44">
        <v>11</v>
      </c>
      <c r="F8" s="43"/>
      <c r="G8" s="89">
        <f>Table117[5]*Table117[6]</f>
        <v>0</v>
      </c>
    </row>
    <row r="9" spans="1:7" x14ac:dyDescent="0.25">
      <c r="A9" s="96">
        <v>2</v>
      </c>
      <c r="B9" s="96" t="s">
        <v>245</v>
      </c>
      <c r="C9" s="107" t="s">
        <v>727</v>
      </c>
      <c r="D9" s="96" t="s">
        <v>378</v>
      </c>
      <c r="E9" s="98">
        <v>9</v>
      </c>
      <c r="F9" s="99"/>
      <c r="G9" s="100">
        <f>Table117[5]*Table117[6]</f>
        <v>0</v>
      </c>
    </row>
    <row r="10" spans="1:7" ht="30" x14ac:dyDescent="0.25">
      <c r="A10" s="96">
        <v>3</v>
      </c>
      <c r="B10" s="96" t="s">
        <v>124</v>
      </c>
      <c r="C10" s="97" t="s">
        <v>561</v>
      </c>
      <c r="D10" s="96" t="s">
        <v>378</v>
      </c>
      <c r="E10" s="98">
        <v>43</v>
      </c>
      <c r="F10" s="99"/>
      <c r="G10" s="101">
        <f>Table117[5]*Table117[6]</f>
        <v>0</v>
      </c>
    </row>
    <row r="11" spans="1:7" ht="30" x14ac:dyDescent="0.25">
      <c r="A11" s="96">
        <v>4</v>
      </c>
      <c r="B11" s="96" t="s">
        <v>124</v>
      </c>
      <c r="C11" s="107" t="s">
        <v>728</v>
      </c>
      <c r="D11" s="96" t="s">
        <v>378</v>
      </c>
      <c r="E11" s="98">
        <v>1</v>
      </c>
      <c r="F11" s="99"/>
      <c r="G11" s="101">
        <f>Table117[5]*Table117[6]</f>
        <v>0</v>
      </c>
    </row>
    <row r="12" spans="1:7" ht="30" x14ac:dyDescent="0.25">
      <c r="A12" s="96">
        <v>5</v>
      </c>
      <c r="B12" s="96" t="s">
        <v>124</v>
      </c>
      <c r="C12" s="107" t="s">
        <v>729</v>
      </c>
      <c r="D12" s="96" t="s">
        <v>378</v>
      </c>
      <c r="E12" s="98">
        <v>1</v>
      </c>
      <c r="F12" s="99"/>
      <c r="G12" s="101">
        <f>Table117[5]*Table117[6]</f>
        <v>0</v>
      </c>
    </row>
    <row r="13" spans="1:7" ht="30" x14ac:dyDescent="0.25">
      <c r="A13" s="96">
        <v>6</v>
      </c>
      <c r="B13" s="96" t="s">
        <v>124</v>
      </c>
      <c r="C13" s="107" t="s">
        <v>730</v>
      </c>
      <c r="D13" s="96" t="s">
        <v>378</v>
      </c>
      <c r="E13" s="98">
        <v>1</v>
      </c>
      <c r="F13" s="99"/>
      <c r="G13" s="101">
        <f>Table117[5]*Table117[6]</f>
        <v>0</v>
      </c>
    </row>
    <row r="14" spans="1:7" x14ac:dyDescent="0.25">
      <c r="A14" s="96">
        <v>7</v>
      </c>
      <c r="B14" s="96" t="s">
        <v>246</v>
      </c>
      <c r="C14" s="107" t="s">
        <v>731</v>
      </c>
      <c r="D14" s="96" t="s">
        <v>378</v>
      </c>
      <c r="E14" s="98">
        <v>1</v>
      </c>
      <c r="F14" s="99"/>
      <c r="G14" s="101">
        <f>Table117[5]*Table117[6]</f>
        <v>0</v>
      </c>
    </row>
    <row r="15" spans="1:7" ht="30" x14ac:dyDescent="0.25">
      <c r="A15" s="96">
        <v>8</v>
      </c>
      <c r="B15" s="96" t="s">
        <v>247</v>
      </c>
      <c r="C15" s="107" t="s">
        <v>732</v>
      </c>
      <c r="D15" s="96" t="s">
        <v>378</v>
      </c>
      <c r="E15" s="98">
        <v>2</v>
      </c>
      <c r="F15" s="99"/>
      <c r="G15" s="101">
        <f>Table117[5]*Table117[6]</f>
        <v>0</v>
      </c>
    </row>
    <row r="16" spans="1:7" ht="30" x14ac:dyDescent="0.25">
      <c r="A16" s="96">
        <v>9</v>
      </c>
      <c r="B16" s="96" t="s">
        <v>123</v>
      </c>
      <c r="C16" s="97" t="s">
        <v>733</v>
      </c>
      <c r="D16" s="96" t="s">
        <v>378</v>
      </c>
      <c r="E16" s="98">
        <v>1</v>
      </c>
      <c r="F16" s="99"/>
      <c r="G16" s="101">
        <f>Table117[5]*Table117[6]</f>
        <v>0</v>
      </c>
    </row>
    <row r="17" spans="1:7" ht="30" x14ac:dyDescent="0.25">
      <c r="A17" s="96">
        <v>10</v>
      </c>
      <c r="B17" s="96" t="s">
        <v>123</v>
      </c>
      <c r="C17" s="97" t="s">
        <v>734</v>
      </c>
      <c r="D17" s="96" t="s">
        <v>378</v>
      </c>
      <c r="E17" s="98">
        <v>1</v>
      </c>
      <c r="F17" s="99"/>
      <c r="G17" s="101">
        <f>Table117[5]*Table117[6]</f>
        <v>0</v>
      </c>
    </row>
    <row r="18" spans="1:7" x14ac:dyDescent="0.25">
      <c r="A18" s="96">
        <v>11</v>
      </c>
      <c r="B18" s="96" t="s">
        <v>245</v>
      </c>
      <c r="C18" s="107" t="s">
        <v>735</v>
      </c>
      <c r="D18" s="96" t="s">
        <v>378</v>
      </c>
      <c r="E18" s="98">
        <v>50</v>
      </c>
      <c r="F18" s="99"/>
      <c r="G18" s="101">
        <f>Table117[5]*Table117[6]</f>
        <v>0</v>
      </c>
    </row>
    <row r="19" spans="1:7" x14ac:dyDescent="0.25">
      <c r="A19" s="96">
        <v>12</v>
      </c>
      <c r="B19" s="96" t="s">
        <v>248</v>
      </c>
      <c r="C19" s="107" t="s">
        <v>736</v>
      </c>
      <c r="D19" s="96" t="s">
        <v>122</v>
      </c>
      <c r="E19" s="98">
        <v>0.22</v>
      </c>
      <c r="F19" s="99"/>
      <c r="G19" s="101">
        <f>Table117[5]*Table117[6]</f>
        <v>0</v>
      </c>
    </row>
    <row r="20" spans="1:7" ht="30" x14ac:dyDescent="0.25">
      <c r="A20" s="96">
        <v>13</v>
      </c>
      <c r="B20" s="96" t="s">
        <v>241</v>
      </c>
      <c r="C20" s="102" t="s">
        <v>737</v>
      </c>
      <c r="D20" s="96" t="s">
        <v>122</v>
      </c>
      <c r="E20" s="98">
        <v>7.0000000000000007E-2</v>
      </c>
      <c r="F20" s="99"/>
      <c r="G20" s="101">
        <f>Table117[5]*Table117[6]</f>
        <v>0</v>
      </c>
    </row>
    <row r="21" spans="1:7" ht="30" x14ac:dyDescent="0.25">
      <c r="A21" s="96">
        <v>14</v>
      </c>
      <c r="B21" s="96" t="s">
        <v>249</v>
      </c>
      <c r="C21" s="102" t="s">
        <v>738</v>
      </c>
      <c r="D21" s="96" t="s">
        <v>381</v>
      </c>
      <c r="E21" s="98">
        <v>0.44</v>
      </c>
      <c r="F21" s="99"/>
      <c r="G21" s="101">
        <f>Table117[5]*Table117[6]</f>
        <v>0</v>
      </c>
    </row>
    <row r="22" spans="1:7" x14ac:dyDescent="0.25">
      <c r="A22" s="96">
        <v>15</v>
      </c>
      <c r="B22" s="96" t="s">
        <v>242</v>
      </c>
      <c r="C22" s="102" t="s">
        <v>739</v>
      </c>
      <c r="D22" s="96" t="s">
        <v>122</v>
      </c>
      <c r="E22" s="98">
        <v>0.46</v>
      </c>
      <c r="F22" s="99"/>
      <c r="G22" s="101">
        <f>Table117[5]*Table117[6]</f>
        <v>0</v>
      </c>
    </row>
    <row r="23" spans="1:7" x14ac:dyDescent="0.25">
      <c r="A23" s="96">
        <v>16</v>
      </c>
      <c r="B23" s="96" t="s">
        <v>243</v>
      </c>
      <c r="C23" s="102" t="s">
        <v>740</v>
      </c>
      <c r="D23" s="96" t="s">
        <v>50</v>
      </c>
      <c r="E23" s="98">
        <v>40</v>
      </c>
      <c r="F23" s="99"/>
      <c r="G23" s="101">
        <f>Table117[5]*Table117[6]</f>
        <v>0</v>
      </c>
    </row>
    <row r="24" spans="1:7" x14ac:dyDescent="0.25">
      <c r="A24" s="96">
        <v>17</v>
      </c>
      <c r="B24" s="96" t="s">
        <v>126</v>
      </c>
      <c r="C24" s="97" t="s">
        <v>505</v>
      </c>
      <c r="D24" s="96" t="s">
        <v>122</v>
      </c>
      <c r="E24" s="98">
        <v>2.63</v>
      </c>
      <c r="F24" s="99"/>
      <c r="G24" s="101">
        <f>Table117[5]*Table117[6]</f>
        <v>0</v>
      </c>
    </row>
    <row r="25" spans="1:7" ht="45" x14ac:dyDescent="0.25">
      <c r="A25" s="96">
        <v>18</v>
      </c>
      <c r="B25" s="96" t="s">
        <v>250</v>
      </c>
      <c r="C25" s="102" t="s">
        <v>741</v>
      </c>
      <c r="D25" s="96" t="s">
        <v>122</v>
      </c>
      <c r="E25" s="98">
        <v>0.16</v>
      </c>
      <c r="F25" s="99"/>
      <c r="G25" s="101">
        <f>Table117[5]*Table117[6]</f>
        <v>0</v>
      </c>
    </row>
    <row r="26" spans="1:7" ht="16.5" customHeight="1" x14ac:dyDescent="0.25">
      <c r="A26" s="96">
        <v>19</v>
      </c>
      <c r="B26" s="96"/>
      <c r="C26" s="97" t="s">
        <v>503</v>
      </c>
      <c r="D26" s="96"/>
      <c r="E26" s="98"/>
      <c r="F26" s="99"/>
      <c r="G26" s="101">
        <f>Table117[5]*Table117[6]</f>
        <v>0</v>
      </c>
    </row>
    <row r="27" spans="1:7" x14ac:dyDescent="0.25">
      <c r="A27" s="96">
        <v>20</v>
      </c>
      <c r="B27" s="96" t="s">
        <v>251</v>
      </c>
      <c r="C27" s="107" t="s">
        <v>742</v>
      </c>
      <c r="D27" s="96" t="s">
        <v>378</v>
      </c>
      <c r="E27" s="98">
        <v>1</v>
      </c>
      <c r="F27" s="99"/>
      <c r="G27" s="101">
        <f>Table117[5]*Table117[6]</f>
        <v>0</v>
      </c>
    </row>
    <row r="28" spans="1:7" x14ac:dyDescent="0.25">
      <c r="A28" s="96">
        <v>21</v>
      </c>
      <c r="B28" s="96" t="s">
        <v>119</v>
      </c>
      <c r="C28" s="97" t="s">
        <v>479</v>
      </c>
      <c r="D28" s="96" t="s">
        <v>378</v>
      </c>
      <c r="E28" s="98">
        <v>86</v>
      </c>
      <c r="F28" s="99"/>
      <c r="G28" s="101">
        <f>Table117[5]*Table117[6]</f>
        <v>0</v>
      </c>
    </row>
    <row r="29" spans="1:7" x14ac:dyDescent="0.25">
      <c r="A29" s="96">
        <v>22</v>
      </c>
      <c r="B29" s="96" t="s">
        <v>125</v>
      </c>
      <c r="C29" s="97" t="s">
        <v>504</v>
      </c>
      <c r="D29" s="96" t="s">
        <v>379</v>
      </c>
      <c r="E29" s="98">
        <v>1.6</v>
      </c>
      <c r="F29" s="99"/>
      <c r="G29" s="101">
        <f>Table117[5]*Table117[6]</f>
        <v>0</v>
      </c>
    </row>
    <row r="30" spans="1:7" x14ac:dyDescent="0.25">
      <c r="A30" s="96">
        <v>23</v>
      </c>
      <c r="B30" s="96"/>
      <c r="C30" s="97" t="s">
        <v>511</v>
      </c>
      <c r="D30" s="96"/>
      <c r="E30" s="98"/>
      <c r="F30" s="99"/>
      <c r="G30" s="101">
        <f>Table117[5]*Table117[6]</f>
        <v>0</v>
      </c>
    </row>
    <row r="31" spans="1:7" x14ac:dyDescent="0.25">
      <c r="A31" s="96">
        <v>24</v>
      </c>
      <c r="B31" s="96"/>
      <c r="C31" s="107" t="s">
        <v>743</v>
      </c>
      <c r="D31" s="96" t="s">
        <v>378</v>
      </c>
      <c r="E31" s="98">
        <v>19</v>
      </c>
      <c r="F31" s="99"/>
      <c r="G31" s="101">
        <f>Table117[5]*Table117[6]</f>
        <v>0</v>
      </c>
    </row>
    <row r="32" spans="1:7" x14ac:dyDescent="0.25">
      <c r="A32" s="96">
        <v>25</v>
      </c>
      <c r="B32" s="96"/>
      <c r="C32" s="97" t="s">
        <v>744</v>
      </c>
      <c r="D32" s="96" t="s">
        <v>378</v>
      </c>
      <c r="E32" s="98">
        <v>19</v>
      </c>
      <c r="F32" s="99"/>
      <c r="G32" s="101">
        <f>Table117[5]*Table117[6]</f>
        <v>0</v>
      </c>
    </row>
    <row r="33" spans="1:7" x14ac:dyDescent="0.25">
      <c r="A33" s="96">
        <v>26</v>
      </c>
      <c r="B33" s="96"/>
      <c r="C33" s="107" t="s">
        <v>745</v>
      </c>
      <c r="D33" s="96" t="s">
        <v>50</v>
      </c>
      <c r="E33" s="98">
        <v>22</v>
      </c>
      <c r="F33" s="99"/>
      <c r="G33" s="101">
        <f>Table117[5]*Table117[6]</f>
        <v>0</v>
      </c>
    </row>
    <row r="34" spans="1:7" x14ac:dyDescent="0.25">
      <c r="A34" s="96">
        <v>27</v>
      </c>
      <c r="B34" s="96"/>
      <c r="C34" s="97" t="s">
        <v>746</v>
      </c>
      <c r="D34" s="96" t="s">
        <v>50</v>
      </c>
      <c r="E34" s="98">
        <v>7</v>
      </c>
      <c r="F34" s="99"/>
      <c r="G34" s="101">
        <f>Table117[5]*Table117[6]</f>
        <v>0</v>
      </c>
    </row>
    <row r="35" spans="1:7" x14ac:dyDescent="0.25">
      <c r="A35" s="96">
        <v>28</v>
      </c>
      <c r="B35" s="96"/>
      <c r="C35" s="97" t="s">
        <v>515</v>
      </c>
      <c r="D35" s="96" t="s">
        <v>50</v>
      </c>
      <c r="E35" s="98">
        <v>36</v>
      </c>
      <c r="F35" s="99"/>
      <c r="G35" s="101">
        <f>Table117[5]*Table117[6]</f>
        <v>0</v>
      </c>
    </row>
    <row r="36" spans="1:7" x14ac:dyDescent="0.25">
      <c r="A36" s="96">
        <v>29</v>
      </c>
      <c r="B36" s="96"/>
      <c r="C36" s="107" t="s">
        <v>747</v>
      </c>
      <c r="D36" s="96" t="s">
        <v>50</v>
      </c>
      <c r="E36" s="98">
        <v>40</v>
      </c>
      <c r="F36" s="99"/>
      <c r="G36" s="101">
        <f>Table117[5]*Table117[6]</f>
        <v>0</v>
      </c>
    </row>
    <row r="37" spans="1:7" x14ac:dyDescent="0.25">
      <c r="A37" s="96">
        <v>30</v>
      </c>
      <c r="B37" s="96"/>
      <c r="C37" s="97" t="s">
        <v>480</v>
      </c>
      <c r="D37" s="96" t="s">
        <v>50</v>
      </c>
      <c r="E37" s="98">
        <v>146</v>
      </c>
      <c r="F37" s="99"/>
      <c r="G37" s="101">
        <f>Table117[5]*Table117[6]</f>
        <v>0</v>
      </c>
    </row>
    <row r="38" spans="1:7" x14ac:dyDescent="0.25">
      <c r="A38" s="96">
        <v>31</v>
      </c>
      <c r="B38" s="96"/>
      <c r="C38" s="97" t="s">
        <v>481</v>
      </c>
      <c r="D38" s="96" t="s">
        <v>50</v>
      </c>
      <c r="E38" s="98">
        <v>99</v>
      </c>
      <c r="F38" s="99"/>
      <c r="G38" s="101">
        <f>Table117[5]*Table117[6]</f>
        <v>0</v>
      </c>
    </row>
    <row r="39" spans="1:7" x14ac:dyDescent="0.25">
      <c r="A39" s="96">
        <v>32</v>
      </c>
      <c r="B39" s="96"/>
      <c r="C39" s="97" t="s">
        <v>482</v>
      </c>
      <c r="D39" s="96" t="s">
        <v>50</v>
      </c>
      <c r="E39" s="98">
        <v>18</v>
      </c>
      <c r="F39" s="99"/>
      <c r="G39" s="101">
        <f>Table117[5]*Table117[6]</f>
        <v>0</v>
      </c>
    </row>
    <row r="40" spans="1:7" x14ac:dyDescent="0.25">
      <c r="A40" s="96">
        <v>33</v>
      </c>
      <c r="B40" s="96"/>
      <c r="C40" s="97" t="s">
        <v>495</v>
      </c>
      <c r="D40" s="96" t="s">
        <v>50</v>
      </c>
      <c r="E40" s="98">
        <v>16</v>
      </c>
      <c r="F40" s="99"/>
      <c r="G40" s="101">
        <f>Table117[5]*Table117[6]</f>
        <v>0</v>
      </c>
    </row>
    <row r="41" spans="1:7" x14ac:dyDescent="0.25">
      <c r="A41" s="96"/>
      <c r="B41" s="96"/>
      <c r="C41" s="97" t="s">
        <v>358</v>
      </c>
      <c r="D41" s="96"/>
      <c r="E41" s="98"/>
      <c r="F41" s="99"/>
      <c r="G41" s="101">
        <f>Table117[5]*Table117[6]</f>
        <v>0</v>
      </c>
    </row>
    <row r="42" spans="1:7" x14ac:dyDescent="0.25">
      <c r="A42" s="96">
        <v>34</v>
      </c>
      <c r="B42" s="96"/>
      <c r="C42" s="107" t="s">
        <v>748</v>
      </c>
      <c r="D42" s="96" t="s">
        <v>378</v>
      </c>
      <c r="E42" s="98">
        <v>9</v>
      </c>
      <c r="F42" s="99"/>
      <c r="G42" s="101">
        <f>Table117[5]*Table117[6]</f>
        <v>0</v>
      </c>
    </row>
    <row r="43" spans="1:7" x14ac:dyDescent="0.25">
      <c r="A43" s="96">
        <v>35</v>
      </c>
      <c r="B43" s="96"/>
      <c r="C43" s="97" t="s">
        <v>749</v>
      </c>
      <c r="D43" s="96" t="s">
        <v>378</v>
      </c>
      <c r="E43" s="98">
        <v>2</v>
      </c>
      <c r="F43" s="99"/>
      <c r="G43" s="101">
        <f>Table117[5]*Table117[6]</f>
        <v>0</v>
      </c>
    </row>
    <row r="44" spans="1:7" x14ac:dyDescent="0.25">
      <c r="A44" s="96">
        <v>36</v>
      </c>
      <c r="B44" s="96"/>
      <c r="C44" s="107" t="s">
        <v>750</v>
      </c>
      <c r="D44" s="96" t="s">
        <v>378</v>
      </c>
      <c r="E44" s="98">
        <v>2</v>
      </c>
      <c r="F44" s="99"/>
      <c r="G44" s="101">
        <f>Table117[5]*Table117[6]</f>
        <v>0</v>
      </c>
    </row>
    <row r="45" spans="1:7" x14ac:dyDescent="0.25">
      <c r="A45" s="96">
        <v>37</v>
      </c>
      <c r="B45" s="96"/>
      <c r="C45" s="107" t="s">
        <v>751</v>
      </c>
      <c r="D45" s="96" t="s">
        <v>378</v>
      </c>
      <c r="E45" s="98">
        <v>35</v>
      </c>
      <c r="F45" s="99"/>
      <c r="G45" s="101">
        <f>Table117[5]*Table117[6]</f>
        <v>0</v>
      </c>
    </row>
    <row r="46" spans="1:7" x14ac:dyDescent="0.25">
      <c r="A46" s="96">
        <v>38</v>
      </c>
      <c r="B46" s="96"/>
      <c r="C46" s="97" t="s">
        <v>752</v>
      </c>
      <c r="D46" s="96" t="s">
        <v>378</v>
      </c>
      <c r="E46" s="98">
        <v>8</v>
      </c>
      <c r="F46" s="99"/>
      <c r="G46" s="101">
        <f>Table117[5]*Table117[6]</f>
        <v>0</v>
      </c>
    </row>
    <row r="47" spans="1:7" x14ac:dyDescent="0.25">
      <c r="A47" s="96">
        <v>39</v>
      </c>
      <c r="B47" s="96"/>
      <c r="C47" s="97" t="s">
        <v>252</v>
      </c>
      <c r="D47" s="96" t="s">
        <v>378</v>
      </c>
      <c r="E47" s="98">
        <v>1</v>
      </c>
      <c r="F47" s="99"/>
      <c r="G47" s="101">
        <f>Table117[5]*Table117[6]</f>
        <v>0</v>
      </c>
    </row>
    <row r="48" spans="1:7" x14ac:dyDescent="0.25">
      <c r="A48" s="96">
        <v>40</v>
      </c>
      <c r="B48" s="96"/>
      <c r="C48" s="107" t="s">
        <v>753</v>
      </c>
      <c r="D48" s="96" t="s">
        <v>378</v>
      </c>
      <c r="E48" s="98">
        <v>1</v>
      </c>
      <c r="F48" s="99"/>
      <c r="G48" s="101">
        <f>Table117[5]*Table117[6]</f>
        <v>0</v>
      </c>
    </row>
    <row r="49" spans="1:7" x14ac:dyDescent="0.25">
      <c r="A49" s="96">
        <v>41</v>
      </c>
      <c r="B49" s="96"/>
      <c r="C49" s="107" t="s">
        <v>754</v>
      </c>
      <c r="D49" s="96" t="s">
        <v>378</v>
      </c>
      <c r="E49" s="98">
        <v>1</v>
      </c>
      <c r="F49" s="99"/>
      <c r="G49" s="101">
        <f>Table117[5]*Table117[6]</f>
        <v>0</v>
      </c>
    </row>
    <row r="50" spans="1:7" x14ac:dyDescent="0.25">
      <c r="A50" s="96">
        <v>42</v>
      </c>
      <c r="B50" s="96"/>
      <c r="C50" s="107" t="s">
        <v>755</v>
      </c>
      <c r="D50" s="96" t="s">
        <v>378</v>
      </c>
      <c r="E50" s="98">
        <v>1</v>
      </c>
      <c r="F50" s="99"/>
      <c r="G50" s="101">
        <f>Table117[5]*Table117[6]</f>
        <v>0</v>
      </c>
    </row>
    <row r="51" spans="1:7" x14ac:dyDescent="0.25">
      <c r="A51" s="96">
        <v>43</v>
      </c>
      <c r="B51" s="96"/>
      <c r="C51" s="107" t="s">
        <v>756</v>
      </c>
      <c r="D51" s="96" t="s">
        <v>378</v>
      </c>
      <c r="E51" s="98">
        <v>1</v>
      </c>
      <c r="F51" s="99"/>
      <c r="G51" s="101">
        <f>Table117[5]*Table117[6]</f>
        <v>0</v>
      </c>
    </row>
    <row r="52" spans="1:7" x14ac:dyDescent="0.25">
      <c r="A52" s="96">
        <v>44</v>
      </c>
      <c r="B52" s="96"/>
      <c r="C52" s="107" t="s">
        <v>757</v>
      </c>
      <c r="D52" s="96" t="s">
        <v>378</v>
      </c>
      <c r="E52" s="98">
        <v>28</v>
      </c>
      <c r="F52" s="99"/>
      <c r="G52" s="101">
        <f>Table117[5]*Table117[6]</f>
        <v>0</v>
      </c>
    </row>
    <row r="53" spans="1:7" x14ac:dyDescent="0.25">
      <c r="A53" s="96">
        <v>45</v>
      </c>
      <c r="B53" s="96"/>
      <c r="C53" s="97" t="s">
        <v>758</v>
      </c>
      <c r="D53" s="96" t="s">
        <v>378</v>
      </c>
      <c r="E53" s="98">
        <v>5</v>
      </c>
      <c r="F53" s="99"/>
      <c r="G53" s="101">
        <f>Table117[5]*Table117[6]</f>
        <v>0</v>
      </c>
    </row>
    <row r="54" spans="1:7" x14ac:dyDescent="0.25">
      <c r="A54" s="96">
        <v>46</v>
      </c>
      <c r="B54" s="96"/>
      <c r="C54" s="97" t="s">
        <v>759</v>
      </c>
      <c r="D54" s="96" t="s">
        <v>378</v>
      </c>
      <c r="E54" s="98">
        <v>2</v>
      </c>
      <c r="F54" s="99"/>
      <c r="G54" s="101">
        <f>Table117[5]*Table117[6]</f>
        <v>0</v>
      </c>
    </row>
    <row r="55" spans="1:7" x14ac:dyDescent="0.25">
      <c r="A55" s="96">
        <v>47</v>
      </c>
      <c r="B55" s="96"/>
      <c r="C55" s="97" t="s">
        <v>499</v>
      </c>
      <c r="D55" s="96" t="s">
        <v>378</v>
      </c>
      <c r="E55" s="98">
        <v>6</v>
      </c>
      <c r="F55" s="99"/>
      <c r="G55" s="101">
        <f>Table117[5]*Table117[6]</f>
        <v>0</v>
      </c>
    </row>
    <row r="56" spans="1:7" x14ac:dyDescent="0.25">
      <c r="A56" s="96">
        <v>48</v>
      </c>
      <c r="B56" s="96"/>
      <c r="C56" s="97" t="s">
        <v>253</v>
      </c>
      <c r="D56" s="96" t="s">
        <v>378</v>
      </c>
      <c r="E56" s="98">
        <v>10</v>
      </c>
      <c r="F56" s="99"/>
      <c r="G56" s="101">
        <f>Table117[5]*Table117[6]</f>
        <v>0</v>
      </c>
    </row>
    <row r="57" spans="1:7" x14ac:dyDescent="0.25">
      <c r="A57" s="96">
        <v>49</v>
      </c>
      <c r="B57" s="96"/>
      <c r="C57" s="97" t="s">
        <v>254</v>
      </c>
      <c r="D57" s="96" t="s">
        <v>378</v>
      </c>
      <c r="E57" s="98">
        <v>1</v>
      </c>
      <c r="F57" s="99"/>
      <c r="G57" s="101">
        <f>Table117[5]*Table117[6]</f>
        <v>0</v>
      </c>
    </row>
    <row r="58" spans="1:7" x14ac:dyDescent="0.25">
      <c r="A58" s="96">
        <v>50</v>
      </c>
      <c r="B58" s="96"/>
      <c r="C58" s="107" t="s">
        <v>762</v>
      </c>
      <c r="D58" s="96" t="s">
        <v>378</v>
      </c>
      <c r="E58" s="98">
        <v>13</v>
      </c>
      <c r="F58" s="99"/>
      <c r="G58" s="101">
        <f>Table117[5]*Table117[6]</f>
        <v>0</v>
      </c>
    </row>
    <row r="59" spans="1:7" x14ac:dyDescent="0.25">
      <c r="A59" s="96">
        <v>51</v>
      </c>
      <c r="B59" s="96"/>
      <c r="C59" s="107" t="s">
        <v>760</v>
      </c>
      <c r="D59" s="96" t="s">
        <v>378</v>
      </c>
      <c r="E59" s="98">
        <v>11</v>
      </c>
      <c r="F59" s="99"/>
      <c r="G59" s="101">
        <f>Table117[5]*Table117[6]</f>
        <v>0</v>
      </c>
    </row>
    <row r="60" spans="1:7" x14ac:dyDescent="0.25">
      <c r="A60" s="96">
        <v>52</v>
      </c>
      <c r="B60" s="96"/>
      <c r="C60" s="107" t="s">
        <v>761</v>
      </c>
      <c r="D60" s="96" t="s">
        <v>378</v>
      </c>
      <c r="E60" s="98">
        <v>4</v>
      </c>
      <c r="F60" s="99"/>
      <c r="G60" s="101">
        <f>Table117[5]*Table117[6]</f>
        <v>0</v>
      </c>
    </row>
    <row r="61" spans="1:7" x14ac:dyDescent="0.25">
      <c r="A61" s="96">
        <v>53</v>
      </c>
      <c r="B61" s="96"/>
      <c r="C61" s="107" t="s">
        <v>871</v>
      </c>
      <c r="D61" s="96" t="s">
        <v>378</v>
      </c>
      <c r="E61" s="98">
        <v>6</v>
      </c>
      <c r="F61" s="99"/>
      <c r="G61" s="101">
        <f>Table117[5]*Table117[6]</f>
        <v>0</v>
      </c>
    </row>
    <row r="62" spans="1:7" x14ac:dyDescent="0.25">
      <c r="A62" s="104" t="s">
        <v>367</v>
      </c>
      <c r="B62" s="105"/>
      <c r="C62" s="105"/>
      <c r="D62" s="105"/>
      <c r="E62" s="106"/>
      <c r="F62" s="106"/>
      <c r="G62" s="106">
        <f>SUBTOTAL(9,Table117[7])</f>
        <v>0</v>
      </c>
    </row>
  </sheetData>
  <mergeCells count="2">
    <mergeCell ref="C2:G3"/>
    <mergeCell ref="A4:B4"/>
  </mergeCells>
  <phoneticPr fontId="17" type="noConversion"/>
  <conditionalFormatting sqref="E7:G62">
    <cfRule type="notContainsBlanks" priority="28" stopIfTrue="1">
      <formula>LEN(TRIM(E7))&gt;0</formula>
    </cfRule>
    <cfRule type="expression" dxfId="139" priority="29">
      <formula>$E7&lt;&gt;""</formula>
    </cfRule>
  </conditionalFormatting>
  <conditionalFormatting sqref="A7:G19 A24:G24 A20:B23 D20:G23 A26:G62 A25:B25 D25:G25">
    <cfRule type="expression" dxfId="138" priority="23">
      <formula>CELL("PROTECT",A7)=0</formula>
    </cfRule>
    <cfRule type="expression" dxfId="137" priority="24">
      <formula>$C7="Subtotal"</formula>
    </cfRule>
    <cfRule type="expression" priority="25" stopIfTrue="1">
      <formula>OR($C7="Subtotal",$A7="Total TVA Cota 0")</formula>
    </cfRule>
    <cfRule type="expression" dxfId="136" priority="27">
      <formula>$E7=""</formula>
    </cfRule>
  </conditionalFormatting>
  <conditionalFormatting sqref="G7:G62">
    <cfRule type="expression" dxfId="135" priority="21">
      <formula>AND($C7="Subtotal",$G7="")</formula>
    </cfRule>
    <cfRule type="expression" dxfId="134" priority="22">
      <formula>AND($C7="Subtotal",_xlfn.FORMULATEXT($G7)="=[5]*[6]")</formula>
    </cfRule>
    <cfRule type="expression" dxfId="133" priority="26">
      <formula>AND($C7&lt;&gt;"Subtotal",_xlfn.FORMULATEXT($G7)&lt;&gt;"=[5]*[6]")</formula>
    </cfRule>
  </conditionalFormatting>
  <conditionalFormatting sqref="C20">
    <cfRule type="expression" dxfId="132" priority="17">
      <formula>CELL("PROTECT",C20)=0</formula>
    </cfRule>
    <cfRule type="expression" dxfId="131" priority="18">
      <formula>$C20="Subtotal"</formula>
    </cfRule>
    <cfRule type="expression" priority="19" stopIfTrue="1">
      <formula>OR($C20="Subtotal",$A20="Total TVA Cota 0")</formula>
    </cfRule>
    <cfRule type="expression" dxfId="130" priority="20">
      <formula>$E20=""</formula>
    </cfRule>
  </conditionalFormatting>
  <conditionalFormatting sqref="C21">
    <cfRule type="expression" dxfId="129" priority="13">
      <formula>CELL("PROTECT",C21)=0</formula>
    </cfRule>
    <cfRule type="expression" dxfId="128" priority="14">
      <formula>$C21="Subtotal"</formula>
    </cfRule>
    <cfRule type="expression" priority="15" stopIfTrue="1">
      <formula>OR($C21="Subtotal",$A21="Total TVA Cota 0")</formula>
    </cfRule>
    <cfRule type="expression" dxfId="127" priority="16">
      <formula>$E21=""</formula>
    </cfRule>
  </conditionalFormatting>
  <conditionalFormatting sqref="C22">
    <cfRule type="expression" dxfId="126" priority="9">
      <formula>CELL("PROTECT",C22)=0</formula>
    </cfRule>
    <cfRule type="expression" dxfId="125" priority="10">
      <formula>$C22="Subtotal"</formula>
    </cfRule>
    <cfRule type="expression" priority="11" stopIfTrue="1">
      <formula>OR($C22="Subtotal",$A22="Total TVA Cota 0")</formula>
    </cfRule>
    <cfRule type="expression" dxfId="124" priority="12">
      <formula>$E22=""</formula>
    </cfRule>
  </conditionalFormatting>
  <conditionalFormatting sqref="C23">
    <cfRule type="expression" dxfId="123" priority="5">
      <formula>CELL("PROTECT",C23)=0</formula>
    </cfRule>
    <cfRule type="expression" dxfId="122" priority="6">
      <formula>$C23="Subtotal"</formula>
    </cfRule>
    <cfRule type="expression" priority="7" stopIfTrue="1">
      <formula>OR($C23="Subtotal",$A23="Total TVA Cota 0")</formula>
    </cfRule>
    <cfRule type="expression" dxfId="121" priority="8">
      <formula>$E23=""</formula>
    </cfRule>
  </conditionalFormatting>
  <conditionalFormatting sqref="C25">
    <cfRule type="expression" dxfId="120" priority="1">
      <formula>CELL("PROTECT",C25)=0</formula>
    </cfRule>
    <cfRule type="expression" dxfId="119" priority="2">
      <formula>$C25="Subtotal"</formula>
    </cfRule>
    <cfRule type="expression" priority="3" stopIfTrue="1">
      <formula>OR($C25="Subtotal",$A25="Total TVA Cota 0")</formula>
    </cfRule>
    <cfRule type="expression" dxfId="118" priority="4">
      <formula>$E25=""</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4"/>
  <sheetViews>
    <sheetView view="pageBreakPreview" topLeftCell="A90" zoomScaleNormal="90" zoomScaleSheetLayoutView="100" zoomScalePageLayoutView="90" workbookViewId="0">
      <selection activeCell="C83" sqref="C83"/>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3" t="str">
        <f>SITE!C2</f>
        <v>Solid biomass heating system and solar panels for hot water preparation in kindergarten no.2 of Cainari town, 
Causeni district</v>
      </c>
      <c r="D2" s="143"/>
      <c r="E2" s="143"/>
      <c r="F2" s="143"/>
      <c r="G2" s="143"/>
    </row>
    <row r="3" spans="1:7" s="22" customFormat="1" ht="18.75" x14ac:dyDescent="0.3">
      <c r="A3" s="26" t="str">
        <f>SITE!A3</f>
        <v>Site:</v>
      </c>
      <c r="B3" s="27" t="str">
        <f>IF(SITE!B3=0,"",SITE!B3)</f>
        <v>y</v>
      </c>
      <c r="C3" s="143"/>
      <c r="D3" s="143"/>
      <c r="E3" s="143"/>
      <c r="F3" s="143"/>
      <c r="G3" s="143"/>
    </row>
    <row r="4" spans="1:7" s="22" customFormat="1" ht="18.75" x14ac:dyDescent="0.25">
      <c r="A4" s="146" t="s">
        <v>329</v>
      </c>
      <c r="B4" s="146"/>
      <c r="C4" s="29" t="str">
        <f>SITE!B13</f>
        <v>Water and sewage</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27</v>
      </c>
      <c r="B6" s="9" t="s">
        <v>28</v>
      </c>
      <c r="C6" s="9" t="s">
        <v>29</v>
      </c>
      <c r="D6" s="9" t="s">
        <v>30</v>
      </c>
      <c r="E6" s="9" t="s">
        <v>31</v>
      </c>
      <c r="F6" s="9" t="s">
        <v>32</v>
      </c>
      <c r="G6" s="9" t="s">
        <v>33</v>
      </c>
    </row>
    <row r="7" spans="1:7" x14ac:dyDescent="0.25">
      <c r="A7" s="38"/>
      <c r="B7" s="38"/>
      <c r="C7" s="102" t="s">
        <v>763</v>
      </c>
      <c r="D7" s="38"/>
      <c r="E7" s="44"/>
      <c r="F7" s="43"/>
      <c r="G7" s="87">
        <f>Table118[5]*Table118[6]</f>
        <v>0</v>
      </c>
    </row>
    <row r="8" spans="1:7" x14ac:dyDescent="0.25">
      <c r="A8" s="38"/>
      <c r="B8" s="38"/>
      <c r="C8" s="102" t="s">
        <v>803</v>
      </c>
      <c r="D8" s="38"/>
      <c r="E8" s="44"/>
      <c r="F8" s="43"/>
      <c r="G8" s="89">
        <f>Table118[5]*Table118[6]</f>
        <v>0</v>
      </c>
    </row>
    <row r="9" spans="1:7" ht="45" x14ac:dyDescent="0.25">
      <c r="A9" s="96">
        <v>1</v>
      </c>
      <c r="B9" s="96" t="s">
        <v>134</v>
      </c>
      <c r="C9" s="97" t="s">
        <v>538</v>
      </c>
      <c r="D9" s="96" t="s">
        <v>69</v>
      </c>
      <c r="E9" s="98">
        <v>0.15</v>
      </c>
      <c r="F9" s="99"/>
      <c r="G9" s="100">
        <f>Table118[5]*Table118[6]</f>
        <v>0</v>
      </c>
    </row>
    <row r="10" spans="1:7" ht="30" x14ac:dyDescent="0.25">
      <c r="A10" s="96">
        <v>2</v>
      </c>
      <c r="B10" s="96" t="s">
        <v>135</v>
      </c>
      <c r="C10" s="97" t="s">
        <v>539</v>
      </c>
      <c r="D10" s="96" t="s">
        <v>45</v>
      </c>
      <c r="E10" s="98">
        <v>0.5</v>
      </c>
      <c r="F10" s="99"/>
      <c r="G10" s="101">
        <f>Table118[5]*Table118[6]</f>
        <v>0</v>
      </c>
    </row>
    <row r="11" spans="1:7" ht="30" x14ac:dyDescent="0.25">
      <c r="A11" s="96">
        <v>3</v>
      </c>
      <c r="B11" s="96" t="s">
        <v>136</v>
      </c>
      <c r="C11" s="97" t="s">
        <v>540</v>
      </c>
      <c r="D11" s="96" t="s">
        <v>69</v>
      </c>
      <c r="E11" s="98">
        <v>0.11</v>
      </c>
      <c r="F11" s="99"/>
      <c r="G11" s="101">
        <f>Table118[5]*Table118[6]</f>
        <v>0</v>
      </c>
    </row>
    <row r="12" spans="1:7" ht="45" x14ac:dyDescent="0.25">
      <c r="A12" s="96">
        <v>4</v>
      </c>
      <c r="B12" s="96" t="s">
        <v>137</v>
      </c>
      <c r="C12" s="97" t="s">
        <v>541</v>
      </c>
      <c r="D12" s="96" t="s">
        <v>69</v>
      </c>
      <c r="E12" s="98">
        <v>0.11</v>
      </c>
      <c r="F12" s="99"/>
      <c r="G12" s="101">
        <f>Table118[5]*Table118[6]</f>
        <v>0</v>
      </c>
    </row>
    <row r="13" spans="1:7" ht="29.45" customHeight="1" x14ac:dyDescent="0.25">
      <c r="A13" s="96">
        <v>5</v>
      </c>
      <c r="B13" s="96" t="s">
        <v>54</v>
      </c>
      <c r="C13" s="97" t="s">
        <v>542</v>
      </c>
      <c r="D13" s="96" t="s">
        <v>45</v>
      </c>
      <c r="E13" s="98">
        <v>2.9</v>
      </c>
      <c r="F13" s="99"/>
      <c r="G13" s="101">
        <f>Table118[5]*Table118[6]</f>
        <v>0</v>
      </c>
    </row>
    <row r="14" spans="1:7" ht="33.6" customHeight="1" x14ac:dyDescent="0.25">
      <c r="A14" s="96">
        <v>6</v>
      </c>
      <c r="B14" s="96" t="s">
        <v>55</v>
      </c>
      <c r="C14" s="97" t="s">
        <v>544</v>
      </c>
      <c r="D14" s="96" t="s">
        <v>45</v>
      </c>
      <c r="E14" s="98">
        <v>2.9</v>
      </c>
      <c r="F14" s="99"/>
      <c r="G14" s="101">
        <f>Table118[5]*Table118[6]</f>
        <v>0</v>
      </c>
    </row>
    <row r="15" spans="1:7" ht="30" x14ac:dyDescent="0.25">
      <c r="A15" s="96">
        <v>7</v>
      </c>
      <c r="B15" s="96" t="s">
        <v>255</v>
      </c>
      <c r="C15" s="107" t="s">
        <v>764</v>
      </c>
      <c r="D15" s="96" t="s">
        <v>45</v>
      </c>
      <c r="E15" s="98">
        <v>0.96</v>
      </c>
      <c r="F15" s="99"/>
      <c r="G15" s="101">
        <f>Table118[5]*Table118[6]</f>
        <v>0</v>
      </c>
    </row>
    <row r="16" spans="1:7" ht="45" x14ac:dyDescent="0.25">
      <c r="A16" s="96">
        <v>8</v>
      </c>
      <c r="B16" s="96" t="s">
        <v>256</v>
      </c>
      <c r="C16" s="107" t="s">
        <v>765</v>
      </c>
      <c r="D16" s="96" t="s">
        <v>50</v>
      </c>
      <c r="E16" s="98">
        <v>23</v>
      </c>
      <c r="F16" s="99"/>
      <c r="G16" s="101">
        <f>Table118[5]*Table118[6]</f>
        <v>0</v>
      </c>
    </row>
    <row r="17" spans="1:7" ht="30" x14ac:dyDescent="0.25">
      <c r="A17" s="96">
        <v>9</v>
      </c>
      <c r="B17" s="96" t="s">
        <v>257</v>
      </c>
      <c r="C17" s="107" t="s">
        <v>766</v>
      </c>
      <c r="D17" s="96" t="s">
        <v>50</v>
      </c>
      <c r="E17" s="98">
        <v>23</v>
      </c>
      <c r="F17" s="99"/>
      <c r="G17" s="101">
        <f>Table118[5]*Table118[6]</f>
        <v>0</v>
      </c>
    </row>
    <row r="18" spans="1:7" ht="30" x14ac:dyDescent="0.25">
      <c r="A18" s="96">
        <v>10</v>
      </c>
      <c r="B18" s="96" t="s">
        <v>258</v>
      </c>
      <c r="C18" s="107" t="s">
        <v>767</v>
      </c>
      <c r="D18" s="96" t="s">
        <v>50</v>
      </c>
      <c r="E18" s="98">
        <v>23</v>
      </c>
      <c r="F18" s="99"/>
      <c r="G18" s="101">
        <f>Table118[5]*Table118[6]</f>
        <v>0</v>
      </c>
    </row>
    <row r="19" spans="1:7" ht="32.450000000000003" customHeight="1" x14ac:dyDescent="0.25">
      <c r="A19" s="96">
        <v>11</v>
      </c>
      <c r="B19" s="96" t="s">
        <v>259</v>
      </c>
      <c r="C19" s="107" t="s">
        <v>768</v>
      </c>
      <c r="D19" s="96" t="s">
        <v>378</v>
      </c>
      <c r="E19" s="98">
        <v>1</v>
      </c>
      <c r="F19" s="99"/>
      <c r="G19" s="101">
        <f>Table118[5]*Table118[6]</f>
        <v>0</v>
      </c>
    </row>
    <row r="20" spans="1:7" ht="60" x14ac:dyDescent="0.25">
      <c r="A20" s="96">
        <v>12</v>
      </c>
      <c r="B20" s="96" t="s">
        <v>260</v>
      </c>
      <c r="C20" s="107" t="s">
        <v>872</v>
      </c>
      <c r="D20" s="96" t="s">
        <v>378</v>
      </c>
      <c r="E20" s="98">
        <v>1</v>
      </c>
      <c r="F20" s="99"/>
      <c r="G20" s="101">
        <f>Table118[5]*Table118[6]</f>
        <v>0</v>
      </c>
    </row>
    <row r="21" spans="1:7" ht="30" x14ac:dyDescent="0.25">
      <c r="A21" s="96">
        <v>13</v>
      </c>
      <c r="B21" s="96" t="s">
        <v>261</v>
      </c>
      <c r="C21" s="107" t="s">
        <v>769</v>
      </c>
      <c r="D21" s="96" t="s">
        <v>378</v>
      </c>
      <c r="E21" s="98">
        <v>2</v>
      </c>
      <c r="F21" s="99"/>
      <c r="G21" s="101">
        <f>Table118[5]*Table118[6]</f>
        <v>0</v>
      </c>
    </row>
    <row r="22" spans="1:7" ht="30" x14ac:dyDescent="0.25">
      <c r="A22" s="96">
        <v>14</v>
      </c>
      <c r="B22" s="96" t="s">
        <v>168</v>
      </c>
      <c r="C22" s="107" t="s">
        <v>770</v>
      </c>
      <c r="D22" s="96" t="s">
        <v>378</v>
      </c>
      <c r="E22" s="98">
        <v>1</v>
      </c>
      <c r="F22" s="99"/>
      <c r="G22" s="101">
        <f>Table118[5]*Table118[6]</f>
        <v>0</v>
      </c>
    </row>
    <row r="23" spans="1:7" ht="45" x14ac:dyDescent="0.25">
      <c r="A23" s="96">
        <v>15</v>
      </c>
      <c r="B23" s="96" t="s">
        <v>262</v>
      </c>
      <c r="C23" s="107" t="s">
        <v>771</v>
      </c>
      <c r="D23" s="96" t="s">
        <v>50</v>
      </c>
      <c r="E23" s="98">
        <v>13</v>
      </c>
      <c r="F23" s="99"/>
      <c r="G23" s="101">
        <f>Table118[5]*Table118[6]</f>
        <v>0</v>
      </c>
    </row>
    <row r="24" spans="1:7" ht="30" x14ac:dyDescent="0.25">
      <c r="A24" s="96">
        <v>16</v>
      </c>
      <c r="B24" s="96" t="s">
        <v>263</v>
      </c>
      <c r="C24" s="107" t="s">
        <v>772</v>
      </c>
      <c r="D24" s="96" t="s">
        <v>378</v>
      </c>
      <c r="E24" s="98">
        <v>1</v>
      </c>
      <c r="F24" s="99"/>
      <c r="G24" s="101">
        <f>Table118[5]*Table118[6]</f>
        <v>0</v>
      </c>
    </row>
    <row r="25" spans="1:7" x14ac:dyDescent="0.25">
      <c r="A25" s="96">
        <v>17</v>
      </c>
      <c r="B25" s="96"/>
      <c r="C25" s="107" t="s">
        <v>589</v>
      </c>
      <c r="D25" s="96"/>
      <c r="E25" s="98"/>
      <c r="F25" s="99"/>
      <c r="G25" s="101">
        <f>Table118[5]*Table118[6]</f>
        <v>0</v>
      </c>
    </row>
    <row r="26" spans="1:7" ht="30" x14ac:dyDescent="0.25">
      <c r="A26" s="96">
        <v>18</v>
      </c>
      <c r="B26" s="96" t="s">
        <v>170</v>
      </c>
      <c r="C26" s="107" t="s">
        <v>590</v>
      </c>
      <c r="D26" s="96" t="s">
        <v>48</v>
      </c>
      <c r="E26" s="98">
        <v>4</v>
      </c>
      <c r="F26" s="99"/>
      <c r="G26" s="101">
        <f>Table118[5]*Table118[6]</f>
        <v>0</v>
      </c>
    </row>
    <row r="27" spans="1:7" ht="18.600000000000001" customHeight="1" x14ac:dyDescent="0.25">
      <c r="A27" s="96">
        <v>19</v>
      </c>
      <c r="B27" s="96" t="s">
        <v>171</v>
      </c>
      <c r="C27" s="107" t="s">
        <v>773</v>
      </c>
      <c r="D27" s="96" t="s">
        <v>48</v>
      </c>
      <c r="E27" s="98">
        <v>4</v>
      </c>
      <c r="F27" s="99"/>
      <c r="G27" s="101">
        <f>Table118[5]*Table118[6]</f>
        <v>0</v>
      </c>
    </row>
    <row r="28" spans="1:7" x14ac:dyDescent="0.25">
      <c r="A28" s="96">
        <v>20</v>
      </c>
      <c r="B28" s="96" t="s">
        <v>143</v>
      </c>
      <c r="C28" s="97" t="s">
        <v>548</v>
      </c>
      <c r="D28" s="96" t="s">
        <v>45</v>
      </c>
      <c r="E28" s="98">
        <v>0.6</v>
      </c>
      <c r="F28" s="99"/>
      <c r="G28" s="101">
        <f>Table118[5]*Table118[6]</f>
        <v>0</v>
      </c>
    </row>
    <row r="29" spans="1:7" x14ac:dyDescent="0.25">
      <c r="A29" s="96">
        <v>21</v>
      </c>
      <c r="B29" s="96" t="s">
        <v>60</v>
      </c>
      <c r="C29" s="97" t="s">
        <v>587</v>
      </c>
      <c r="D29" s="96" t="s">
        <v>45</v>
      </c>
      <c r="E29" s="98">
        <v>0.6</v>
      </c>
      <c r="F29" s="99"/>
      <c r="G29" s="101">
        <f>Table118[5]*Table118[6]</f>
        <v>0</v>
      </c>
    </row>
    <row r="30" spans="1:7" ht="30" x14ac:dyDescent="0.25">
      <c r="A30" s="96">
        <v>22</v>
      </c>
      <c r="B30" s="96" t="s">
        <v>172</v>
      </c>
      <c r="C30" s="107" t="s">
        <v>592</v>
      </c>
      <c r="D30" s="96" t="s">
        <v>48</v>
      </c>
      <c r="E30" s="98">
        <v>4</v>
      </c>
      <c r="F30" s="99"/>
      <c r="G30" s="101">
        <f>Table118[5]*Table118[6]</f>
        <v>0</v>
      </c>
    </row>
    <row r="31" spans="1:7" x14ac:dyDescent="0.25">
      <c r="A31" s="96"/>
      <c r="B31" s="96"/>
      <c r="C31" s="107" t="s">
        <v>774</v>
      </c>
      <c r="D31" s="96"/>
      <c r="E31" s="98"/>
      <c r="F31" s="99"/>
      <c r="G31" s="101">
        <f>Table118[5]*Table118[6]</f>
        <v>0</v>
      </c>
    </row>
    <row r="32" spans="1:7" ht="45" x14ac:dyDescent="0.25">
      <c r="A32" s="96">
        <v>23</v>
      </c>
      <c r="B32" s="96" t="s">
        <v>134</v>
      </c>
      <c r="C32" s="97" t="s">
        <v>538</v>
      </c>
      <c r="D32" s="96" t="s">
        <v>69</v>
      </c>
      <c r="E32" s="98">
        <v>0.47</v>
      </c>
      <c r="F32" s="99"/>
      <c r="G32" s="101">
        <f>Table118[5]*Table118[6]</f>
        <v>0</v>
      </c>
    </row>
    <row r="33" spans="1:7" ht="30" x14ac:dyDescent="0.25">
      <c r="A33" s="96">
        <v>24</v>
      </c>
      <c r="B33" s="96" t="s">
        <v>135</v>
      </c>
      <c r="C33" s="97" t="s">
        <v>539</v>
      </c>
      <c r="D33" s="96" t="s">
        <v>45</v>
      </c>
      <c r="E33" s="98">
        <v>1.5</v>
      </c>
      <c r="F33" s="99"/>
      <c r="G33" s="101">
        <f>Table118[5]*Table118[6]</f>
        <v>0</v>
      </c>
    </row>
    <row r="34" spans="1:7" ht="30" x14ac:dyDescent="0.25">
      <c r="A34" s="96">
        <v>25</v>
      </c>
      <c r="B34" s="96" t="s">
        <v>136</v>
      </c>
      <c r="C34" s="97" t="s">
        <v>540</v>
      </c>
      <c r="D34" s="96" t="s">
        <v>69</v>
      </c>
      <c r="E34" s="98">
        <v>0.31</v>
      </c>
      <c r="F34" s="99"/>
      <c r="G34" s="101">
        <f>Table118[5]*Table118[6]</f>
        <v>0</v>
      </c>
    </row>
    <row r="35" spans="1:7" ht="45" x14ac:dyDescent="0.25">
      <c r="A35" s="96">
        <v>26</v>
      </c>
      <c r="B35" s="96" t="s">
        <v>137</v>
      </c>
      <c r="C35" s="97" t="s">
        <v>541</v>
      </c>
      <c r="D35" s="96" t="s">
        <v>69</v>
      </c>
      <c r="E35" s="98">
        <v>0.31</v>
      </c>
      <c r="F35" s="99"/>
      <c r="G35" s="101">
        <f>Table118[5]*Table118[6]</f>
        <v>0</v>
      </c>
    </row>
    <row r="36" spans="1:7" ht="32.450000000000003" customHeight="1" x14ac:dyDescent="0.25">
      <c r="A36" s="96">
        <v>27</v>
      </c>
      <c r="B36" s="96" t="s">
        <v>54</v>
      </c>
      <c r="C36" s="97" t="s">
        <v>542</v>
      </c>
      <c r="D36" s="96" t="s">
        <v>45</v>
      </c>
      <c r="E36" s="98">
        <v>7.7</v>
      </c>
      <c r="F36" s="99"/>
      <c r="G36" s="101">
        <f>Table118[5]*Table118[6]</f>
        <v>0</v>
      </c>
    </row>
    <row r="37" spans="1:7" ht="32.1" customHeight="1" x14ac:dyDescent="0.25">
      <c r="A37" s="96">
        <v>28</v>
      </c>
      <c r="B37" s="96" t="s">
        <v>55</v>
      </c>
      <c r="C37" s="97" t="s">
        <v>544</v>
      </c>
      <c r="D37" s="96" t="s">
        <v>45</v>
      </c>
      <c r="E37" s="98">
        <v>7.7</v>
      </c>
      <c r="F37" s="99"/>
      <c r="G37" s="101">
        <f>Table118[5]*Table118[6]</f>
        <v>0</v>
      </c>
    </row>
    <row r="38" spans="1:7" ht="32.1" customHeight="1" x14ac:dyDescent="0.25">
      <c r="A38" s="96">
        <v>29</v>
      </c>
      <c r="B38" s="96" t="s">
        <v>255</v>
      </c>
      <c r="C38" s="107" t="s">
        <v>764</v>
      </c>
      <c r="D38" s="96" t="s">
        <v>45</v>
      </c>
      <c r="E38" s="98">
        <v>2</v>
      </c>
      <c r="F38" s="99"/>
      <c r="G38" s="101">
        <f>Table118[5]*Table118[6]</f>
        <v>0</v>
      </c>
    </row>
    <row r="39" spans="1:7" ht="45" x14ac:dyDescent="0.25">
      <c r="A39" s="96">
        <v>30</v>
      </c>
      <c r="B39" s="96" t="s">
        <v>264</v>
      </c>
      <c r="C39" s="97" t="s">
        <v>574</v>
      </c>
      <c r="D39" s="96" t="s">
        <v>45</v>
      </c>
      <c r="E39" s="98">
        <v>1.5</v>
      </c>
      <c r="F39" s="99"/>
      <c r="G39" s="101">
        <f>Table118[5]*Table118[6]</f>
        <v>0</v>
      </c>
    </row>
    <row r="40" spans="1:7" ht="45" x14ac:dyDescent="0.25">
      <c r="A40" s="96">
        <v>31</v>
      </c>
      <c r="B40" s="96" t="s">
        <v>265</v>
      </c>
      <c r="C40" s="107" t="s">
        <v>775</v>
      </c>
      <c r="D40" s="96" t="s">
        <v>378</v>
      </c>
      <c r="E40" s="98">
        <v>1</v>
      </c>
      <c r="F40" s="99"/>
      <c r="G40" s="101">
        <f>Table118[5]*Table118[6]</f>
        <v>0</v>
      </c>
    </row>
    <row r="41" spans="1:7" ht="21.6" customHeight="1" x14ac:dyDescent="0.25">
      <c r="A41" s="96">
        <v>32</v>
      </c>
      <c r="B41" s="96" t="s">
        <v>57</v>
      </c>
      <c r="C41" s="97" t="s">
        <v>371</v>
      </c>
      <c r="D41" s="96" t="s">
        <v>58</v>
      </c>
      <c r="E41" s="98">
        <v>0.01</v>
      </c>
      <c r="F41" s="99"/>
      <c r="G41" s="101">
        <f>Table118[5]*Table118[6]</f>
        <v>0</v>
      </c>
    </row>
    <row r="42" spans="1:7" ht="30" x14ac:dyDescent="0.25">
      <c r="A42" s="96">
        <v>33</v>
      </c>
      <c r="B42" s="96" t="s">
        <v>59</v>
      </c>
      <c r="C42" s="97" t="s">
        <v>357</v>
      </c>
      <c r="D42" s="96" t="s">
        <v>58</v>
      </c>
      <c r="E42" s="98">
        <v>0.01</v>
      </c>
      <c r="F42" s="99"/>
      <c r="G42" s="101">
        <f>Table118[5]*Table118[6]</f>
        <v>0</v>
      </c>
    </row>
    <row r="43" spans="1:7" x14ac:dyDescent="0.25">
      <c r="A43" s="96">
        <v>34</v>
      </c>
      <c r="B43" s="96" t="s">
        <v>266</v>
      </c>
      <c r="C43" s="107" t="s">
        <v>777</v>
      </c>
      <c r="D43" s="96" t="s">
        <v>45</v>
      </c>
      <c r="E43" s="98">
        <v>0.05</v>
      </c>
      <c r="F43" s="99"/>
      <c r="G43" s="101">
        <f>Table118[5]*Table118[6]</f>
        <v>0</v>
      </c>
    </row>
    <row r="44" spans="1:7" x14ac:dyDescent="0.25">
      <c r="A44" s="96">
        <v>35</v>
      </c>
      <c r="B44" s="96" t="s">
        <v>60</v>
      </c>
      <c r="C44" s="97" t="s">
        <v>587</v>
      </c>
      <c r="D44" s="96" t="s">
        <v>45</v>
      </c>
      <c r="E44" s="98">
        <v>0.31</v>
      </c>
      <c r="F44" s="99"/>
      <c r="G44" s="101">
        <f>Table118[5]*Table118[6]</f>
        <v>0</v>
      </c>
    </row>
    <row r="45" spans="1:7" ht="30" x14ac:dyDescent="0.25">
      <c r="A45" s="96">
        <v>36</v>
      </c>
      <c r="B45" s="96" t="s">
        <v>157</v>
      </c>
      <c r="C45" s="97" t="s">
        <v>576</v>
      </c>
      <c r="D45" s="96" t="s">
        <v>48</v>
      </c>
      <c r="E45" s="98">
        <v>3.08</v>
      </c>
      <c r="F45" s="99"/>
      <c r="G45" s="101">
        <f>Table118[5]*Table118[6]</f>
        <v>0</v>
      </c>
    </row>
    <row r="46" spans="1:7" ht="45" x14ac:dyDescent="0.25">
      <c r="A46" s="96">
        <v>37</v>
      </c>
      <c r="B46" s="96" t="s">
        <v>267</v>
      </c>
      <c r="C46" s="97" t="s">
        <v>575</v>
      </c>
      <c r="D46" s="96" t="s">
        <v>45</v>
      </c>
      <c r="E46" s="98">
        <v>1</v>
      </c>
      <c r="F46" s="99"/>
      <c r="G46" s="101">
        <f>Table118[5]*Table118[6]</f>
        <v>0</v>
      </c>
    </row>
    <row r="47" spans="1:7" ht="45" x14ac:dyDescent="0.25">
      <c r="A47" s="96">
        <v>38</v>
      </c>
      <c r="B47" s="96" t="s">
        <v>268</v>
      </c>
      <c r="C47" s="97" t="s">
        <v>776</v>
      </c>
      <c r="D47" s="96" t="s">
        <v>378</v>
      </c>
      <c r="E47" s="98">
        <v>2</v>
      </c>
      <c r="F47" s="99"/>
      <c r="G47" s="101">
        <f>Table118[5]*Table118[6]</f>
        <v>0</v>
      </c>
    </row>
    <row r="48" spans="1:7" ht="18.600000000000001" customHeight="1" x14ac:dyDescent="0.25">
      <c r="A48" s="96">
        <v>39</v>
      </c>
      <c r="B48" s="96" t="s">
        <v>57</v>
      </c>
      <c r="C48" s="97" t="s">
        <v>371</v>
      </c>
      <c r="D48" s="96" t="s">
        <v>58</v>
      </c>
      <c r="E48" s="98">
        <v>0.02</v>
      </c>
      <c r="F48" s="99"/>
      <c r="G48" s="101">
        <f>Table118[5]*Table118[6]</f>
        <v>0</v>
      </c>
    </row>
    <row r="49" spans="1:7" ht="30" x14ac:dyDescent="0.25">
      <c r="A49" s="96">
        <v>40</v>
      </c>
      <c r="B49" s="96" t="s">
        <v>59</v>
      </c>
      <c r="C49" s="97" t="s">
        <v>357</v>
      </c>
      <c r="D49" s="96" t="s">
        <v>58</v>
      </c>
      <c r="E49" s="98">
        <v>0.02</v>
      </c>
      <c r="F49" s="99"/>
      <c r="G49" s="101">
        <f>Table118[5]*Table118[6]</f>
        <v>0</v>
      </c>
    </row>
    <row r="50" spans="1:7" ht="18.600000000000001" customHeight="1" x14ac:dyDescent="0.25">
      <c r="A50" s="96">
        <v>41</v>
      </c>
      <c r="B50" s="96" t="s">
        <v>266</v>
      </c>
      <c r="C50" s="97" t="s">
        <v>777</v>
      </c>
      <c r="D50" s="96" t="s">
        <v>45</v>
      </c>
      <c r="E50" s="98">
        <v>0.09</v>
      </c>
      <c r="F50" s="99"/>
      <c r="G50" s="101">
        <f>Table118[5]*Table118[6]</f>
        <v>0</v>
      </c>
    </row>
    <row r="51" spans="1:7" x14ac:dyDescent="0.25">
      <c r="A51" s="96">
        <v>42</v>
      </c>
      <c r="B51" s="96" t="s">
        <v>60</v>
      </c>
      <c r="C51" s="97" t="s">
        <v>587</v>
      </c>
      <c r="D51" s="96" t="s">
        <v>45</v>
      </c>
      <c r="E51" s="98">
        <v>0.62</v>
      </c>
      <c r="F51" s="99"/>
      <c r="G51" s="101">
        <f>Table118[5]*Table118[6]</f>
        <v>0</v>
      </c>
    </row>
    <row r="52" spans="1:7" ht="30" x14ac:dyDescent="0.25">
      <c r="A52" s="96">
        <v>43</v>
      </c>
      <c r="B52" s="96" t="s">
        <v>157</v>
      </c>
      <c r="C52" s="97" t="s">
        <v>576</v>
      </c>
      <c r="D52" s="96" t="s">
        <v>48</v>
      </c>
      <c r="E52" s="98">
        <v>6.16</v>
      </c>
      <c r="F52" s="99"/>
      <c r="G52" s="101">
        <f>Table118[5]*Table118[6]</f>
        <v>0</v>
      </c>
    </row>
    <row r="53" spans="1:7" ht="30" x14ac:dyDescent="0.25">
      <c r="A53" s="96">
        <v>44</v>
      </c>
      <c r="B53" s="96" t="s">
        <v>269</v>
      </c>
      <c r="C53" s="107" t="s">
        <v>778</v>
      </c>
      <c r="D53" s="96" t="s">
        <v>50</v>
      </c>
      <c r="E53" s="98">
        <v>26</v>
      </c>
      <c r="F53" s="99"/>
      <c r="G53" s="101">
        <f>Table118[5]*Table118[6]</f>
        <v>0</v>
      </c>
    </row>
    <row r="54" spans="1:7" ht="30" x14ac:dyDescent="0.25">
      <c r="A54" s="96">
        <v>45</v>
      </c>
      <c r="B54" s="96" t="s">
        <v>269</v>
      </c>
      <c r="C54" s="97" t="s">
        <v>779</v>
      </c>
      <c r="D54" s="96" t="s">
        <v>50</v>
      </c>
      <c r="E54" s="98">
        <v>5</v>
      </c>
      <c r="F54" s="99"/>
      <c r="G54" s="101">
        <f>Table118[5]*Table118[6]</f>
        <v>0</v>
      </c>
    </row>
    <row r="55" spans="1:7" ht="21.6" customHeight="1" x14ac:dyDescent="0.25">
      <c r="A55" s="96">
        <v>46</v>
      </c>
      <c r="B55" s="96" t="s">
        <v>270</v>
      </c>
      <c r="C55" s="107" t="s">
        <v>780</v>
      </c>
      <c r="D55" s="96" t="s">
        <v>378</v>
      </c>
      <c r="E55" s="98">
        <v>1</v>
      </c>
      <c r="F55" s="99"/>
      <c r="G55" s="101">
        <f>Table118[5]*Table118[6]</f>
        <v>0</v>
      </c>
    </row>
    <row r="56" spans="1:7" x14ac:dyDescent="0.25">
      <c r="A56" s="96">
        <v>47</v>
      </c>
      <c r="B56" s="96" t="s">
        <v>271</v>
      </c>
      <c r="C56" s="107" t="s">
        <v>781</v>
      </c>
      <c r="D56" s="96" t="s">
        <v>378</v>
      </c>
      <c r="E56" s="98">
        <v>1</v>
      </c>
      <c r="F56" s="99"/>
      <c r="G56" s="101">
        <f>Table118[5]*Table118[6]</f>
        <v>0</v>
      </c>
    </row>
    <row r="57" spans="1:7" x14ac:dyDescent="0.25">
      <c r="A57" s="96">
        <v>48</v>
      </c>
      <c r="B57" s="96"/>
      <c r="C57" s="97" t="s">
        <v>589</v>
      </c>
      <c r="D57" s="96"/>
      <c r="E57" s="98"/>
      <c r="F57" s="99"/>
      <c r="G57" s="101">
        <f>Table118[5]*Table118[6]</f>
        <v>0</v>
      </c>
    </row>
    <row r="58" spans="1:7" ht="30" x14ac:dyDescent="0.25">
      <c r="A58" s="96">
        <v>49</v>
      </c>
      <c r="B58" s="96" t="s">
        <v>170</v>
      </c>
      <c r="C58" s="97" t="s">
        <v>590</v>
      </c>
      <c r="D58" s="96" t="s">
        <v>48</v>
      </c>
      <c r="E58" s="98">
        <v>11</v>
      </c>
      <c r="F58" s="99"/>
      <c r="G58" s="101">
        <f>Table118[5]*Table118[6]</f>
        <v>0</v>
      </c>
    </row>
    <row r="59" spans="1:7" ht="19.5" customHeight="1" x14ac:dyDescent="0.25">
      <c r="A59" s="96">
        <v>50</v>
      </c>
      <c r="B59" s="96" t="s">
        <v>171</v>
      </c>
      <c r="C59" s="97" t="s">
        <v>773</v>
      </c>
      <c r="D59" s="96" t="s">
        <v>48</v>
      </c>
      <c r="E59" s="98">
        <v>11</v>
      </c>
      <c r="F59" s="99"/>
      <c r="G59" s="101">
        <f>Table118[5]*Table118[6]</f>
        <v>0</v>
      </c>
    </row>
    <row r="60" spans="1:7" x14ac:dyDescent="0.25">
      <c r="A60" s="96">
        <v>51</v>
      </c>
      <c r="B60" s="96" t="s">
        <v>143</v>
      </c>
      <c r="C60" s="97" t="s">
        <v>548</v>
      </c>
      <c r="D60" s="96" t="s">
        <v>45</v>
      </c>
      <c r="E60" s="98">
        <v>1.65</v>
      </c>
      <c r="F60" s="99"/>
      <c r="G60" s="101">
        <f>Table118[5]*Table118[6]</f>
        <v>0</v>
      </c>
    </row>
    <row r="61" spans="1:7" x14ac:dyDescent="0.25">
      <c r="A61" s="96">
        <v>52</v>
      </c>
      <c r="B61" s="96" t="s">
        <v>60</v>
      </c>
      <c r="C61" s="97" t="s">
        <v>587</v>
      </c>
      <c r="D61" s="96" t="s">
        <v>45</v>
      </c>
      <c r="E61" s="98">
        <v>1.65</v>
      </c>
      <c r="F61" s="99"/>
      <c r="G61" s="101">
        <f>Table118[5]*Table118[6]</f>
        <v>0</v>
      </c>
    </row>
    <row r="62" spans="1:7" ht="30" x14ac:dyDescent="0.25">
      <c r="A62" s="96">
        <v>53</v>
      </c>
      <c r="B62" s="96" t="s">
        <v>172</v>
      </c>
      <c r="C62" s="107" t="s">
        <v>592</v>
      </c>
      <c r="D62" s="96" t="s">
        <v>48</v>
      </c>
      <c r="E62" s="98">
        <v>11</v>
      </c>
      <c r="F62" s="99"/>
      <c r="G62" s="101">
        <f>Table118[5]*Table118[6]</f>
        <v>0</v>
      </c>
    </row>
    <row r="63" spans="1:7" x14ac:dyDescent="0.25">
      <c r="A63" s="96"/>
      <c r="B63" s="96"/>
      <c r="C63" s="107" t="s">
        <v>782</v>
      </c>
      <c r="D63" s="96"/>
      <c r="E63" s="98"/>
      <c r="F63" s="99"/>
      <c r="G63" s="101">
        <f>Table118[5]*Table118[6]</f>
        <v>0</v>
      </c>
    </row>
    <row r="64" spans="1:7" x14ac:dyDescent="0.25">
      <c r="A64" s="96"/>
      <c r="B64" s="96"/>
      <c r="C64" s="97" t="s">
        <v>392</v>
      </c>
      <c r="D64" s="96"/>
      <c r="E64" s="98"/>
      <c r="F64" s="99"/>
      <c r="G64" s="101">
        <f>Table118[5]*Table118[6]</f>
        <v>0</v>
      </c>
    </row>
    <row r="65" spans="1:7" ht="21" customHeight="1" x14ac:dyDescent="0.25">
      <c r="A65" s="96">
        <v>54</v>
      </c>
      <c r="B65" s="96" t="s">
        <v>272</v>
      </c>
      <c r="C65" s="107" t="s">
        <v>783</v>
      </c>
      <c r="D65" s="96" t="s">
        <v>63</v>
      </c>
      <c r="E65" s="98">
        <v>1</v>
      </c>
      <c r="F65" s="99"/>
      <c r="G65" s="101">
        <f>Table118[5]*Table118[6]</f>
        <v>0</v>
      </c>
    </row>
    <row r="66" spans="1:7" ht="30" x14ac:dyDescent="0.25">
      <c r="A66" s="96">
        <v>55</v>
      </c>
      <c r="B66" s="96" t="s">
        <v>273</v>
      </c>
      <c r="C66" s="107" t="s">
        <v>873</v>
      </c>
      <c r="D66" s="96" t="s">
        <v>378</v>
      </c>
      <c r="E66" s="98">
        <v>1</v>
      </c>
      <c r="F66" s="99"/>
      <c r="G66" s="101">
        <f>Table118[5]*Table118[6]</f>
        <v>0</v>
      </c>
    </row>
    <row r="67" spans="1:7" x14ac:dyDescent="0.25">
      <c r="A67" s="96">
        <v>56</v>
      </c>
      <c r="B67" s="96" t="s">
        <v>274</v>
      </c>
      <c r="C67" s="107" t="s">
        <v>802</v>
      </c>
      <c r="D67" s="96" t="s">
        <v>63</v>
      </c>
      <c r="E67" s="98">
        <v>1</v>
      </c>
      <c r="F67" s="99"/>
      <c r="G67" s="101">
        <f>Table118[5]*Table118[6]</f>
        <v>0</v>
      </c>
    </row>
    <row r="68" spans="1:7" ht="30" x14ac:dyDescent="0.25">
      <c r="A68" s="96">
        <v>57</v>
      </c>
      <c r="B68" s="96" t="s">
        <v>275</v>
      </c>
      <c r="C68" s="107" t="s">
        <v>784</v>
      </c>
      <c r="D68" s="96" t="s">
        <v>50</v>
      </c>
      <c r="E68" s="98">
        <v>6</v>
      </c>
      <c r="F68" s="99"/>
      <c r="G68" s="101">
        <f>Table118[5]*Table118[6]</f>
        <v>0</v>
      </c>
    </row>
    <row r="69" spans="1:7" ht="32.450000000000003" customHeight="1" x14ac:dyDescent="0.25">
      <c r="A69" s="96">
        <v>58</v>
      </c>
      <c r="B69" s="96" t="s">
        <v>276</v>
      </c>
      <c r="C69" s="107" t="s">
        <v>785</v>
      </c>
      <c r="D69" s="96" t="s">
        <v>50</v>
      </c>
      <c r="E69" s="98">
        <v>6</v>
      </c>
      <c r="F69" s="99"/>
      <c r="G69" s="101">
        <f>Table118[5]*Table118[6]</f>
        <v>0</v>
      </c>
    </row>
    <row r="70" spans="1:7" ht="30" x14ac:dyDescent="0.25">
      <c r="A70" s="96">
        <v>59</v>
      </c>
      <c r="B70" s="96" t="s">
        <v>277</v>
      </c>
      <c r="C70" s="107" t="s">
        <v>786</v>
      </c>
      <c r="D70" s="96" t="s">
        <v>50</v>
      </c>
      <c r="E70" s="98">
        <v>6</v>
      </c>
      <c r="F70" s="99"/>
      <c r="G70" s="101">
        <f>Table118[5]*Table118[6]</f>
        <v>0</v>
      </c>
    </row>
    <row r="71" spans="1:7" ht="23.45" customHeight="1" x14ac:dyDescent="0.25">
      <c r="A71" s="96">
        <v>60</v>
      </c>
      <c r="B71" s="96" t="s">
        <v>118</v>
      </c>
      <c r="C71" s="97" t="s">
        <v>469</v>
      </c>
      <c r="D71" s="96" t="s">
        <v>48</v>
      </c>
      <c r="E71" s="98">
        <v>0.36</v>
      </c>
      <c r="F71" s="99"/>
      <c r="G71" s="101">
        <f>Table118[5]*Table118[6]</f>
        <v>0</v>
      </c>
    </row>
    <row r="72" spans="1:7" x14ac:dyDescent="0.25">
      <c r="A72" s="96">
        <v>61</v>
      </c>
      <c r="B72" s="96" t="s">
        <v>273</v>
      </c>
      <c r="C72" s="107" t="s">
        <v>787</v>
      </c>
      <c r="D72" s="96" t="s">
        <v>378</v>
      </c>
      <c r="E72" s="98">
        <v>1</v>
      </c>
      <c r="F72" s="99"/>
      <c r="G72" s="101">
        <f>Table118[5]*Table118[6]</f>
        <v>0</v>
      </c>
    </row>
    <row r="73" spans="1:7" ht="45" x14ac:dyDescent="0.25">
      <c r="A73" s="96">
        <v>62</v>
      </c>
      <c r="B73" s="96" t="s">
        <v>256</v>
      </c>
      <c r="C73" s="107" t="s">
        <v>874</v>
      </c>
      <c r="D73" s="96" t="s">
        <v>50</v>
      </c>
      <c r="E73" s="98">
        <v>3</v>
      </c>
      <c r="F73" s="99"/>
      <c r="G73" s="101">
        <f>Table118[5]*Table118[6]</f>
        <v>0</v>
      </c>
    </row>
    <row r="74" spans="1:7" ht="45" x14ac:dyDescent="0.25">
      <c r="A74" s="96">
        <v>63</v>
      </c>
      <c r="B74" s="96" t="s">
        <v>278</v>
      </c>
      <c r="C74" s="107" t="s">
        <v>801</v>
      </c>
      <c r="D74" s="96" t="s">
        <v>45</v>
      </c>
      <c r="E74" s="98">
        <v>1.4</v>
      </c>
      <c r="F74" s="99"/>
      <c r="G74" s="101">
        <f>Table118[5]*Table118[6]</f>
        <v>0</v>
      </c>
    </row>
    <row r="75" spans="1:7" ht="33.6" customHeight="1" x14ac:dyDescent="0.25">
      <c r="A75" s="96">
        <v>64</v>
      </c>
      <c r="B75" s="96" t="s">
        <v>54</v>
      </c>
      <c r="C75" s="97" t="s">
        <v>542</v>
      </c>
      <c r="D75" s="96" t="s">
        <v>45</v>
      </c>
      <c r="E75" s="98">
        <v>1.4</v>
      </c>
      <c r="F75" s="99"/>
      <c r="G75" s="101">
        <f>Table118[5]*Table118[6]</f>
        <v>0</v>
      </c>
    </row>
    <row r="76" spans="1:7" ht="32.450000000000003" customHeight="1" x14ac:dyDescent="0.25">
      <c r="A76" s="96">
        <v>65</v>
      </c>
      <c r="B76" s="96" t="s">
        <v>55</v>
      </c>
      <c r="C76" s="97" t="s">
        <v>544</v>
      </c>
      <c r="D76" s="96" t="s">
        <v>45</v>
      </c>
      <c r="E76" s="98">
        <v>1.4</v>
      </c>
      <c r="F76" s="99"/>
      <c r="G76" s="101">
        <f>Table118[5]*Table118[6]</f>
        <v>0</v>
      </c>
    </row>
    <row r="77" spans="1:7" ht="60" x14ac:dyDescent="0.25">
      <c r="A77" s="96">
        <v>66</v>
      </c>
      <c r="B77" s="96" t="s">
        <v>51</v>
      </c>
      <c r="C77" s="97" t="s">
        <v>564</v>
      </c>
      <c r="D77" s="96" t="s">
        <v>45</v>
      </c>
      <c r="E77" s="98">
        <v>0.06</v>
      </c>
      <c r="F77" s="99"/>
      <c r="G77" s="101">
        <f>Table118[5]*Table118[6]</f>
        <v>0</v>
      </c>
    </row>
    <row r="78" spans="1:7" x14ac:dyDescent="0.25">
      <c r="A78" s="96"/>
      <c r="B78" s="96"/>
      <c r="C78" s="97" t="s">
        <v>358</v>
      </c>
      <c r="D78" s="96"/>
      <c r="E78" s="98"/>
      <c r="F78" s="99"/>
      <c r="G78" s="101">
        <f>Table118[5]*Table118[6]</f>
        <v>0</v>
      </c>
    </row>
    <row r="79" spans="1:7" x14ac:dyDescent="0.25">
      <c r="A79" s="96">
        <v>67</v>
      </c>
      <c r="B79" s="96"/>
      <c r="C79" s="107" t="s">
        <v>788</v>
      </c>
      <c r="D79" s="96" t="s">
        <v>378</v>
      </c>
      <c r="E79" s="98">
        <v>1</v>
      </c>
      <c r="F79" s="99"/>
      <c r="G79" s="101">
        <f>Table118[5]*Table118[6]</f>
        <v>0</v>
      </c>
    </row>
    <row r="80" spans="1:7" x14ac:dyDescent="0.25">
      <c r="A80" s="96"/>
      <c r="B80" s="96"/>
      <c r="C80" s="107" t="s">
        <v>789</v>
      </c>
      <c r="D80" s="96"/>
      <c r="E80" s="98"/>
      <c r="F80" s="99"/>
      <c r="G80" s="101">
        <f>Table118[5]*Table118[6]</f>
        <v>0</v>
      </c>
    </row>
    <row r="81" spans="1:7" ht="30" x14ac:dyDescent="0.25">
      <c r="A81" s="96">
        <v>68</v>
      </c>
      <c r="B81" s="96" t="s">
        <v>279</v>
      </c>
      <c r="C81" s="107" t="s">
        <v>790</v>
      </c>
      <c r="D81" s="96" t="s">
        <v>50</v>
      </c>
      <c r="E81" s="98">
        <v>9</v>
      </c>
      <c r="F81" s="99"/>
      <c r="G81" s="101">
        <f>Table118[5]*Table118[6]</f>
        <v>0</v>
      </c>
    </row>
    <row r="82" spans="1:7" ht="35.1" customHeight="1" x14ac:dyDescent="0.25">
      <c r="A82" s="96">
        <v>69</v>
      </c>
      <c r="B82" s="96" t="s">
        <v>280</v>
      </c>
      <c r="C82" s="97" t="s">
        <v>791</v>
      </c>
      <c r="D82" s="96" t="s">
        <v>50</v>
      </c>
      <c r="E82" s="98">
        <v>19</v>
      </c>
      <c r="F82" s="99"/>
      <c r="G82" s="101">
        <f>Table118[5]*Table118[6]</f>
        <v>0</v>
      </c>
    </row>
    <row r="83" spans="1:7" ht="47.45" customHeight="1" x14ac:dyDescent="0.25">
      <c r="A83" s="96">
        <v>70</v>
      </c>
      <c r="B83" s="96" t="s">
        <v>281</v>
      </c>
      <c r="C83" s="107" t="s">
        <v>792</v>
      </c>
      <c r="D83" s="96" t="s">
        <v>282</v>
      </c>
      <c r="E83" s="98">
        <v>2.8</v>
      </c>
      <c r="F83" s="99"/>
      <c r="G83" s="101">
        <f>Table118[5]*Table118[6]</f>
        <v>0</v>
      </c>
    </row>
    <row r="84" spans="1:7" ht="45" x14ac:dyDescent="0.25">
      <c r="A84" s="96">
        <v>71</v>
      </c>
      <c r="B84" s="96" t="s">
        <v>279</v>
      </c>
      <c r="C84" s="107" t="s">
        <v>793</v>
      </c>
      <c r="D84" s="96" t="s">
        <v>50</v>
      </c>
      <c r="E84" s="98">
        <v>1.35</v>
      </c>
      <c r="F84" s="99"/>
      <c r="G84" s="101">
        <f>Table118[5]*Table118[6]</f>
        <v>0</v>
      </c>
    </row>
    <row r="85" spans="1:7" ht="29.45" customHeight="1" x14ac:dyDescent="0.25">
      <c r="A85" s="96">
        <v>72</v>
      </c>
      <c r="B85" s="96" t="s">
        <v>280</v>
      </c>
      <c r="C85" s="107" t="s">
        <v>794</v>
      </c>
      <c r="D85" s="96" t="s">
        <v>50</v>
      </c>
      <c r="E85" s="98">
        <v>2.9</v>
      </c>
      <c r="F85" s="99"/>
      <c r="G85" s="101">
        <f>Table118[5]*Table118[6]</f>
        <v>0</v>
      </c>
    </row>
    <row r="86" spans="1:7" ht="33" customHeight="1" x14ac:dyDescent="0.25">
      <c r="A86" s="96">
        <v>73</v>
      </c>
      <c r="B86" s="96" t="s">
        <v>283</v>
      </c>
      <c r="C86" s="107" t="s">
        <v>795</v>
      </c>
      <c r="D86" s="96" t="s">
        <v>378</v>
      </c>
      <c r="E86" s="98">
        <v>1</v>
      </c>
      <c r="F86" s="99"/>
      <c r="G86" s="101">
        <f>Table118[5]*Table118[6]</f>
        <v>0</v>
      </c>
    </row>
    <row r="87" spans="1:7" ht="30" x14ac:dyDescent="0.25">
      <c r="A87" s="96">
        <v>74</v>
      </c>
      <c r="B87" s="96" t="s">
        <v>283</v>
      </c>
      <c r="C87" s="107" t="s">
        <v>795</v>
      </c>
      <c r="D87" s="96" t="s">
        <v>378</v>
      </c>
      <c r="E87" s="98">
        <v>2</v>
      </c>
      <c r="F87" s="99"/>
      <c r="G87" s="101">
        <f>Table118[5]*Table118[6]</f>
        <v>0</v>
      </c>
    </row>
    <row r="88" spans="1:7" ht="16.5" customHeight="1" x14ac:dyDescent="0.25">
      <c r="A88" s="96">
        <v>75</v>
      </c>
      <c r="B88" s="96" t="s">
        <v>284</v>
      </c>
      <c r="C88" s="107" t="s">
        <v>800</v>
      </c>
      <c r="D88" s="96" t="s">
        <v>378</v>
      </c>
      <c r="E88" s="98">
        <v>1</v>
      </c>
      <c r="F88" s="99"/>
      <c r="G88" s="101">
        <f>Table118[5]*Table118[6]</f>
        <v>0</v>
      </c>
    </row>
    <row r="89" spans="1:7" ht="30" x14ac:dyDescent="0.25">
      <c r="A89" s="96">
        <v>76</v>
      </c>
      <c r="B89" s="96" t="s">
        <v>285</v>
      </c>
      <c r="C89" s="107" t="s">
        <v>796</v>
      </c>
      <c r="D89" s="96" t="s">
        <v>378</v>
      </c>
      <c r="E89" s="98">
        <v>8</v>
      </c>
      <c r="F89" s="99"/>
      <c r="G89" s="101">
        <f>Table118[5]*Table118[6]</f>
        <v>0</v>
      </c>
    </row>
    <row r="90" spans="1:7" ht="30" x14ac:dyDescent="0.25">
      <c r="A90" s="96">
        <v>77</v>
      </c>
      <c r="B90" s="96" t="s">
        <v>286</v>
      </c>
      <c r="C90" s="107" t="s">
        <v>797</v>
      </c>
      <c r="D90" s="96" t="s">
        <v>378</v>
      </c>
      <c r="E90" s="98">
        <v>8</v>
      </c>
      <c r="F90" s="99"/>
      <c r="G90" s="101">
        <f>Table118[5]*Table118[6]</f>
        <v>0</v>
      </c>
    </row>
    <row r="91" spans="1:7" ht="60" x14ac:dyDescent="0.25">
      <c r="A91" s="96">
        <v>78</v>
      </c>
      <c r="B91" s="96" t="s">
        <v>51</v>
      </c>
      <c r="C91" s="97" t="s">
        <v>564</v>
      </c>
      <c r="D91" s="96" t="s">
        <v>45</v>
      </c>
      <c r="E91" s="98">
        <v>0.24</v>
      </c>
      <c r="F91" s="99"/>
      <c r="G91" s="101">
        <f>Table118[5]*Table118[6]</f>
        <v>0</v>
      </c>
    </row>
    <row r="92" spans="1:7" x14ac:dyDescent="0.25">
      <c r="A92" s="96">
        <v>79</v>
      </c>
      <c r="B92" s="96" t="s">
        <v>287</v>
      </c>
      <c r="C92" s="107" t="s">
        <v>798</v>
      </c>
      <c r="D92" s="96" t="s">
        <v>378</v>
      </c>
      <c r="E92" s="98">
        <v>1</v>
      </c>
      <c r="F92" s="99"/>
      <c r="G92" s="101">
        <f>Table118[5]*Table118[6]</f>
        <v>0</v>
      </c>
    </row>
    <row r="93" spans="1:7" ht="30" x14ac:dyDescent="0.25">
      <c r="A93" s="96">
        <v>80</v>
      </c>
      <c r="B93" s="96" t="s">
        <v>288</v>
      </c>
      <c r="C93" s="107" t="s">
        <v>799</v>
      </c>
      <c r="D93" s="96" t="s">
        <v>378</v>
      </c>
      <c r="E93" s="98">
        <v>1</v>
      </c>
      <c r="F93" s="99"/>
      <c r="G93" s="101">
        <f>Table118[5]*Table118[6]</f>
        <v>0</v>
      </c>
    </row>
    <row r="94" spans="1:7" x14ac:dyDescent="0.25">
      <c r="A94" s="93" t="s">
        <v>367</v>
      </c>
      <c r="B94" s="94"/>
      <c r="C94" s="94"/>
      <c r="D94" s="94"/>
      <c r="E94" s="95"/>
      <c r="F94" s="95"/>
      <c r="G94" s="95">
        <f>SUBTOTAL(9,Table118[7])</f>
        <v>0</v>
      </c>
    </row>
  </sheetData>
  <mergeCells count="2">
    <mergeCell ref="C2:G3"/>
    <mergeCell ref="A4:B4"/>
  </mergeCells>
  <phoneticPr fontId="17" type="noConversion"/>
  <conditionalFormatting sqref="A7:G94">
    <cfRule type="expression" dxfId="98" priority="3">
      <formula>CELL("PROTECT",A7)=0</formula>
    </cfRule>
    <cfRule type="expression" dxfId="97" priority="4">
      <formula>$C7="Subtotal"</formula>
    </cfRule>
    <cfRule type="expression" priority="5" stopIfTrue="1">
      <formula>OR($C7="Subtotal",$A7="Total TVA Cota 0")</formula>
    </cfRule>
    <cfRule type="expression" dxfId="96" priority="7">
      <formula>$E7=""</formula>
    </cfRule>
  </conditionalFormatting>
  <conditionalFormatting sqref="G7:G94">
    <cfRule type="expression" dxfId="95" priority="1">
      <formula>AND($C7="Subtotal",$G7="")</formula>
    </cfRule>
    <cfRule type="expression" dxfId="94" priority="2">
      <formula>AND($C7="Subtotal",_xlfn.FORMULATEXT($G7)="=[5]*[6]")</formula>
    </cfRule>
    <cfRule type="expression" dxfId="93" priority="6">
      <formula>AND($C7&lt;&gt;"Subtotal",_xlfn.FORMULATEXT($G7)&lt;&gt;"=[5]*[6]")</formula>
    </cfRule>
  </conditionalFormatting>
  <conditionalFormatting sqref="E7:G94">
    <cfRule type="notContainsBlanks" priority="8" stopIfTrue="1">
      <formula>LEN(TRIM(E7))&gt;0</formula>
    </cfRule>
    <cfRule type="expression" dxfId="92" priority="9">
      <formula>$E7&lt;&gt;""</formula>
    </cfRule>
  </conditionalFormatting>
  <dataValidations count="1">
    <dataValidation type="decimal" operator="greaterThan" allowBlank="1" showInputMessage="1" showErrorMessage="1" sqref="F7:F9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2018-04-17T06:48:52Z</dcterms:modified>
  <cp:category/>
</cp:coreProperties>
</file>