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47" i="9" l="1"/>
  <c r="G146" i="1" l="1"/>
  <c r="G147" i="1"/>
  <c r="G148" i="1"/>
  <c r="G149" i="1"/>
  <c r="G150" i="1"/>
  <c r="G151" i="1"/>
  <c r="G152" i="1"/>
  <c r="G153" i="1"/>
  <c r="G154" i="1"/>
  <c r="G155" i="1"/>
  <c r="G156" i="1"/>
  <c r="G157" i="1"/>
  <c r="G158" i="1"/>
  <c r="G159" i="1"/>
  <c r="G160" i="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48" i="9" l="1"/>
  <c r="G71" i="5" l="1"/>
  <c r="G72" i="5"/>
  <c r="G73" i="5"/>
  <c r="G74" i="5"/>
  <c r="G75" i="5"/>
  <c r="G76" i="5"/>
  <c r="G77" i="5"/>
  <c r="G78" i="5"/>
  <c r="G79" i="5"/>
  <c r="G80" i="5"/>
  <c r="G81" i="5"/>
  <c r="G82" i="5"/>
  <c r="G83" i="5"/>
  <c r="G84" i="5"/>
  <c r="G85" i="5"/>
  <c r="G86" i="5"/>
  <c r="G87" i="5"/>
  <c r="G88" i="5"/>
  <c r="G89" i="5"/>
  <c r="G90" i="5"/>
  <c r="G91" i="5"/>
  <c r="G92" i="5"/>
  <c r="G93" i="5"/>
  <c r="G94" i="5"/>
  <c r="G95" i="5"/>
  <c r="G96" i="5"/>
  <c r="G97" i="5"/>
  <c r="G98" i="5"/>
  <c r="G70" i="5"/>
  <c r="G9" i="8" l="1"/>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28" i="6"/>
  <c r="G9" i="6"/>
  <c r="G10" i="6"/>
  <c r="G11" i="6"/>
  <c r="G12" i="6"/>
  <c r="G13" i="6"/>
  <c r="G14" i="6"/>
  <c r="G15" i="6"/>
  <c r="G16" i="6"/>
  <c r="G17" i="6"/>
  <c r="G18" i="6"/>
  <c r="G19" i="6"/>
  <c r="G20" i="6"/>
  <c r="G21" i="6"/>
  <c r="G22" i="6"/>
  <c r="G23" i="6"/>
  <c r="G24" i="6"/>
  <c r="G25" i="6"/>
  <c r="G26" i="6"/>
  <c r="G27" i="6"/>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9" i="9"/>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9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8" i="19" l="1"/>
  <c r="G9" i="19"/>
  <c r="G10" i="19"/>
  <c r="G7" i="19"/>
  <c r="C4" i="22" l="1"/>
  <c r="G8" i="22" l="1"/>
  <c r="G7" i="22"/>
  <c r="G9" i="22" s="1"/>
  <c r="G5" i="22"/>
  <c r="F5" i="22"/>
  <c r="E5" i="22"/>
  <c r="D5" i="22"/>
  <c r="C5" i="22"/>
  <c r="B5" i="22"/>
  <c r="A5" i="22"/>
  <c r="B3" i="22"/>
  <c r="A3" i="22"/>
  <c r="C2" i="22"/>
  <c r="B2" i="22"/>
  <c r="A2" i="22"/>
  <c r="A1" i="22"/>
  <c r="E15" i="14" l="1"/>
  <c r="G8" i="9"/>
  <c r="G7" i="9"/>
  <c r="G50" i="9" s="1"/>
  <c r="G7" i="5"/>
  <c r="G8" i="8"/>
  <c r="G7" i="8"/>
  <c r="G79" i="8" s="1"/>
  <c r="G8" i="7"/>
  <c r="G7" i="7"/>
  <c r="G8" i="1"/>
  <c r="G7" i="1"/>
  <c r="G161" i="1" s="1"/>
  <c r="G8" i="6"/>
  <c r="G7" i="6"/>
  <c r="G8" i="21"/>
  <c r="G7" i="21"/>
  <c r="G9" i="21" s="1"/>
  <c r="G8" i="4"/>
  <c r="G7" i="4"/>
  <c r="G80" i="4" s="1"/>
  <c r="G102" i="6" l="1"/>
  <c r="G65" i="7"/>
  <c r="G99" i="5"/>
  <c r="G38" i="1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10" i="18"/>
  <c r="G9" i="18"/>
  <c r="G8" i="18"/>
  <c r="G7" i="18"/>
  <c r="C2" i="20"/>
  <c r="C2" i="11"/>
  <c r="G21" i="20" l="1"/>
  <c r="G11" i="18"/>
  <c r="E16" i="14" s="1"/>
  <c r="E18" i="14" l="1"/>
  <c r="E33" i="14" s="1"/>
</calcChain>
</file>

<file path=xl/sharedStrings.xml><?xml version="1.0" encoding="utf-8"?>
<sst xmlns="http://schemas.openxmlformats.org/spreadsheetml/2006/main" count="1953" uniqueCount="924">
  <si>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</si>
  <si>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</si>
  <si>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</si>
  <si>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</si>
  <si>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</si>
  <si>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</si>
  <si>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</si>
  <si>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</si>
  <si>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</si>
  <si>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</si>
  <si>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</si>
  <si>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</si>
  <si>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</si>
  <si>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</si>
  <si>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</si>
  <si>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</si>
  <si>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</si>
  <si>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</si>
  <si>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</si>
  <si>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</si>
  <si>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</si>
  <si>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</si>
  <si>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</si>
  <si>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</si>
  <si>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</si>
  <si>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</si>
  <si>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</si>
  <si>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</si>
  <si>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</si>
  <si>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</si>
  <si>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</si>
  <si>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</si>
  <si>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</si>
  <si>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</si>
  <si>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</si>
  <si>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</si>
  <si>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</si>
  <si>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</si>
  <si>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</si>
  <si>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</si>
  <si>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</si>
  <si>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</si>
  <si>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</si>
  <si>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</si>
  <si>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</si>
  <si>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</si>
  <si>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</si>
  <si>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</si>
  <si>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</si>
  <si>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</si>
  <si>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</si>
  <si>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</si>
  <si>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</si>
  <si>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</si>
  <si>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</si>
  <si>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</si>
  <si>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</si>
  <si>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</si>
  <si>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</si>
  <si>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</si>
  <si>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</si>
  <si>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</si>
  <si>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</si>
  <si>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</si>
  <si>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</si>
  <si>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</si>
  <si>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</si>
  <si>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</si>
  <si>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</si>
  <si>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</si>
  <si>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</si>
  <si>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</si>
  <si>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</si>
  <si>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</si>
  <si>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</si>
  <si>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</si>
  <si>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</si>
  <si>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</si>
  <si>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</si>
  <si>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</si>
  <si>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</si>
  <si>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</si>
  <si>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</si>
  <si>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</si>
  <si>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</si>
  <si>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</si>
  <si>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</si>
  <si>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</si>
  <si>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</si>
  <si>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</si>
  <si>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</si>
  <si>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emisiilor</t>
  </si>
  <si>
    <t>Masurarea parametrilor de performanta</t>
  </si>
  <si>
    <t>test</t>
  </si>
  <si>
    <t>Darea in exploatare a sistemului integral</t>
  </si>
  <si>
    <t>sistem</t>
  </si>
  <si>
    <t>Lucrari de mentenanta si punere in functiune a centralei la inceputul sezonului de incalzire</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</si>
  <si>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</si>
  <si>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</si>
  <si>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</si>
  <si>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</si>
  <si>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</si>
  <si>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</si>
  <si>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</si>
  <si>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</si>
  <si>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</si>
  <si>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</si>
  <si>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</si>
  <si>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 xml:space="preserve">Capacitatea buncarului de combustibil: </t>
  </si>
  <si>
    <t>Construirea Centralei termice cu arderea biocombustibilului solid la Liceul Teoretic din com. Sudarca, r-l Dondușeni</t>
  </si>
  <si>
    <t>Capitolul 1. Pereti</t>
  </si>
  <si>
    <t>CD55A</t>
  </si>
  <si>
    <t>Zidarie din blocuri de calcar (cotilet)  la pereti cu inaltimea pina la 4 m, zidarie ordinara</t>
  </si>
  <si>
    <t>m3</t>
  </si>
  <si>
    <t xml:space="preserve"> </t>
  </si>
  <si>
    <t>Capitolul 2. Acoperisul</t>
  </si>
  <si>
    <t>IzF03A2</t>
  </si>
  <si>
    <t>Bariera contra vaporilor executata pe suprafete orizontale cu impaslitura din fibre de sticla bitumata tip IA sau TSA 2000, lipit pe toata suprafata cu mastic de bitm (пленка)</t>
  </si>
  <si>
    <t>m2</t>
  </si>
  <si>
    <t>IzF11B</t>
  </si>
  <si>
    <t>Strat termoizolant la terase, acoperisuri si plansee, executat cu cimentoplast -350 mm, pe suprafete orizontale sau inclinate</t>
  </si>
  <si>
    <t>IzF18C k=1,33</t>
  </si>
  <si>
    <t>Strat suport de egalizare sau de protectie pentru izolatii, inclusiv scafele aferente, executat cu mortar de ciment gata preparat marca M150, driscuit, pe suprafete orizontale sau inclinate pina la 40 % inclusiv, aplicat in grosime medie de 3 cm (40 mm)</t>
  </si>
  <si>
    <t>IzF01A</t>
  </si>
  <si>
    <t>Amorsarea suprafetelor pentru aplicarea stratului de difuzie, a barierei contra vaporilor, a termoizolatiei sau a hidroizolatiei pe suprafete orizontale, inclinte sau verticale, cu solutie bituminoasa (bitum taiat), in 2 straturi</t>
  </si>
  <si>
    <t>CE13A2</t>
  </si>
  <si>
    <t>Invelitori la acoperisuri cu membrane bituminoase modificate lipite cu flacara in sistem bistrat, pe suprafata orizontale montate pe suport continuu (Linocrom ХПП, ХКП)</t>
  </si>
  <si>
    <t>CE20A</t>
  </si>
  <si>
    <t>Sisteme de jgheaburi tip brass din tabla protejata anticoroziv</t>
  </si>
  <si>
    <t>m</t>
  </si>
  <si>
    <t>CE22A</t>
  </si>
  <si>
    <t>Sisteme de burlane tip brass din tabla protejata anticoroziv</t>
  </si>
  <si>
    <t>CE05A</t>
  </si>
  <si>
    <t>Invelitori din tabla plana zincata sau tabla plana protejata anticoroziv,fixata cu agrafe, executata cu incheeturi duble in ambele sensuri,  executate pe suprafete mai mari de 40 mp cu foi din tabla de 0,4 mm grosime, inclusiv executarea doliilor, sorturilor, racordurilor la cosuri etc.(parapet)</t>
  </si>
  <si>
    <t>Invelitori din tabla plana zincata sau tabla plana protejata anticoroziv,fixata cu agrafe, executata cu incheeturi duble in ambele sensuri,  executate pe suprafete mai mari de 40 mp cu foi din tabla de 0,4 mm grosime, inclusiv executarea doliilor, sorturilor, racordurilor la cosuri etc.(sort)</t>
  </si>
  <si>
    <t>CD50C</t>
  </si>
  <si>
    <t>Zidarie din caramida medie, format 250 x 120 x 65 la pereti exteriori cu inaltimea pina la 4 m</t>
  </si>
  <si>
    <t>Capitolul 3. Peretii despartitori</t>
  </si>
  <si>
    <t>CD51C</t>
  </si>
  <si>
    <t>Zidarie din caramida , format 250 x 120 x 65 la pereti despartitori armati cu grosimea 1/2 caramida, inaltimea pina la 4 m</t>
  </si>
  <si>
    <t>100m2</t>
  </si>
  <si>
    <t>CL18A</t>
  </si>
  <si>
    <t>Confectii metalice diverse din profile laminate, tabla, tabla striata, otel beton, tevi pentru sustineri sau acoperiri, inglobate total sau partial in beton</t>
  </si>
  <si>
    <t>kg</t>
  </si>
  <si>
    <t>Capitolul 4. Ferestre</t>
  </si>
  <si>
    <t>CK19A</t>
  </si>
  <si>
    <t>Ferestre din aluminiu cu unul sau mai multe canaturi la constructii cu inaltimi pina la 35 m inclusiv avind suprafata tocului  pina la 3,00 mp inclusiv</t>
  </si>
  <si>
    <t>Capitolul 5. Usi</t>
  </si>
  <si>
    <t>CK21A</t>
  </si>
  <si>
    <t>Usi confectionate din profiluri din aluminiu, inclusiv armaturile si accesoriile necesare usilor montate in zidarie de orice natura, la constructii cu inaltimea pina  la 35 m inclusiv, intr-un canat, cu suprafata tocului pina la 7 mp inclusiv</t>
  </si>
  <si>
    <t>Capitolul 6. Pardoseala</t>
  </si>
  <si>
    <t>TsC53B</t>
  </si>
  <si>
    <t>Compactarea pamintului cu piatra sparta</t>
  </si>
  <si>
    <t>CA02C</t>
  </si>
  <si>
    <t>Beton simplu M200 turnat  in egalizari, pante, sape la inaltimi pina la 35 m inclusiv, preparat cu centrala de betoane conform art. CA01 sau beton marfa, turnare cu mijloace clasice</t>
  </si>
  <si>
    <t>Strat termoizolant la pardosea, executat cu cimentoplast, pe suprafete orizontale sau inclinate</t>
  </si>
  <si>
    <t>IzF04B k=2</t>
  </si>
  <si>
    <t>Strat hidroizolant executat la cald la terase, acoperisuri sau la fundatii si radiere, in terenuri fara ape freatice, inclusiv scafele si doliile din hidroizolatia curenta  pe suprafete orizontale sau inclinate pina la 40% plane sau curbe, cu hidroizol, lipit pe toata suprafata cu  mastic de bitum</t>
  </si>
  <si>
    <t>CG01A</t>
  </si>
  <si>
    <t>Strat suport pentru pardoseli executat din mortar din ciment M 150 de 3 cm grosime cu fata driscuita fin (35 mm)</t>
  </si>
  <si>
    <t>CG01A1</t>
  </si>
  <si>
    <t>Strat suport pentru pardoseli executat din mortar din ciment M 150 de 3 cm grosime cu fata driscuita fin.Diferenta in plus sau in minus pentru fiecare 0,5 cm de strat suport din mortar M 150,  se adauga</t>
  </si>
  <si>
    <t>CG17D</t>
  </si>
  <si>
    <t>Pardoseli din placi din gresie ceramica inclusiv stratul suport din mortar adeziv, executate pe suprafete: mai mari de 16 m2</t>
  </si>
  <si>
    <t>CI14A</t>
  </si>
  <si>
    <t>Plinte din placi de ceramica aplicate cu adeziv</t>
  </si>
  <si>
    <t>Capitolul 7. Lucrari de finisare interioara</t>
  </si>
  <si>
    <t>CF52B</t>
  </si>
  <si>
    <t>Tencuieli interioare de 5 mm grosime, executate manual, cu amestec uscat pe baza de ipsos, la tavan, preparare manuala a mortarului</t>
  </si>
  <si>
    <t>CN53A</t>
  </si>
  <si>
    <t>Grunduirea suprafetelor interioare a tavanelor cu amorsa</t>
  </si>
  <si>
    <t>CN06A</t>
  </si>
  <si>
    <t>Vopsitorii interioare cu vopsea pe baza de copolimeri vinilici in emulsie apoasa,  aplicate in 2 straturi pe glet existent, executate manual la tavan</t>
  </si>
  <si>
    <t>CF02B</t>
  </si>
  <si>
    <t>Tencuieli interioare de 2 cm grosime, driscuite, executate manual, la pereti sau stilpi, pe suprafete plane cu mortar de ciment-var  marca M 100-T pentru sprit, grund si stratul vizibil, pe zidarie de caramida sau blocuri mici de beton</t>
  </si>
  <si>
    <t>CI06C</t>
  </si>
  <si>
    <t>Placaj din fainata smaltuita, nesmaltuita, mata sau lucioasa cu placi de aceeasi culoare si format cu dimensiuni de la 15 x 15 cm pina la 30 x 30 cm, executate pe suprafete plane la pereti si stilpi, inclusiv glafurile si muchiile, cu rosturi alternante, in incaperi cu suprafata mai mare de 10 mp, fixate cu adeziv pentu montarea placajelor</t>
  </si>
  <si>
    <t>CF50B</t>
  </si>
  <si>
    <t>Tencuieli interioare de 5 mm grosime, executate manual, cu amestec uscat pe baza de ipsos, la pereti si pereti despartitori, preparare manuala a mortarului.</t>
  </si>
  <si>
    <t>Grunduirea suprafetelor interioare a peretilor cu amorsa</t>
  </si>
  <si>
    <t>Vopsitorii interioare cu vopsea pe baza de copolimeri vinilici in emulsie apoasa,  aplicate in 2 straturi pe glet existent, executate manual la pereti</t>
  </si>
  <si>
    <t>Capitolul 8. Lucrari de finisare exterioare</t>
  </si>
  <si>
    <t>CF15A k=1.25 mater</t>
  </si>
  <si>
    <t>Tencuieli interioare si exterioare sclivisite, executate manual, cu mortar de ciment M 100-T de 2 cm grosime medie, la pereti din beton sau caramida, cu suprafete plane (25 mm)</t>
  </si>
  <si>
    <t>IzF55C</t>
  </si>
  <si>
    <t>Termoizolarea  exterioara peretilor a cladirilor  cu tencuieli  fine pe termoizolant (sisteme cu fixare rigida a termoizolantului),  suprafata  peretilor  neteda: cu placi din vata minerala -50 mm</t>
  </si>
  <si>
    <t>CN54B</t>
  </si>
  <si>
    <t>Aplicarea manuala a grundului cu cuart "Gleta" intr-un strat, la peretii</t>
  </si>
  <si>
    <t>CF30A</t>
  </si>
  <si>
    <t>Tencuieli exterioare de 2-3 mm. grosime, executate manual. cu amestec "TINC" la pereti</t>
  </si>
  <si>
    <t>Capitolul 9. Lucrari diverse</t>
  </si>
  <si>
    <t>Beton simplu M50 turnat  in egalizari, pante, sape la inaltimi pina la 35 m inclusiv, preparat cu centrala de betoane conform art. CA01 sau beton marfa, turnare cu mijloace clasice</t>
  </si>
  <si>
    <t>CA03F</t>
  </si>
  <si>
    <t>Beton simplu M200  turnat cu mijloace clasice,  in fundatii, socluri, ziduri de sprijin, pereti sub cota zero, preparat cu centrala de betoane sau beton marfa conform. art. CA01, turnare cu mijloace clasice.</t>
  </si>
  <si>
    <t>CB02B</t>
  </si>
  <si>
    <t>Cofraje din panouri refolosibile, cu asteriala din scinduri de rasinoase scurte si subscurte pentru turnarea betonului in elevatii, pereti drepti si diafragme  inclusiv sprijinirile la inaltimi pina la 20 m inclusiv</t>
  </si>
  <si>
    <t>IzD10A</t>
  </si>
  <si>
    <t>Vopsirea anticoroziva cu pensula de mina a confectiilor si constructiilor metalice cu un strat de grund anticoroziv pe baza de miniu de plumb si doua straturi de email clorcauciuc, a confectiilor si constructiilor metalice, executate din profile cu grosimi intre 8 mm si 12 mm inclusiv</t>
  </si>
  <si>
    <t>t</t>
  </si>
  <si>
    <t>Capitolul 10. Pereu</t>
  </si>
  <si>
    <t>TsC54C</t>
  </si>
  <si>
    <t>Strat de fundatie din pietris</t>
  </si>
  <si>
    <t>DB16H</t>
  </si>
  <si>
    <t>Imbracaminte de beton asfaltic cu agregate marunte, executata la cald, in grosime de 4,0 cm, cu asternere mecanica</t>
  </si>
  <si>
    <t>DE11A</t>
  </si>
  <si>
    <t>Borduri mici, prefabricate din beton cu sectiunea de 10x15 cm, pnetu incadrarea spatiilor verzi, trotuarelor, aleilor, etc., asezate pe o fundatie din beton, (БР100.20.8)</t>
  </si>
  <si>
    <t>CI21A</t>
  </si>
  <si>
    <t>Placarea peretilor cu piatra artificiala.</t>
  </si>
  <si>
    <t>IzF04F k=2</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</si>
  <si>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t>
  </si>
  <si>
    <t>Capitolul 11. Copertina</t>
  </si>
  <si>
    <t>CR03A</t>
  </si>
  <si>
    <t>Schelet din lemn brut, rotund de rasinoase si din rigle de rasinoase pentru constructii rurale, executate la pereti</t>
  </si>
  <si>
    <t>CN50A</t>
  </si>
  <si>
    <t>Tratament ignifug al lemnariei.</t>
  </si>
  <si>
    <t>CL57A</t>
  </si>
  <si>
    <t>Montarea si fixarea pieselor inglobate in beton armat monolit: cu greutatea sub 4 kg</t>
  </si>
  <si>
    <t>Capitolul 12. Prag</t>
  </si>
  <si>
    <t>Beton simplu M100 turnat  in egalizari, pante, sape la inaltimi pina la 35 m inclusiv, preparat cu centrala de betoane conform art. CA01 sau beton marfa, turnare cu mijloace clasice</t>
  </si>
  <si>
    <t>CC03C</t>
  </si>
  <si>
    <t>Montare plase sudate la inaltimi mai mici sau egale cu 35 m, la placi</t>
  </si>
  <si>
    <t>Pardoseli din placi de portelonat inclusiv stratul suport din mortar adeziv, executate pe suprafete: mai mari de 16 m2</t>
  </si>
  <si>
    <t>Capitolul 13. Demolare</t>
  </si>
  <si>
    <t>RpCJ35A</t>
  </si>
  <si>
    <t>Desfaceri de tencuieli interioare sau exterioare driscuite la pereti sau tavane</t>
  </si>
  <si>
    <t>RpCO56A</t>
  </si>
  <si>
    <t>Demontari: timplarie din lemn (usi, ferestre, obloane, cutii, rulou, masti, etc.)</t>
  </si>
  <si>
    <t>RpCP44B</t>
  </si>
  <si>
    <t>Demontarea constructiilor metalice fara recuperarea materialelor</t>
  </si>
  <si>
    <t>RpCG29C</t>
  </si>
  <si>
    <t>Demolarea peretilor de zidarie din caramida plina,  BCA, blocuri ceramice sau din beton  usor, caramizi GVP, exclusiv schela si curatirea caramizilor</t>
  </si>
  <si>
    <t>Capitolul 14. Punct termic</t>
  </si>
  <si>
    <t>CG56B</t>
  </si>
  <si>
    <t>Sapa din amestec de autonivelare "Nivelir": grosime 20 mm</t>
  </si>
  <si>
    <t>CG56B1 k=5</t>
  </si>
  <si>
    <t>Corectia la norma CG56B: se scade la 1mm grosime:</t>
  </si>
  <si>
    <t>IzF31B</t>
  </si>
  <si>
    <t>Hidroizolarea   suprafetelor  din beton  (verticale, orizontale,inclusiv  tavane)  cu Ceresit CL50 (1,4 kg/m2)</t>
  </si>
  <si>
    <t>CF57A</t>
  </si>
  <si>
    <t>Aplicarea manuala a chitului pe baza de ipsos "Eurofin" grosime 1,0 mm pe suprafetele tavanelor</t>
  </si>
  <si>
    <t>Tencuieli interioare de 5 mm grosime, executate manual, cu amestec uscat pe baza de ipsos, la pereti si pereti despartitori, preparare manuala a mortarului. (3 mm)</t>
  </si>
  <si>
    <t>CF51B k=2</t>
  </si>
  <si>
    <t>Tencuieli interioare de 5 mm grosime, executate manual, cu amestec uscat pe baza de ipsos, la pereti si pereti despartitori, preparare manuala a mortarului. Diferenta in plus sau in miniu  pentru fiecare 1,0 mm (se adauga sau se scade la art. CF50)</t>
  </si>
  <si>
    <t>Capitolul 1. Lucrari de terasmente</t>
  </si>
  <si>
    <t>TsC58B</t>
  </si>
  <si>
    <t>Sapatura mecanica a pamintului in depozit cu excavator "o cupa inversa " cu volumul cupei de 0,15 m3: teren de categoria 2</t>
  </si>
  <si>
    <t>100 m3</t>
  </si>
  <si>
    <t>TsD01B</t>
  </si>
  <si>
    <t>Imprastierea cu lopata a pamintului afinat, in straturi uniforme, de 10-30 cm grosime, printr-o aruncare de pina la 3 m din gramezi, inclusiv sfarimarea bulgarilor, pamintul provenind din teren mijlociu</t>
  </si>
  <si>
    <t>TsD05A</t>
  </si>
  <si>
    <t>Compactarea cu maiul mecanic de 150-200 kg a umpluturilor in straturi succesive de 20-30 cm grosime, exclusiv udarea fiecarui strat in parte, umpluturile executindu-se din pamint necoeziv</t>
  </si>
  <si>
    <t>TsC03F1</t>
  </si>
  <si>
    <t>Sapatura mecanica cu excavatorul de 0,40-0,70 mc, cu motor cu ardere interna si comanda hidraulica, in pamint cu umiditate naturala, descarcare in autovehicule teren catg. II (погрузка)</t>
  </si>
  <si>
    <t>TsI50A5</t>
  </si>
  <si>
    <t>Transportarea pamintului cu autobasculanta de 5 t la distanta de 5 km</t>
  </si>
  <si>
    <t>TsC51B</t>
  </si>
  <si>
    <t>Lucrari la descarcarea pamintului in depozit, teren categoria II</t>
  </si>
  <si>
    <t>Capitolul 2. Fundatii</t>
  </si>
  <si>
    <t>CA03G</t>
  </si>
  <si>
    <t>Beton armat M200 turnat cu mijloace clasice,  in fundatii, socluri, ziduri de sprijin, pereti sub cota zero, preparat cu centrala de betoane sau beton marfa conform. art. CA01, turnare cu mijloace clasice.</t>
  </si>
  <si>
    <t>CC01F</t>
  </si>
  <si>
    <t>Armaturi din otel beton OB 37 fasonate in ateliere de santier si montate cu diametrul barelor peste  8 mm in fundatii continue si radiere</t>
  </si>
  <si>
    <t>CB02A</t>
  </si>
  <si>
    <t>Cofraje din panouri refolosibile, cu asteriala din scinduri de rasinoase scurte si subscurte pentru turnarea betonului in cuzineti, fundatii pahar si fundatii de utilaje inclusiv sprijinirile</t>
  </si>
  <si>
    <t>CA09B</t>
  </si>
  <si>
    <t>Beton ciclopian, clasa C5/4 in fundatii, socluri, ziduri de sprijin, preparat manual pe santier</t>
  </si>
  <si>
    <t>CA04F</t>
  </si>
  <si>
    <t>Beton M200 turnat in centura monolita, preparat cu centrala de betoane sau beton marfa si turnarea cu mijloace clasice</t>
  </si>
  <si>
    <t>CC02K</t>
  </si>
  <si>
    <t>Armaturi din otel beton OB 37 fasonate in ateliere de santier, cu diametrul barelor pina la 8 mm inclusiv, si montate  in  grinzi si stilpi, la inaltimi mai mici sau egale cu 35 m, exclusiv constructiile executate cu cofraje glisante</t>
  </si>
  <si>
    <t>CC02L</t>
  </si>
  <si>
    <t>Armaturi din otel beton OB 37 fasonate in ateliere de santier, cu diametrul barelor peste 8 mm, si montate in  grinzi si stilpi,  la inaltimi mai mici sau egale cu 35 m, exclusiv constructiile executate cu cofraje glisante</t>
  </si>
  <si>
    <t>CB02C</t>
  </si>
  <si>
    <t>Cofraje din panouri refolosibile, cu asteriala din scinduri de rasinoase scurte si subscurte pentru turnarea betonului in grinzi exclusiv sustinerile la inaltimi pina la 20 m inclusiv</t>
  </si>
  <si>
    <t>Beton M200 turnat in stilpi, preparat cu centrala de betoane sau beton marfa si turnarea cu mijloace clasice</t>
  </si>
  <si>
    <t>Armaturi din otel beton OB 37 fasonate in ateliere de santier, cu diametrul barelor pina la 8 mm inclusiv, si montate  in stilpi, la inaltimi mai mici sau egale cu 35 m, exclusiv constructiile executate cu cofraje glisante</t>
  </si>
  <si>
    <t>Armaturi din otel beton OB 37 fasonate in ateliere de santier, cu diametrul barelor peste 8 mm, si montate in stilpi,  la inaltimi mai mici sau egale cu 35 m, exclusiv constructiile executate cu cofraje glisante</t>
  </si>
  <si>
    <t>CB02D</t>
  </si>
  <si>
    <t>Cofraje din panouri refolosibile, cu asteriala din scinduri de rasinoase scurte si subscurte pentru turnarea betonului in stilpi si cadre exclusiv sustinerile la inaltimi pina la 20 m inclusiv</t>
  </si>
  <si>
    <t>Strat hidroizolant executat la cald la terase, acoperisuri sau la fundatii si radiere, in terenuri fara ape freatice, inclusiv scafele si doliile din hidroizolatia curenta  pe suprafete orizontale sau inclinate pina la 40% plane sau curbe, cu carton bitumat, lipit pe toata suprafata cu  mastic de bitum</t>
  </si>
  <si>
    <t>IzF50A</t>
  </si>
  <si>
    <t>Hidroizolatii efectuate cu mortar ciment cu sticla solubila la fundatii si pereti aplicate pe suprafete orizontale</t>
  </si>
  <si>
    <t>Capitolul 3. Peretii</t>
  </si>
  <si>
    <t>Beton M200 turnat in grinzi, preparat cu centrala de betoane sau beton marfa conf. art. CA01 si turnarea cu mijloace clasice</t>
  </si>
  <si>
    <t>Beton M200 turnat in parapet, preparat cu centrala de betoane sau beton marfa si turnarea cu mijloace clasice</t>
  </si>
  <si>
    <t>Cofraje din panouri refolosibile, cu asteriala din scinduri de rasinoase scurte si subscurte pentru turnarea betonului in placi si grinzi exclusiv sustinerile la inaltimi pina la 20 m inclusiv</t>
  </si>
  <si>
    <t>Capitolul 4. Planseul</t>
  </si>
  <si>
    <t>Beton M200 turnat in placi, preparat cu centrala de betoane sau beton marfa conf. art. CA01 si turnarea cu mijloace clasice</t>
  </si>
  <si>
    <t>CC02M</t>
  </si>
  <si>
    <t>Armaturi din otel beton OB 37 fasonate in ateliere de santier, cu diametrul barelor pina la 8 mm, si montate in  placi,  la inaltimi mai mici sau egale cu 35 m, exclusiv constructiile executate cu cofraje glisante</t>
  </si>
  <si>
    <t>CC02N</t>
  </si>
  <si>
    <t>Armaturi din otel beton OB 37 fasonate in ateliere de santier, cu diametrul barelor peste 8 mm, si montate  in placi, la inaltimi mai mici sau egale cu 35 m, exclusiv constructiile executate cu cofraje glisante</t>
  </si>
  <si>
    <t>CB11A</t>
  </si>
  <si>
    <t>Sustineri cu popi extensibili de inventar, folosite pentru montarea placilor prefabricate, a predalelor, la turnarea planseilor partial sau total monolite cu grinzi sau la grinzi monolite cu plansee prefabricate tip PE 3100 R</t>
  </si>
  <si>
    <t>buc</t>
  </si>
  <si>
    <t>Capitolul 5. Lucrari diverse</t>
  </si>
  <si>
    <t>Beton armat M200 turnat cu mijloace clasice,  in fundatii sub utilaje, preparat cu centrala de betoane sau beton marfa conform. art. CA01, turnare cu mijloace clasice.</t>
  </si>
  <si>
    <t>Capitolul 1. Lucrari  de constructie</t>
  </si>
  <si>
    <t>TsA02B</t>
  </si>
  <si>
    <t>Sapatura manuala de pamint in spatii limitate, avind sub 1,00 m sau peste 1,00 m latime, executata fara sprijiniri, cu taluz vertical, la fundatii, canale, subsoluri, drenuri, trepte de infratire, in pamint necoeziv sau slab coeziv adincime &lt; 0,75 m teren mijlociu</t>
  </si>
  <si>
    <t>Imprastierea cu lopata a pamintului afinat, in straturi uniforme, de 10-30 cm grosime, printr-o aruncare de pina la 3 m din gramezi, inclusiv sfarimarea bulgarilor, pamintul provenind din teren mijlociu (Обр. засыпка вручную траншеи)</t>
  </si>
  <si>
    <t>Capitolul 2. Lucrari de montare</t>
  </si>
  <si>
    <t>08-03-573-4</t>
  </si>
  <si>
    <t>Dulap (pupitru) de comanda suspendat, inaltime, ЩРн-28</t>
  </si>
  <si>
    <t>08-03-525-2</t>
  </si>
  <si>
    <t>Intreruptor sau comutator de pachet in invelis metalic, montat pe constructie pe perete sau coloana, ВН32-3P/25</t>
  </si>
  <si>
    <t>08-03-526-1</t>
  </si>
  <si>
    <t>Automat mono-, bi-, tripolar, montat pe constructii pe perete sau coloana, BA47-29/1/B6А</t>
  </si>
  <si>
    <t>Automat mono-, bi-, tripolar, montat pe constructii pe perete sau coloana, BA47-29/1/С6A</t>
  </si>
  <si>
    <t>Automat mono-, bi-, tripolar, montat pe constructii pe perete sau coloana, BA47-29/1/С1A</t>
  </si>
  <si>
    <t>Automat mono-, bi-, tripolar, montat pe constructii pe perete sau coloana, BA47-29/1/С4A</t>
  </si>
  <si>
    <t>Automat mono-, bi-, tripolar, montat pe constructii pe perete sau coloana,  AВДT-32С/16А/30мА</t>
  </si>
  <si>
    <t>Automat mono-, bi-, tripolar, montat pe constructii pe perete sau coloana,  AВДT-32С/10А/30мА</t>
  </si>
  <si>
    <t>10-02-016-06</t>
  </si>
  <si>
    <t>Вloc de alimentare ИБП-300-VOLTER</t>
  </si>
  <si>
    <t>08-01-062-2</t>
  </si>
  <si>
    <t>08-03-603-1</t>
  </si>
  <si>
    <t>Cutie cu transformatori coboritori OCOB-0,25/220/24</t>
  </si>
  <si>
    <t>08-03-530-5</t>
  </si>
  <si>
    <t>Demaror magnetic de destinatie comuna, separat, montat pe constructie pe perete ПМЛ</t>
  </si>
  <si>
    <t>08-03-594-2</t>
  </si>
  <si>
    <t>Corp de iluminat cu lampi luminescente montat separat pe pivoti, STR-2х36 с ПРА</t>
  </si>
  <si>
    <t>100 buc</t>
  </si>
  <si>
    <t>507-0106</t>
  </si>
  <si>
    <t>Lampa LB-36</t>
  </si>
  <si>
    <t>507-0201</t>
  </si>
  <si>
    <t>Starter 36-C-220</t>
  </si>
  <si>
    <t>Corp de iluminat cu lampi luminescente montat separat pe pivoti, STR-2х18 с ПРА</t>
  </si>
  <si>
    <t>507-0107</t>
  </si>
  <si>
    <t>Lampa LB-18</t>
  </si>
  <si>
    <t>507-0202</t>
  </si>
  <si>
    <t>Starter 18-C-220</t>
  </si>
  <si>
    <t>08-03-593-4</t>
  </si>
  <si>
    <t>Corp de iluminat pentru lampi incasdescente ВЗГ-200</t>
  </si>
  <si>
    <t>08-03-594-1</t>
  </si>
  <si>
    <t>Corp de iluminat cu lampi economice 220B IP44, 25</t>
  </si>
  <si>
    <t>Corp de iluminat cu lampi luminescente montat separat pe pivoti, LPO-2х18 с ПРА</t>
  </si>
  <si>
    <t>08-03-524-10</t>
  </si>
  <si>
    <t>Cutie ЯВШ-25-3</t>
  </si>
  <si>
    <t>08-03-591-10</t>
  </si>
  <si>
    <t>Priza РСБ10-3-ЛБ</t>
  </si>
  <si>
    <t>08-03-591-2</t>
  </si>
  <si>
    <t>Intreruptor cu o clapa, tip ingropat, la instalatie inchisa 1Р44</t>
  </si>
  <si>
    <t>08-03-591-5</t>
  </si>
  <si>
    <t>Intreruptor cu doua clape, tip neingropat, la instalatie inchisa 1Р44</t>
  </si>
  <si>
    <t>Cutie pentru cablu</t>
  </si>
  <si>
    <t>Cutie pentru priza si intreruptor</t>
  </si>
  <si>
    <t>08-02-142-1</t>
  </si>
  <si>
    <t>Executarea patului pentru un singur cablu in transee</t>
  </si>
  <si>
    <t>100 m</t>
  </si>
  <si>
    <t>08-02-141-4</t>
  </si>
  <si>
    <t>Cablu pina la 35 kV in transee executate fara acoperiri</t>
  </si>
  <si>
    <t>08-02-143-1</t>
  </si>
  <si>
    <t>Acoperirea cablului, pozat in transee: cu caramida a unui singur cablu</t>
  </si>
  <si>
    <t>Pretul firmei</t>
  </si>
  <si>
    <t>Cablu АПвзБбШп-5х25mm2</t>
  </si>
  <si>
    <t>404-23</t>
  </si>
  <si>
    <t>Caramida</t>
  </si>
  <si>
    <t>08-02-148-1</t>
  </si>
  <si>
    <t>Cablu pina la 35 kV in tevi, blocuri si cutii pozate</t>
  </si>
  <si>
    <t>590-4002</t>
  </si>
  <si>
    <t>Cablu ВВГнг-LS-3*1.5</t>
  </si>
  <si>
    <t>590-4003</t>
  </si>
  <si>
    <t>Cablu ВВГнг-LS-3*2.5</t>
  </si>
  <si>
    <t>590-40010</t>
  </si>
  <si>
    <t>Cablu ВВГнг-FRLS-3*1.5</t>
  </si>
  <si>
    <t>590-40011</t>
  </si>
  <si>
    <t>Cablu ВВГнг-FRLS-3*2.5</t>
  </si>
  <si>
    <t>08-02-396-5</t>
  </si>
  <si>
    <t>Canal metalic pe pereti si tavane, 80*60*4</t>
  </si>
  <si>
    <t>08-02-409-1</t>
  </si>
  <si>
    <t>Teava din vinilplast pe contructii instalate, pe pereti si coloane, fixare cu scoabe, diametru pina la 20 mm</t>
  </si>
  <si>
    <t>Teava din vinilplast pe contructii instalate, pe pereti si coloane, fixare cu scoabe, diametru pina la 25 mm</t>
  </si>
  <si>
    <t>08-02-163-2</t>
  </si>
  <si>
    <t>Cap terminal cu manusi termocontractabile din polietilena pentru cablu cu 3-4 conductori cu izolatie din hirtie, tensiune pina la 1 kV, sectiunea unui conductor, pina la: 70 mm2  КВэТ-6</t>
  </si>
  <si>
    <t>Cap terminal cu manusi termocontractabile din polietilena pentru cablu cu 3-4 conductori cu izolatie din hirtie, tensiune pina la 1 kV, sectiunea unui conductor, pina la: 70 mm2  ПКВЭ-11</t>
  </si>
  <si>
    <t>08-03-545-17</t>
  </si>
  <si>
    <t>Carcasa metalica pentru protectia bransamentelor si utilajului electric</t>
  </si>
  <si>
    <t>Capat A-150</t>
  </si>
  <si>
    <t>08-02-471-4</t>
  </si>
  <si>
    <t>Priza de pamint, verticala, din otel rotund, diametru 16 mm</t>
  </si>
  <si>
    <t>10 buc</t>
  </si>
  <si>
    <t>08-02-472-8</t>
  </si>
  <si>
    <t>Conductor de legare la pamint, deschis, pe suporturi de constructii, din otel rotund, diametru 6 mm</t>
  </si>
  <si>
    <t>08-02-472-9</t>
  </si>
  <si>
    <t>Conductor de legare la pamint, deschis, pe suporturi de constructii, din otel rotund, diametru 20 mm</t>
  </si>
  <si>
    <t>Capitolul 3. Utilaj</t>
  </si>
  <si>
    <t>Bloc de alimentare 2.0кВт ИБП300-VOLTER</t>
  </si>
  <si>
    <t>Demaror ПМЛ-122002</t>
  </si>
  <si>
    <t>Capitolul 1. Valoarea utilajului</t>
  </si>
  <si>
    <t>IA14C</t>
  </si>
  <si>
    <t>IA38A</t>
  </si>
  <si>
    <t>AcC03A</t>
  </si>
  <si>
    <t>Montarea pe postament existent a motoarelor electrice care actioneaza pompe sau alte agregate, avind puterea de 0,25-2,8 kw</t>
  </si>
  <si>
    <t>IA28A</t>
  </si>
  <si>
    <t>Vas de expansiune, montat pe postament V=500л</t>
  </si>
  <si>
    <t>IA39A</t>
  </si>
  <si>
    <t>Instalatie de dedurizare a apei, complet echipata, avind debitul de apa de 900 -2250 l/h  Уст-ка умягчения воды Ecosoft 835</t>
  </si>
  <si>
    <t>IA26A</t>
  </si>
  <si>
    <t>ID04A</t>
  </si>
  <si>
    <t>Robinet de trecere sau de retinere cu mufe pentru instalatii de incalzire central, Клапан температурный предохранит.d20mm</t>
  </si>
  <si>
    <t>ID03C</t>
  </si>
  <si>
    <t>Robinet cu cep, cu trei cai, cu flanse cu presgarnitura,  Клапан 3-х ход регулир.VF3 d80mm</t>
  </si>
  <si>
    <t>Capitolul 3. Lucrari sanitare</t>
  </si>
  <si>
    <t>Capitolul 3.1. Conducte si accesori</t>
  </si>
  <si>
    <t>CL16B</t>
  </si>
  <si>
    <t>Captuseli metalice din tabla groasa (pilnii siloz, canale de fum, cuve si jgheaburi pentru sutaje) la canale de fum. Газоходы</t>
  </si>
  <si>
    <t>ID05C</t>
  </si>
  <si>
    <t>Robinet cu sertar sau cu ventil si de retinere, cu flansa, pentru instalatiile de incalzire centrala, Кран шаровый стальной фланц. д80мм</t>
  </si>
  <si>
    <t>Robinet cu sertar sau cu ventil si de retinere, cu flansa, pentru instalatiile de incalzire centrala, Кран шаровый чугунный фланц. д80мм</t>
  </si>
  <si>
    <t>ID05B</t>
  </si>
  <si>
    <t>Robinet cu sertar sau cu ventil si de retinere, cu flansa, pentru instalatiile de incalzire centrala,  Кран шаровый чугунный фланц. д65мм</t>
  </si>
  <si>
    <t>Robinet de trecere sau de retinere cu mufe pentru instalatii de incalzire central, Кран шаровый муфтовый д25мм</t>
  </si>
  <si>
    <t>Robinet de trecere sau de retinere cu mufe pentru instalatii de incalzire central, Кран шаровый муфтовый д20мм</t>
  </si>
  <si>
    <t>Robinet cu sertar sau cu ventil si de retinere, cu flansa, pentru instalatiile de incalzire centrala, Клапан обратный фланцевый д80мм</t>
  </si>
  <si>
    <t>ID05A</t>
  </si>
  <si>
    <t>Robinet cu sertar sau cu ventil si de retinere, cu flansa, pentru instalatiile de incalzire centrala, Клапан обратный фланцевый д25мм</t>
  </si>
  <si>
    <t>Robinet cu sertar sau cu ventil si de retinere, cu flansa, pentru instalatiile de incalzire centrala, Клапан обратный фланцевый д20мм</t>
  </si>
  <si>
    <t>Robinet cu sertar sau cu ventil si de retinere, cu flansa, pentru instalatiile de incalzire centrala, Клапан предохрант. д40мм</t>
  </si>
  <si>
    <t>SE56A</t>
  </si>
  <si>
    <t>Filtru pentru apa potabila, cu mufe filetata pentru montaj pe conducta, Грязевик(фильтр)  d80mm</t>
  </si>
  <si>
    <t>Filtru pentru apa potabila, cu mufe filetata pentru montaj pe conducta, Грязевик(фильтр)  d25mm</t>
  </si>
  <si>
    <t>Filtru pentru apa potabila, cu mufe filetata pentru montaj pe conducta, Грязевик(фильтр)  d20mm</t>
  </si>
  <si>
    <t>ID06A</t>
  </si>
  <si>
    <t>Robinet de aerisire cu cheie mobila pentru instalatii de incalzire centrala   Автомат. воздухоотводчик  DN 1/2''</t>
  </si>
  <si>
    <t>IC18D</t>
  </si>
  <si>
    <t>Teava din otel fara sudura sau sudata longitudinal, pentru constructii, montata prin sudura la conducte de distributie din centrale termice in instalatii de incalzire centrala, teava avind diametrul exterior si grosimea peretelui de 89 x 3,0 mm</t>
  </si>
  <si>
    <t>IC18C</t>
  </si>
  <si>
    <t>Teava din otel fara sudura sau sudata longitudinal, pentru constructii, montata prin sudura la conducte de distributie din centrale termice in instalatii de incalzire centrala, teava avind diametrul exterior si grosimea peretelui de 76 x 3,0 mm</t>
  </si>
  <si>
    <t>IC11D</t>
  </si>
  <si>
    <t>Teava din otel neagra  sudata longitudinal pentru instalatii, nefiletata, montata prin sudura in coloane, in instalatii de incalzire centrala pentru cladiri de locuit si social-culturale, д32мм</t>
  </si>
  <si>
    <t>IC18A</t>
  </si>
  <si>
    <t>Teava din otel fara sudura sau sudata longitudinal, pentru constructii, montata prin sudura la conducte de distributie din centrale termice in instalatii de incalzire centrala, teava avind diametrul exterior si grosimea peretelui de 45mm</t>
  </si>
  <si>
    <t>IC11C</t>
  </si>
  <si>
    <t>Teava din otel neagra  sudata longitudinal pentru instalatii, nefiletata, montata prin sudura in coloane, in instalatii de incalzire centrala pentru cladiri de locuit si social-culturale, teava avind diametrul de 1"</t>
  </si>
  <si>
    <t>IC11B</t>
  </si>
  <si>
    <t>Teava din otel neagra  sudata longitudinal pentru instalatii, nefiletata, montata prin sudura in coloane, in instalatii de incalzire centrala pentru cladiri de locuit si social-culturale, teava avind diametrul de 3/4"</t>
  </si>
  <si>
    <t>IC42A</t>
  </si>
  <si>
    <t>Suporti si dispozitive de fixare pentru sustinerea conductelor, boilere, aparate si recipienti, avind greutatea de pina la 2 kg / bucata</t>
  </si>
  <si>
    <t>IE03A</t>
  </si>
  <si>
    <t>Efectuarea probei de etanseitate la presiune a  conductelor de alimentare a aparatelor de incalzire (aeroterme, termoconvectoare, covectoare de plinta, etc.) avind diametrul de 3/8" ... 1"</t>
  </si>
  <si>
    <t>IE03B</t>
  </si>
  <si>
    <t>Efectuarea probei de etanseitate la presiune a  conductelor de alimentare a aparatelor de incalzire (aeroterme, termoconvectoare, covectoare de plinta, etc.) avind diametrul de 1 1/4" ... 2"</t>
  </si>
  <si>
    <t>IE03C</t>
  </si>
  <si>
    <t>Efectuarea probei de etanseitate la presiune a  conductelor de alimentare a aparatelor de incalzire (aeroterme, termoconvectoare, covectoare de plinta, etc.) avind diametrul de 54 x 3,5 ... 83 x 3,5 mm</t>
  </si>
  <si>
    <t>IA18J</t>
  </si>
  <si>
    <t>Armaturi fine pentru cazanele de incalzire centrala: stut cu robinet de control pentru armaturi. /Отборные устр-ва/</t>
  </si>
  <si>
    <t>IC46B</t>
  </si>
  <si>
    <t>Robinet cu sertar sau cu ventil si de retinere, cu flansa, pentru instalatiile de incalzire centrala, Вентиль фланц. 15кч16п1д80мм</t>
  </si>
  <si>
    <t>Robinet cu sertar sau cu ventil si de retinere, cu flansa, pentru instalatiile de incalzire centrala, Вентиль фланц. 15кч19п2 д50мм</t>
  </si>
  <si>
    <t>Robinet cu sertar sau cu ventil si de retinere, cu flansa, pentru instalatiile de incalzire centrala, Вентиль фланц. 15кч16п1 д65мм</t>
  </si>
  <si>
    <t>Robinet de aerisire cu cheie mobila pentru instalatii de incalzire centrala  Вентиль спускной д15мм</t>
  </si>
  <si>
    <t>IA18A</t>
  </si>
  <si>
    <t>Armaturi fine pentru cazanele de incalzire centrala: termometru (drept sau coltar) cu aparatoare sau termometru cu scala rotunda</t>
  </si>
  <si>
    <t>IA18B</t>
  </si>
  <si>
    <t>Armaturi fine pentru cazanele de incalzire centrala: hidrometru sau manometru cu robinet de control</t>
  </si>
  <si>
    <t>IzA06D</t>
  </si>
  <si>
    <t>Vopsitorii anticorozive pe timplarie metalica, utilaje tehnologice si constructii metalice cu email alchidic (un strat grund de miniu si trei straturi de email).</t>
  </si>
  <si>
    <t>IzH08A</t>
  </si>
  <si>
    <t>Izolarea conductelor cu saltele din vata de sticla, vata minerala tip I sau tip P cusute cu sirma din otel zincata pe impletitura din sirma zincata, imbracate pe ambele fete, confectionate pe santier, Маты минватные M-75 толщ.40мм</t>
  </si>
  <si>
    <t>IzI05B</t>
  </si>
  <si>
    <t>Protectia termoizolatiei la conducte, executata cu impaslitura din fibre de sticla bitumata tip  I A, legata cu sirma din otel moale zincata cu diam. de 1,25 mm. РСТ-ПА-ВВ</t>
  </si>
  <si>
    <t>Capitolul 3.3. Lucrari izolare</t>
  </si>
  <si>
    <t>IzA01B</t>
  </si>
  <si>
    <t>Curatirea prin sablare in vederea aplicarii protectiei anticorozive pe suprafate intinse de metal - cuve, rezervoare, recipienti, coloane, buncare, conducte si similare - cu nisip cuartos de riu granulatie 2-3 mm</t>
  </si>
  <si>
    <t>IzA12B</t>
  </si>
  <si>
    <t>Desprafuirea si degresarea suprafetelor in vederea aplicarii protectiei anticorozive la cosuri industriale cu H&lt;100 m, pe primii 50-100 m</t>
  </si>
  <si>
    <t>Vopsitorii anticorozive pe timplarie metalica, utilaje tehnologice si constructii metalice cu email alchidic (un strat grund de miniu si trei straturi de email). -Антикорозийное покрытие газоходов и дымовой трубы.(наружная пов)</t>
  </si>
  <si>
    <t>Vopsitorii anticorozive pe timplarie metalica, utilaje tehnologice si constructii metalice cu email alchidic (un strat grund de miniu si trei straturi de email). -Антикорозийное покрытие газоходов и дымовой трубы.(внутр. пов)</t>
  </si>
  <si>
    <t>Izolarea conductelor cu saltele din vata de sticla, vata minerala tip I sau tip P cusute cu sirma din otel zincata pe impletitura din sirma zincata, imbracate pe ambele fete, confectionate pe santier, Маты минватные M-125 толщ.40мм</t>
  </si>
  <si>
    <t>IzH40B</t>
  </si>
  <si>
    <t>Izolarea cu pinza perforata din fibre de sticla marca "HPST-5" толщ.40мм</t>
  </si>
  <si>
    <t>IzH07A</t>
  </si>
  <si>
    <t>Izolarea conductelor cu saltele din vata minerala tip SPS 1 sau de sticla tip SPS 1, cusute cu sirma din otel zincata pe plasa de sirma, gata confectionate, imbracate pe o singura fata, Плиты минватные M-125 толщ.60мм</t>
  </si>
  <si>
    <t>IzI07D1</t>
  </si>
  <si>
    <t>Protectia termoizolatiei la conducte si aparate cu tabla neagra sau zincata de 0,5 mm grosime, fixata cu suruburi cu cap crestat semirotund, autofiletante pentru tabla, avind circumferinta conductei peste termoizolatie peste 1,6 m, confectionare</t>
  </si>
  <si>
    <t>IzI07D2</t>
  </si>
  <si>
    <t>Protectia termoizolatiei la conducte si aparate cu tabla neagra sau zincata de 0,5 mm grosime, fixata cu suruburi cu cap crestat semirotund, autofiletante pentru tabla, avind circumferinta conductei peste termoizolatie peste 1,6 m, montare</t>
  </si>
  <si>
    <t>Capitolul 1. Lucrari de montare</t>
  </si>
  <si>
    <t>10-08-001-02</t>
  </si>
  <si>
    <t xml:space="preserve"> Concentrator: bloc de baza Варта-1/2GSM</t>
  </si>
  <si>
    <t>Concentrator: modul TK-2GSM</t>
  </si>
  <si>
    <t>10-01-039-06</t>
  </si>
  <si>
    <t>Acumulator EN-54</t>
  </si>
  <si>
    <t>10-08-002-02</t>
  </si>
  <si>
    <t>Avertizoare ИПК-8</t>
  </si>
  <si>
    <t>Avertizoare ИПК-9</t>
  </si>
  <si>
    <t>Avertizoare ИПР-1</t>
  </si>
  <si>
    <t>10-06-032-01</t>
  </si>
  <si>
    <t>Masurarea cablurilor: Complexul de masurari cu curent continuu a cablurilor pereche montate pina la si dupa reglarea in dispozitive terminale</t>
  </si>
  <si>
    <t>100 пар</t>
  </si>
  <si>
    <t>10-08-001-04</t>
  </si>
  <si>
    <t>Aparate receptoare: Dispozitiv "ПС" pentru: 4 raze</t>
  </si>
  <si>
    <t>10-06-034-06</t>
  </si>
  <si>
    <t>Boxa pentru cabluri</t>
  </si>
  <si>
    <t>Claviatura</t>
  </si>
  <si>
    <t>Modul PC5204</t>
  </si>
  <si>
    <t>10-08-002-05</t>
  </si>
  <si>
    <t>Avertizoare "ОС" automatice: LC 102 PIGBS</t>
  </si>
  <si>
    <t>10-08-002-04</t>
  </si>
  <si>
    <t>Avertizoare "ОС" automatice: de contact, de contact magnetic CMK-1</t>
  </si>
  <si>
    <t>10-04-001-02</t>
  </si>
  <si>
    <t>Emitator АТC-100</t>
  </si>
  <si>
    <t>compl.</t>
  </si>
  <si>
    <t>10-04-066-05</t>
  </si>
  <si>
    <t>Aparataj de perete: Sonerie SA-913F</t>
  </si>
  <si>
    <t>10-01-055-03</t>
  </si>
  <si>
    <t>Pozare cablu si conductor pe pereti: Cablu КПСЭнгFRLS</t>
  </si>
  <si>
    <t>Pozare cablu si conductor pe pereti: Cablu ВВГнг-LSLTx-2x1.5mm2</t>
  </si>
  <si>
    <t>Acumulator 12B</t>
  </si>
  <si>
    <t>10-01-038-08</t>
  </si>
  <si>
    <t>Mini-canal TMK1020</t>
  </si>
  <si>
    <t>08-01-087-3</t>
  </si>
  <si>
    <t>Constructii metalice</t>
  </si>
  <si>
    <t>Materiale</t>
  </si>
  <si>
    <t>Avertizoare LC 102 PIGBS</t>
  </si>
  <si>
    <t>Avertizoare СМК (TANE)</t>
  </si>
  <si>
    <t>590-4000</t>
  </si>
  <si>
    <t>Cablu КПСЭнгFRLS-2х2x0.2</t>
  </si>
  <si>
    <t>Cablu ВВГнг-LSLTx-2x1.5mm2</t>
  </si>
  <si>
    <t>Mini-canal TMK 1020</t>
  </si>
  <si>
    <t>Capitolul 2. Utilaj</t>
  </si>
  <si>
    <t>Panou "Варта-1/2GSM"</t>
  </si>
  <si>
    <t>Modul TK-2GSM</t>
  </si>
  <si>
    <t>Radioemitator ATC</t>
  </si>
  <si>
    <t>Sonerie SА-913F</t>
  </si>
  <si>
    <t>Panou pentru 4 zone PC-585</t>
  </si>
  <si>
    <t>Modul PC-5204</t>
  </si>
  <si>
    <t>Box 650х500x220</t>
  </si>
  <si>
    <t>Acumulator 12V</t>
  </si>
  <si>
    <t>Capitolul 1. Lucrari sanitare</t>
  </si>
  <si>
    <t>Capitolul 1.1. Incalzire</t>
  </si>
  <si>
    <t>IB01A</t>
  </si>
  <si>
    <t>IB20A</t>
  </si>
  <si>
    <t>Elemente de sustinere pentru corpuri de incalzire, montat pe zid de caramida</t>
  </si>
  <si>
    <t>Teava din otel neagra  sudata longitudinal pentru instalatii, nefiletata, montata prin sudura in coloane, in instalatii de incalzire centrala pentru cladiri de locuit si social-culturale, teava avind diametrul de 1"  (K=1,4 на фитинги)</t>
  </si>
  <si>
    <t>Robinet de aerisire cu cheie mobila pentru instalatii de incalzire centrala   Автомат. воздухоотводчик d1/2''</t>
  </si>
  <si>
    <t>ID01B</t>
  </si>
  <si>
    <t>Robinet cu ventil cu dublu reglaj (tur sau retur) pentru instalatii de incalzire central,  Вентиль запорный   DN3/4"</t>
  </si>
  <si>
    <t>ID01A</t>
  </si>
  <si>
    <t>Robinet cu ventil cu dublu reglaj (tur sau retur) pentru instalatii de incalzire central,  Вентиль запорный  DN1/2"</t>
  </si>
  <si>
    <t>Capitolul 1.2. Ventilare</t>
  </si>
  <si>
    <t>CL20A</t>
  </si>
  <si>
    <t>Grile de ventilatie gata confectionate din tabla neagra, cu jaluzele reglabile manual, vopsite si montate in zidarie  Дефлектор d200mm</t>
  </si>
  <si>
    <t>Grile de ventilatie gata confectionate din tabla neagra, cu jaluzele reglabile manual, vopsite si montate in zidarie Дефлектор d315mm</t>
  </si>
  <si>
    <t>VB13B</t>
  </si>
  <si>
    <t>Rama cu jaluzele paralele, reglabila simultan cu perimetrul  800 - 1600 mm, montata pe canal  (Жалюзийная решетка 490х150)</t>
  </si>
  <si>
    <t>Grile de ventilatie gata confectionate din tabla neagra, cu jaluzele reglabile manual, vopsite si montate in zidarie  Решетка   RAG 400x400</t>
  </si>
  <si>
    <t>Grile de ventilatie gata confectionate din tabla neagra, cu jaluzele reglabile manual, vopsite si montate in zidarie  Решетка   RAG 200x150</t>
  </si>
  <si>
    <t>Grile de ventilatie gata confectionate din tabla neagra, cu jaluzele reglabile manual, vopsite si montate in zidarie  Решетка   RAG 150x100</t>
  </si>
  <si>
    <t>VA02B</t>
  </si>
  <si>
    <t>Confectionarea si montarea canalelor de ventilatie drepte, din tabla zincata sau aluminiu de 0,5 mm grosime, avind perimetrul sectiunii rectangulare de 700 - 1600 mm</t>
  </si>
  <si>
    <t>VA02A</t>
  </si>
  <si>
    <t>Confectionarea si montarea canalelor de ventilatie drepte, din tabla zincata sau aluminiu de 0,5 mm grosime, avind perimetrul sectiunii rectangulare de 250 - 700 mm</t>
  </si>
  <si>
    <t>VA02F</t>
  </si>
  <si>
    <t>Confectionarea si montarea canalelor de ventilatie drepte, din tabla zincata sau aluminiu de 0,6 mm grosime, avind perimetrul sectiunii circulare de 700 - 1600 mm</t>
  </si>
  <si>
    <t>IzH22A</t>
  </si>
  <si>
    <t>Izolarea conductelor cu cochilii din vata minerala, gata confectionate, cu grosimea de 30mm Heralan-Lam</t>
  </si>
  <si>
    <t>Capitolul 1.1. Lucrari terasamente</t>
  </si>
  <si>
    <t>TsD04B</t>
  </si>
  <si>
    <t>Compactarea cu maiul de mina a umpluturilor executate in sapaturi orizontale sau inclinate la 1/4, inclusiv udarea fiecarui strat de pamint in parte, avind 10 cm grosime pamint coeziv</t>
  </si>
  <si>
    <t>Capitolul 1.2. Conducte si accesori (Подземная прокладка)</t>
  </si>
  <si>
    <t>TfA01B2</t>
  </si>
  <si>
    <t>Conducta de otel, montata in  canal, la o adincime de  1-3 m sau suprateran, la o inaltime intre 3-15 m  , inclusiv proba de presiune la rece, proba de etanseitate si proba complexa cu fluid in circulatie, avind diametrul de 89x3.0mm</t>
  </si>
  <si>
    <t>TfA01A2</t>
  </si>
  <si>
    <t>Conducta de otel, montata in  canal, la o adincime de 1-3 m sau suprateran, la o inaltime intre  3 -15 m , inclusiv proba de presiune la rece, proba de etanseitate si proba complexa cu fluid in circulatie, д45х2.5мм</t>
  </si>
  <si>
    <t>TfB01E2</t>
  </si>
  <si>
    <t>Montarea robinetului cu sertar, cu ventil sau clapeta de retinere din otel sau fonta de pina la Pn 25, in canal, la o adincime de 1-3 m sau suprateran pina la 3-15  m Вентиль стальной 15с58нж д80мм</t>
  </si>
  <si>
    <t>TfB01B2</t>
  </si>
  <si>
    <t>Montarea robinetului cu sertar, cu ventil sau clapeta de retinere din otel sau fonta de pina la Pn 25, in canal, la o adincime de 1-3 m sau suprateran pina la 3-15 m. Вентиль спускной 15кч19п2 д40мм</t>
  </si>
  <si>
    <t>AcA25A</t>
  </si>
  <si>
    <t>Montarea prin sudura electrica a piselor de legatura, din otel, la pozitie, Отвод стальной д89мм</t>
  </si>
  <si>
    <t>AcA31A</t>
  </si>
  <si>
    <t>Montarea prin sudura electrica a flanselor sau pieselor de legatura, din otel, la capatul tevilor, д80 mm</t>
  </si>
  <si>
    <t>Capitolul 1.3. Conducte si accesori (Прокладка тр-дов в здании лицея)</t>
  </si>
  <si>
    <t>TfA10B2</t>
  </si>
  <si>
    <t>Punct fix, pentru limitarea dilatarilor  in  canal la adincime de 1-3 m sau suprateran pina la 3-15 m cu scut. Опора неподвижная щитовая д89мм -6шт</t>
  </si>
  <si>
    <t>10 kg</t>
  </si>
  <si>
    <t>TfA09A2</t>
  </si>
  <si>
    <t>Montarea suportului gata confectionat, amplasat  in  canal, la o adincime de 1-3 m sau suprateran la o inaltime de 3-15 m, avind pina la 5 kg pe bucata Опора скользящая ОПП-2,д89мм -16шт</t>
  </si>
  <si>
    <t>AcA50A</t>
  </si>
  <si>
    <t>Tub de azbociment, fara presiune, imbinat cu mufa de azbociment, avind Dn=150 mm</t>
  </si>
  <si>
    <t>Confectii metalice diverse din profile laminate, tabla, tabla striata, otel beton, tevi pentru sustineri sau acoperiri, (Автоматич. клапан-захлопка д150мм)</t>
  </si>
  <si>
    <t>RCsB50A</t>
  </si>
  <si>
    <t>Spargerea golurilor in pereti din beton armat cl. B15-B22 (Пробивка проемов в стенах из железобетона класса В 15 - В 22)</t>
  </si>
  <si>
    <t>AcE13B</t>
  </si>
  <si>
    <t>Executarea caminelor de vizitare din elemente de beton armat prefabricat, pentru canalizare, circulare (inelare) cu diametrul 1,0 m, in teren cu apa subterana</t>
  </si>
  <si>
    <t>Pret din piata</t>
  </si>
  <si>
    <t>Elemente din beton armat prefabricat, ale caminelor de vane, circulare (inelare) cu diametrul 1,5 m, pentru alimentare cu apa, in teren fara apa subterana. Placi prefabricate pt. camine  КЦД-10 (0,18 m3)</t>
  </si>
  <si>
    <t>Elemente din beton armat prefabricat, ale caminelor de vane, circulare (inelare) cu diametrul 1,5 m, pentru alimentare cu apa, in teren fara apa subterana. Inel prefabricat pt. camine КЦ-10-9 (0,24 m3)</t>
  </si>
  <si>
    <t>Elemente din beton armat prefabricat, ale caminelor de vane, circulare (inelare) cu diametrul 1,5 m, pentru alimentare cu apa, in teren fara apa subterana. Inel de reazem КЦ7-3(0,06 m3)</t>
  </si>
  <si>
    <t>Elemente din beton armat prefabricat, ale caminelor de vane, circulare (inelare) cu diametrul 1,5 m, pentru alimentare cu apa, in teren fara apa subterana. Inel de reazem КЦО-1(0,02 m3)</t>
  </si>
  <si>
    <t>Elemente din beton armat prefabricat, ale caminelor de vane, circulare (inelare) cu diametrul 1,5 m, pentru alimentare cu apa, in teren fara apa subterana. Placi prefabricate pt. camine КЦП1-10-1(0,1 m3)</t>
  </si>
  <si>
    <t>Capacul cu rama din fonta tip L</t>
  </si>
  <si>
    <t>Consumul de metale pentru consolidarea caminelor constituiie (Соединит. элементы на сейсмичн.)</t>
  </si>
  <si>
    <t>AcD22A</t>
  </si>
  <si>
    <t>Prepararea si turnarea betonului in fundatia canalelor,  prin interior cu H 1,2-1,8 m si acoperire 1-5 m Бетон В7,5</t>
  </si>
  <si>
    <t>CP16A</t>
  </si>
  <si>
    <t>Montarea  elementelor de tip L sau U prefabricate din beton armat pentru canale Лоток Л4-8 Л=3м</t>
  </si>
  <si>
    <t>Montarea  elementelor de tip L sau U prefabricate din beton armat pentru canale Лоток доборный Лд4-8</t>
  </si>
  <si>
    <t>CP16B</t>
  </si>
  <si>
    <t>Montarea  elementelor prefabricate din beton armat pentru canale, placi drepte sau curbe Плита П5-8 Л=3м</t>
  </si>
  <si>
    <t>Montarea  elementelor prefabricate din beton armat pentru canale, placi drepte sau curbe Плита допорная Пд5-8</t>
  </si>
  <si>
    <t>CP05A</t>
  </si>
  <si>
    <t>Montarea panelor , a grinzilor, , prefabricate din beton armat  , Опорная подушка ОП-2</t>
  </si>
  <si>
    <t>Beton simplu turnat  in egalizari, pante, sape la inaltimi pina la 35 m inclusiv, preparat cu centrala de betoane conform art. CA01 sau beton marfa, Бет, подготовка В3,5</t>
  </si>
  <si>
    <t>Beton simplu  turnat cu mijloace clasice,  in fundatii, socluri, ziduri de sprijin, pereti sub cota zero, preparat cu centrala de betoane sau beton marfa conform. art. CA01, Бет, опора В7,5</t>
  </si>
  <si>
    <t>CC02K1</t>
  </si>
  <si>
    <t>Armaturi din otel beton OB 37 fasonate in ateliere de santier si montate in elemente structurale cu diametrul barelor pina la 8 mm inclusiv, in  grinzi si stilpi, la inaltimi mai mici sau egale cu 35 m, exclusiv constructiile executate cu cofraje glisante. Арматура</t>
  </si>
  <si>
    <t>Cofraje din panouri refolosibile, cu asteriala din scinduri de rasinoase scurte si subscurte pentru turnarea betonului in cuzineti, fundatii pahar si fundatii de utilaje inclusiv sprijinirile. Опалубка</t>
  </si>
  <si>
    <t>IzF04A</t>
  </si>
  <si>
    <t>Dou straturi hidroizolant executat la cald la terase, acoperisuri sau la fundatii si radiere, in terenuri fara ape freatice, inclusiv scafele si doliile din hidroizolatia curenta pe suprafete orizontale sau inclinate pina la 40% plane sau curbe, cu mastic de bitum aplicat cu peria sau gletuitorul de cauciuc, Обмазка опоры битумом в 2слоя</t>
  </si>
  <si>
    <t>CD50A</t>
  </si>
  <si>
    <t>Zidarie din caramida simpla, format 250 x 120 x 65 la pereti exteriori cu inaltimea pina la 4 m</t>
  </si>
  <si>
    <t>Confectii metalice diverse din profile laminate, tabla, tabla striata, otel beton, tevi pentru sustineri sau acoperiri, Перекрытие дрен. приямка</t>
  </si>
  <si>
    <t>Confectii metalice diverse din profile laminate, tabla, tabla striata, otel beton, tevi pentru sustineri sau acoperiri, Детали армирования приямка</t>
  </si>
  <si>
    <t>Beton simplu  turnat cu mijloace clasice,  in fundatii, socluri, ziduri de sprijin, pereti sub cota zero, preparat cu centrala de betoane sau beton marfa conform. art. CA01, turnare cu mijloace clasice, Монолитные участки стен  beton simplu clasa  В15</t>
  </si>
  <si>
    <t>AcF02A</t>
  </si>
  <si>
    <t>Scara cu vanguri din otel lat de 50x10 mm si trepte din otel-beton cu Dn=20 mm, pentru acces in camine din tuburi din beton. Лестницы-2шт</t>
  </si>
  <si>
    <t>SF07A</t>
  </si>
  <si>
    <t>Capac sau gratar din fonta pentru camine sau pentru gura de scurgere, necarosabil Люк Тип Т</t>
  </si>
  <si>
    <t>Beton simplu  turnat cu mijloace clasice,  in fundatii, socluri, ziduri de sprijin, pereti sub cota zero, preparat cu centrala de betoane sau beton marfa conform. art. CA01.Приямок</t>
  </si>
  <si>
    <t>CL19D</t>
  </si>
  <si>
    <t>Grilaje metalice gata confectionate: din otel profilat sau forjat la scari sau balcoane, exclusiv mina curenta Реш, над приямком</t>
  </si>
  <si>
    <t>Dou straturi hidroizolant executat la cald la terase, acoperisuri sau la fundatii si radiere, in terenuri fara ape freatice, inclusiv scafele si doliile din hidroizolatia curenta pe suprafete orizontale sau inclinate pina la 40% plane sau curbe, cu mastic de bitum aplicat cu peria sau gletuitorul de cauciuc, Обмазка  битумом в 2слоя</t>
  </si>
  <si>
    <t>CF15A</t>
  </si>
  <si>
    <t>Tencuieli interioare si exterioare sclivisite, executate manual, cu mortar de ciment M 100-T de 2 cm grosime medie, la pereti din beton sau caramida, cu suprafete plane. Штукатурка цем. церезитовая внутри камеры</t>
  </si>
  <si>
    <t>Strat suport pentru pardoseli executat din mortar din ciment M 100-T de2 cm grosime cu fata driscuita fin. Цем. стяжка по верху камеры</t>
  </si>
  <si>
    <t>CP10B</t>
  </si>
  <si>
    <t>Montarea elementelor  prefabricate din beton armat la cladiri de locuit sau social-culturale cu structura din beton armat monolit,mixta sau zidarie portanta, la inaltimea pina la 20 m inclusiv, cu volum de la 0,2-2,5 mc.  Блоки ФС-4-8м</t>
  </si>
  <si>
    <t>Montarea elementelor  prefabricate din beton armat la cladiri de locuit sau social-culturale cu structura din beton armat monolit,mixta sau zidarie portanta, la inaltimea pina la 20 m inclusiv, cu volum de la 0,2-2,5 mc.  Блоки ФС-4м</t>
  </si>
  <si>
    <t>Montarea panelor , a grinzilor, , prefabricate din beton armat  , Перемычка-3БУ 13М</t>
  </si>
  <si>
    <t>IzH08B</t>
  </si>
  <si>
    <t>Izolarea conductelor cu saltele din vata de sticla, vata minerala tip I sau tip P cusute cu sirma din otel zincata pe impletitura din sirma zincata, imbracate pe ambele fete, confectionate pe santier, avind grosimea de 6 mm, la conducte cu circumferinta peste termoizolatie peste 80 cm  М125</t>
  </si>
  <si>
    <t>IzI09A1</t>
  </si>
  <si>
    <t>Protectia termoizolatiei la conducte cu tabla neagra sau zincata de 0,7 mm grosime fixate cu suruburi cu cap crestat semirotund, autofiletante, avind circumferinta conductei peste termoizolatie intre 0,90 si 1,6 m, confectionare</t>
  </si>
  <si>
    <t>Izolarea conductelor cu cochilii din vata minerala, gata confectionate, cu grosimea de 40mm</t>
  </si>
  <si>
    <t>IzI23A</t>
  </si>
  <si>
    <t>Protectia termoizolatiei cu folie din plastic cu fibre de sticla, 0,35 mm grosime si fixare cu bandaje din aluminiu (adeband) la conducte, diametru pina la 200 mm РСТ-ПА-ВВ</t>
  </si>
  <si>
    <t>RpAcA49A</t>
  </si>
  <si>
    <t>Demontarea conductelor din otel, asamblate prin sudura, avind diametrul de 89 mm</t>
  </si>
  <si>
    <t>Capitolul 1. Rețele termice. Lucrari de constructii</t>
  </si>
  <si>
    <t>Capitolul 1. Utilaj</t>
  </si>
  <si>
    <t>Pret de piata</t>
  </si>
  <si>
    <t>Pret dе piata</t>
  </si>
  <si>
    <t>SE57A</t>
  </si>
  <si>
    <t>Preparator de apa calda menajera, functionind cu agent termic apa calda 70-90 grade C, avind capacitatea de pina la 1000l</t>
  </si>
  <si>
    <t>SE58A</t>
  </si>
  <si>
    <t>Contoare de apa rece si calda, avind diametrul de -15..25 mm</t>
  </si>
  <si>
    <t>SA16A</t>
  </si>
  <si>
    <t>Teava din material plastic imbinata prin sudura prin polifuziune, in coloane, la cladiri de locuit si social culturale, PPR PN10 d20x1,9mm</t>
  </si>
  <si>
    <t>SA16B</t>
  </si>
  <si>
    <t>Teava din material plastic imbinata prin sudura prin polifuziune, in coloane, la cladiri de locuit si social culturale, PPR PN10 d25x2,3mm</t>
  </si>
  <si>
    <t>SF01C</t>
  </si>
  <si>
    <t>Efectuarea probei de etansare la presiune a instalatiei de apa calda sau rece executata din teava din policlorura de vinil tip greu sau din material plastic, avind diametrul de 16-110 mm</t>
  </si>
  <si>
    <t>SA38A</t>
  </si>
  <si>
    <t>Bratara pentru fixarea conductelor de alimentare cu apa si gaze, din otel sau PVC montata prin inpuscare,  PPR  d 1/2"</t>
  </si>
  <si>
    <t>SA38B</t>
  </si>
  <si>
    <t>Bratara pentru fixarea conductelor de alimentare cu apa si gaze, din otel sau PVC montata prin inpuscare,  PPR d 3/4"</t>
  </si>
  <si>
    <t>RpIF09D</t>
  </si>
  <si>
    <t>Izolarea conductelor cu mansoane de izolatie speciala, introduse pe conducte, Изофлекс d22x5mm</t>
  </si>
  <si>
    <t>Izolarea conductelor cu mansoane de izolatie speciala, introduse pe conducte, Изофлекс d28x5mm</t>
  </si>
  <si>
    <t>SD07A</t>
  </si>
  <si>
    <t>Robinet de trecere cu ventil si mufa, cu sau fara descarcare , pentru teava din otel, Вентиль муфтовый d1/2"</t>
  </si>
  <si>
    <t>SD07B</t>
  </si>
  <si>
    <t>Robinet de trecere cu ventil si mufa, cu sau fara descarcare , pentru teava din otel, Вентиль муфтовый d3/4"</t>
  </si>
  <si>
    <t>SD02A</t>
  </si>
  <si>
    <t>Baterie amestecatoare pentru baie, cu dus flexibil sau fix, indiferent de modul de inchidere, inclusiv pentru handicapati, montata pe pereti din zidarie de caramida sau b.c.a.</t>
  </si>
  <si>
    <t>SF51A</t>
  </si>
  <si>
    <t>Ansamblu de masurare a debitului de apa fara contur, Водомерный узел d15mm</t>
  </si>
  <si>
    <t>компл.</t>
  </si>
  <si>
    <t>Filtru pentru apa potabila, cu mufe filetata pentru montaj pe conducta,   Фильтр бронзовый д15мм</t>
  </si>
  <si>
    <t>Robinet de trecere cu ventil si mufa, cu sau fara descarcare , pentru teava din otel,  Кран спускной d15mm</t>
  </si>
  <si>
    <t>SD18A</t>
  </si>
  <si>
    <t>Hidrant de gradina, montat in pamint  Поливочный кран наружный d20mm</t>
  </si>
  <si>
    <t>Prepararea si turnarea betonului in fundatia canalelor,  prin interior cu H 1,2-1,8 m si acoperire 1-5 m Упор бетон. для труб В7,5</t>
  </si>
  <si>
    <t>Teava din material plastic imbinata prin sudura prin polifuziune, in coloane, la cladiri de locuit si social culturale,  PPR  d20x2,8mm</t>
  </si>
  <si>
    <t>SC11B</t>
  </si>
  <si>
    <t>Portprosop din alama nichelata, bachelita, etc., montat pe perete din zidarie de caramida sau b.c.a., avind 2 puncte de sprijin</t>
  </si>
  <si>
    <t>SB08C</t>
  </si>
  <si>
    <t>Teava din material plastic pentru canalizare, imbinata cu garnitura de cauciuc, montata aparent sau ingropat sub pardoseala,  d50 mm  PPR</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</si>
  <si>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</si>
  <si>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</si>
  <si>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</si>
  <si>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SA38F</t>
  </si>
  <si>
    <t>Bratara pentru fixarea conductelor de alimentare cu apa si gaze, din otel sau PVC montata prin inpuscare, conductele avind diametrul de 2"</t>
  </si>
  <si>
    <t>SB13A</t>
  </si>
  <si>
    <t>Piesa de legatura din material plastic pentru canalizare, imbinata prin sudura cap la cap, Тройник d50x50mm</t>
  </si>
  <si>
    <t>Piesa de legatura din material plastic pentru canalizare, imbinata prin sudura cap la cap, Колено d50mm 90*</t>
  </si>
  <si>
    <t>Piesa de legatura din material plastic pentru canalizare, imbinata prin sudura cap la cap, Заглушка d50mm</t>
  </si>
  <si>
    <t>Выпуск</t>
  </si>
  <si>
    <t>TsA20B</t>
  </si>
  <si>
    <t>Sapatura manuala de pamint, in taluzuri, la deblee sapate cu excavator sau screper, pentru completarea sapaturii la profilul taluzului, in teren mijlociu</t>
  </si>
  <si>
    <t>AcF03A</t>
  </si>
  <si>
    <t>Umpluturi in santuri la conductele de alimentare cu apa sau canalizare, ca substrat, strat de protectie, strat de izolare sau strat filtrant la tuburile de drenaj, executate cu nisip (Песчаная подготовка)</t>
  </si>
  <si>
    <t>SB08E</t>
  </si>
  <si>
    <t>Teava din material plastic pentru canalizare, imbinata cu garnitura de cauciuc, montata aparent sau ingropat sub pardoseala,  d100 mm  PPR</t>
  </si>
  <si>
    <t>SB13B</t>
  </si>
  <si>
    <t>Piesa de legatura din material plastic pentru canalizare, imbinata prin sudura cap la cap, Тройник d100х100 mm</t>
  </si>
  <si>
    <t>Piesa de legatura din material plastic pentru canalizare, imbinata prin sudura cap la cap, Колено d100mm 90*</t>
  </si>
  <si>
    <t>Piesa de legatura din material plastic pentru canalizare, imbinata prin sudura cap la cap, Заглушка d100mm</t>
  </si>
  <si>
    <t>SC04C</t>
  </si>
  <si>
    <t>Lavoar din semiportelan, portelan sanitar etc. inclusiv pentru  handicapati, avind teava de scurgere din material plastic, montat pe piedestal</t>
  </si>
  <si>
    <t>SD04A</t>
  </si>
  <si>
    <t>Baterie amestecatoare cu brat basculant stativa pentru lavoar sau spalator, indiferent de modul de inchidere, inclusiv pentru handicapati, avind diametrul de 1/2"</t>
  </si>
  <si>
    <t>SB28B</t>
  </si>
  <si>
    <t>Sifon de pardoseala din polipropilena, avind diametrul iesirii de 100 mm</t>
  </si>
  <si>
    <t>SB28A</t>
  </si>
  <si>
    <t>Sifon de pardoseala din polipropilena, avind diametrul iesirii de 50 mm</t>
  </si>
  <si>
    <t>Termometru 0...120*C</t>
  </si>
  <si>
    <t>11-02-032-01</t>
  </si>
  <si>
    <t>Termopreobrazovateli ТС034-50М</t>
  </si>
  <si>
    <t>Convertizor 7C1</t>
  </si>
  <si>
    <t>Controler OBEH TPM12A</t>
  </si>
  <si>
    <t>11-02-002-01</t>
  </si>
  <si>
    <t>Dispozitiv МП4-У</t>
  </si>
  <si>
    <t>Dispozitiv ДМ-2010Сг</t>
  </si>
  <si>
    <t>Convertizor  РОС-301</t>
  </si>
  <si>
    <t>IA42E</t>
  </si>
  <si>
    <t>Signalizator Seitron RGD СО</t>
  </si>
  <si>
    <t>ID03A</t>
  </si>
  <si>
    <t>Robinet cu cep, cu trei cai, cu flanse cu presgarnitura,  pentru instalatiile de incalzire centrala, avind diametrul nominal de 15 - 20 mm ( кран 14М 1-16 )</t>
  </si>
  <si>
    <t>08-02-407-1</t>
  </si>
  <si>
    <t>Teava din otel pe constructii instalate pe pereti, fixare cu scoabe, diametru pina la 18*1,2 mm</t>
  </si>
  <si>
    <t>08-02-411-1</t>
  </si>
  <si>
    <t>Furtun metalic, diametrul exterior pina la 15 mm</t>
  </si>
  <si>
    <t>08-02-401-1</t>
  </si>
  <si>
    <t>Cablu, fixare cu scoabe aplicate, fisii cu instalarea cutiilor de ramificatie, cu 2-4 fire, sectiunea firului pina la 16 mm2, КВВГнг-LSLTx-4*1,0</t>
  </si>
  <si>
    <t>Cablu, fixare cu scoabe aplicate, fisii cu instalarea cutiilor de ramificatie, cu 2-4 fire, sectiunea firului pina la 16 mm2, КВВГнг-LSLTx-5*1,0</t>
  </si>
  <si>
    <t>Cablu, fixare cu scoabe aplicate, fisii cu instalarea cutiilor de ramificatie, cu 2-4 fire, sectiunea firului pina la 16 mm2, КВВГнг-LSLTx-7*1,0</t>
  </si>
  <si>
    <t>Mini-canal TMK1720</t>
  </si>
  <si>
    <t>Furtun metalic, diametrul exterior pina la 16 mm</t>
  </si>
  <si>
    <t>10-06-037-08</t>
  </si>
  <si>
    <t>Dulapuri, cutii si doze pentru instalatii prin tevi: Cutie TMK-AD70</t>
  </si>
  <si>
    <t>11-06-001-02</t>
  </si>
  <si>
    <t>Panou ЩУС 800х650х250 ЩМП-4 1P54</t>
  </si>
  <si>
    <t>08-03-575-1</t>
  </si>
  <si>
    <t>Dispozitiv sau aparat demontat inainte de transportare, BA47-29M</t>
  </si>
  <si>
    <t>Dispozitiv sau aparat demontat inainte de transportare, УП5312</t>
  </si>
  <si>
    <t>Dispozitiv sau aparat demontat inainte de transportare, ALCLR</t>
  </si>
  <si>
    <t>Dispozitiv sau aparat demontat inainte de transportare, SB-7</t>
  </si>
  <si>
    <t>Dispozitiv sau aparat demontat inainte de transportare, АЕА</t>
  </si>
  <si>
    <t>Dispozitiv sau aparat demontat inainte de transportare, ПЭ37</t>
  </si>
  <si>
    <t>Dispozitiv sau aparat demontat inainte de transportare, PKB11</t>
  </si>
  <si>
    <t>Dispozitiv sau aparat demontat inainte de transportare, AD-22DS</t>
  </si>
  <si>
    <t>Dispozitiv sau aparat demontat inainte de transportare, Д226Б</t>
  </si>
  <si>
    <t>Dispozitiv sau aparat demontat inainte de transportare, ЗД-47</t>
  </si>
  <si>
    <t>11-08-001-04</t>
  </si>
  <si>
    <t>Racordare retelelor electrice la aparate prin lipire</t>
  </si>
  <si>
    <t>08-02-403-1</t>
  </si>
  <si>
    <t>Conductor al retelelor in grup, de iluminat, in invelis de protectie sau cablu, cu 2-3 fire, in golurile placilor de planseu</t>
  </si>
  <si>
    <t>Cablu KBBГнг-LSLTx-4*1.0 mm2</t>
  </si>
  <si>
    <t>Cablu KBBГнг-LSLTx-5*1.0 mm2</t>
  </si>
  <si>
    <t>Cablu KBBГнг-LSLTx-7*1.0 mm2</t>
  </si>
  <si>
    <t>Mini-canal TMK 1720</t>
  </si>
  <si>
    <t>Teava gofro ПВХ Д16 мм</t>
  </si>
  <si>
    <t>Termometru 0...120C</t>
  </si>
  <si>
    <t>Detector-releu de tеmperatura 7C1</t>
  </si>
  <si>
    <t>Controler OBEH TPM12А-Щ1-ТС-0,25-К</t>
  </si>
  <si>
    <t>Manometru МП4-У</t>
  </si>
  <si>
    <t>Manometru ДМ2010Сг</t>
  </si>
  <si>
    <t>Traductor POC-301</t>
  </si>
  <si>
    <t>Signalizator Seitron RGD CO</t>
  </si>
  <si>
    <t>Dulap ЩУС ЩМП-4 800х650х250</t>
  </si>
  <si>
    <t>Аutomat  BA47-29M/1/С1A</t>
  </si>
  <si>
    <t>Comutator  ALCLR-22</t>
  </si>
  <si>
    <t>Цена поставщика</t>
  </si>
  <si>
    <t>Releu  ПЭ37-44У3</t>
  </si>
  <si>
    <t>Releu   РКВ11-33-11УХЛ4</t>
  </si>
  <si>
    <t>Diod Д226Б</t>
  </si>
  <si>
    <t>Sonerie ЗД-47</t>
  </si>
  <si>
    <t>TsC03B1</t>
  </si>
  <si>
    <t>Sapatura mecanica cu excavatorul de 0,40-0,70 mc, cu motor cu ardere interna si comanda hidraulica, in pamint cu umiditate naturala, descarcare in depozit teren catg. II</t>
  </si>
  <si>
    <t>Umpluturi in santuri la conductele de alimentare cu apa sau canalizare, ca substrat, strat de protectie, strat de izolare sau strat filtrant la tuburile de drenaj, executate cu nisip. (Песчаная подготовка)</t>
  </si>
  <si>
    <t>Sapatura mecanica cu excavatorul de 0,40-0,70 mc, cu motor cu ardere interna si comanda hidraulica, in pamint cu umiditate naturala, descarcare in autovehicule teren catg. II (Вытесн. грунт)</t>
  </si>
  <si>
    <t>TsI50B</t>
  </si>
  <si>
    <t>Transportarea incarcaturilor cu autocamione la distanta 2 km</t>
  </si>
  <si>
    <t>TsD02A1</t>
  </si>
  <si>
    <t>Imprastierea pamintului afinat provenit din teren categoria I sau II, executata cu buldozer pe tractor cu senile de 65-80 CP, in straturi cu grosimea de 15-20 cm</t>
  </si>
  <si>
    <t>TsD05B</t>
  </si>
  <si>
    <t>Compactarea cu maiul mecanic de 150-200 kg a umpluturilor in straturi succesive de 20-30 cm grosime, exclusiv udarea fiecarui strat in parte, umpluturile executindu-se din pamint coeziv</t>
  </si>
  <si>
    <t>Capitolul 1.2. Conducte si armaturi</t>
  </si>
  <si>
    <t>AcA52A</t>
  </si>
  <si>
    <t>Teava din polietilena, pentru conducte de alimentare cu apa montata in sant, PE100 PN10  d20mm</t>
  </si>
  <si>
    <t>Banda de avertizare</t>
  </si>
  <si>
    <t>AcF11C</t>
  </si>
  <si>
    <t>Spalarea tevilor din PVC, fonta, azbociment, polietilena etc 20-75 mm, de apa potabila dupa montarea si imbinarea, inaintea receptiei</t>
  </si>
  <si>
    <t>AcF12A</t>
  </si>
  <si>
    <t>Proba de presiune a conductelor din polietilena montate in transee pentru retelele de alimentare cu apa si canalizare, cu diametru  pina la 100 mm</t>
  </si>
  <si>
    <t>AcB01A</t>
  </si>
  <si>
    <t>Montarea armaturilor cu actionare manuala sau mecanica (vane, robinete, ventile), la conductele de alimentare cu apa sau de canalizare, Вентиль муфтовый d20mm</t>
  </si>
  <si>
    <t>AcE51A</t>
  </si>
  <si>
    <t>Racordarea la conducta existanta din tevi de otel (cu stut) avind diametrul stutului de 25 mm</t>
  </si>
  <si>
    <t>piesa</t>
  </si>
  <si>
    <t>Capitolul 1.3. Camine</t>
  </si>
  <si>
    <t>AcE14A</t>
  </si>
  <si>
    <t>Executarea caminelor de vizitare din elemente de beton armat prefabricat, pentru canalizare, circulare (inelare) cu diametrul 1,5 m, in teren fara apa subterana</t>
  </si>
  <si>
    <t>Elemente din beton armat prefabricat, ale caminelor de vizitare, circulare (inelare)  cu diametrul 1,5m. КЦД-15</t>
  </si>
  <si>
    <t>put</t>
  </si>
  <si>
    <t>Elemente din beton armat prefabricat, ale caminelor de vizitare, circulare (inelare)  cu diametrul 1.5m. КЦ15-6</t>
  </si>
  <si>
    <t>Elemente din beton armat prefabricat ale caminelor de vane, circulare (inelare) cu diametrul 1,5m  КЦП3-15-2</t>
  </si>
  <si>
    <t>Elemente din beton armat prefabricat ale caminelor de vane, circulare (inelare) cu diametrul 1,0m  КЦO-1</t>
  </si>
  <si>
    <t>Scara cu vanguri din otel</t>
  </si>
  <si>
    <t>DA06A1</t>
  </si>
  <si>
    <t>Strat de agregate naturale cilindrate, avind functia de rezistenta filtranta, izolatoare, aerisire, antigeliva si anticapilara, cu asternere manuala cu balast  Pereu</t>
  </si>
  <si>
    <t>DE12C</t>
  </si>
  <si>
    <t>Asfalt turnat, executat la trotuare, pe o fundatie existenta, in grosime de 3,0 cm  Pereu</t>
  </si>
  <si>
    <t>Capitolul 3.6. Materiale</t>
  </si>
  <si>
    <t>Preț Furnizor</t>
  </si>
  <si>
    <t>Pret furnizor</t>
  </si>
  <si>
    <t>Pret Furnizor</t>
  </si>
  <si>
    <t>Pompa de circulatie  TOP S 40/15</t>
  </si>
  <si>
    <t>Pompa de circulatie  Star RS 25/6</t>
  </si>
  <si>
    <t>Pompă p/u apa de adaos  Jet 61m</t>
  </si>
  <si>
    <t>Vas de expansiune  cu V=500 L, ''Maxivarem LR 500'' sau analog</t>
  </si>
  <si>
    <t>Instalatie de dedurizare a apei, complet echipata, avind debitul de apa de 900 -2250 l/h,  ''Ecosoft FU 835 CT'' sau analog</t>
  </si>
  <si>
    <t>Deaerator  ''VGA-20'' sau analog</t>
  </si>
  <si>
    <t>Rezervor  pentru apa de adaos cu  V=500 L</t>
  </si>
  <si>
    <t>Robinet de trecere sau de retinere cu mufe pentru instalatii de incalzire centrală, d=20mm cu sensor de temperatură pentru cazane</t>
  </si>
  <si>
    <t>Robinet cu cep, cu trei cai, cu flanse cu presgarnitura, VF3,  d=80mm</t>
  </si>
  <si>
    <t>Cazan de preparare agent termic pentru încălzire cu arderea biocombustibilului solid, 90/70  °C,  Q=175.0 kW  în complet cu panou de dirijare</t>
  </si>
  <si>
    <t xml:space="preserve">Vas de expansiune, montat pe postament </t>
  </si>
  <si>
    <t>Cazan de preparare agent termic pentru incalzire (apa calda 90/70 grade), de otel, monobloc, avind puterea calorica de 175  kw</t>
  </si>
  <si>
    <t>Pompa de circulatie (recirculatie) montata pe conducta existenta, prin flanse, avind diametrul de pina la 2" (50 mm).</t>
  </si>
  <si>
    <t>Rezervor pentru apa de adaos, montat pe suporti  avind capacitatea de  500 l</t>
  </si>
  <si>
    <t>Capitolul 3.2. Nod de distribuție</t>
  </si>
  <si>
    <t>Distribuitor - colector pentru puncte si centrale termice, montate pe sustinator gata confectionat 125 - 150 mm. Распределит. гребенка из труб д159х4,5мм L=2,08м</t>
  </si>
  <si>
    <t xml:space="preserve">Radiatoare din oțel cu coloane libere si sectiune circulara sau coloane unite si sectiune eliptica  </t>
  </si>
  <si>
    <t>Capitolul 1.4. Cămin p/u drenare  D= 1,0m</t>
  </si>
  <si>
    <t>Capitolul 1.5. Lucrări de construcție</t>
  </si>
  <si>
    <t>Capitolul 1.6. Sprijine  ЩО-3шт.(1,2х0,3х0,8)</t>
  </si>
  <si>
    <t xml:space="preserve">Capitolul 1.7. Cămin  termoficare ТК-1-1un </t>
  </si>
  <si>
    <t>Capitolul 1.8. Lucrări de izolare termică</t>
  </si>
  <si>
    <t>Capitolul 1.9. Lucrări de demontare</t>
  </si>
  <si>
    <t>Demontarea  elementelor de tip L sau U prefabricate din beton armat pentru canale (termice, pentru termoficare, de cablaje etc.) Демонтаж плит перекрытия (К=0,8)</t>
  </si>
  <si>
    <t>Demontarea  elementelor prefabricate din beton armat pentru canale (termice, pentru termoficare, de cablaje etc.), placi drepte sau curbe. Plita P5-8</t>
  </si>
  <si>
    <t>Demontarea  elementelor de tip L sau U prefabricate din beton armat pentru canale Лоток Л4-8 Л=3м</t>
  </si>
  <si>
    <t>Generator de energie electrică cu motor  DIESSEL, Q= 8kW</t>
  </si>
  <si>
    <t>Cost materiale</t>
  </si>
  <si>
    <t>Robinet 14М1-16</t>
  </si>
  <si>
    <t>Țeavă din oțel Д18*1.2 мм</t>
  </si>
  <si>
    <t>Furtun  metalic РЗ-ЦХ-Ш Д15 мм</t>
  </si>
  <si>
    <t>Fire  ПВ1*1,5 мм2</t>
  </si>
  <si>
    <t>Fire ПВ3*1,5 мм2</t>
  </si>
  <si>
    <t xml:space="preserve">Cutie p/u conectări ТМК-АД70                                                       </t>
  </si>
  <si>
    <t>Comutator  УП5312-С86</t>
  </si>
  <si>
    <t>Post SB-7 verde</t>
  </si>
  <si>
    <t>Post SB-7 Roșu</t>
  </si>
  <si>
    <t>Post АЕА-22 verrde</t>
  </si>
  <si>
    <t>Post АЕА-22 roșu</t>
  </si>
  <si>
    <t>Indicator. AD-22DS alb</t>
  </si>
  <si>
    <t>Indicator. AD-22DSroșu</t>
  </si>
  <si>
    <t>Indicator. AD-22DS galben</t>
  </si>
  <si>
    <t xml:space="preserve">Indicator. AD-22DS verde </t>
  </si>
  <si>
    <t>Bloc de contacte  БЗ24-4П16</t>
  </si>
  <si>
    <t>Preț Firmă</t>
  </si>
  <si>
    <t>Estingtor OP 5</t>
  </si>
  <si>
    <t>39A</t>
  </si>
  <si>
    <t>Boiler  V=80 l</t>
  </si>
  <si>
    <t>Apometru  ''C"  d15mm</t>
  </si>
  <si>
    <t>Capitolul 3.1. Sistemul  A1</t>
  </si>
  <si>
    <t>Capitolul 3.2. Sistemul  T3</t>
  </si>
  <si>
    <t>Capitolul 3.3. Sistemul  T4</t>
  </si>
  <si>
    <t xml:space="preserve">Capitolul 3.4. Canaliuzare - C1 - </t>
  </si>
  <si>
    <t xml:space="preserve">Capitolul 3.5. Canalizare  -C3 - </t>
  </si>
  <si>
    <t>Capitolul 1. Lucrari de constructie</t>
  </si>
  <si>
    <t>Capitolul 1.1. Plaformă din beton</t>
  </si>
  <si>
    <t>DA06B2</t>
  </si>
  <si>
    <t>Strat de agregate naturale cilindrate, avind functia de rezistenta filtranta, izolatoare, aerisire, antigeliva si anticapilara, cu asternere mecanica, cu nisip</t>
  </si>
  <si>
    <t>2,5</t>
  </si>
  <si>
    <t>DA06B1</t>
  </si>
  <si>
    <t xml:space="preserve">Strat de agregate naturale cilindrate, avind functia de rezistenta filtranta, izolatoare, aerisire, antigeliva si anticapilara, cu asternere mecanica, cu balast </t>
  </si>
  <si>
    <t>CG22A</t>
  </si>
  <si>
    <t>Borduri mici, prefabricate din beton cu sectiunea de 10x15 cm, pnetu incadrarea spatiilor verzi, trotuarelor, aleilor, etc., asezate pe o fundatie din beton B-15, БР 100.20.8</t>
  </si>
  <si>
    <t>CO06B corect</t>
  </si>
  <si>
    <t>Beton simplu  turnat cu mijloace clasice,  in fundatii, socluri, ziduri de sprijin, pereti sub cota zero, preparat cu centrala de betoane sau beton marfa conform. art. CA01, turnare cu mijloace clasice, beton simplu clasa В15</t>
  </si>
  <si>
    <t xml:space="preserve">Capitolul 1.3. Portiță "STANDART"  B=1,0м, Н=1,8м </t>
  </si>
  <si>
    <t>CK14A</t>
  </si>
  <si>
    <t>Porti metalice cu rame din profiluri din otel rotun gata confectionate, inclusiv accesoriile necesare, montate pe stilpi din beton armat калитка "STANDART" cod 6204</t>
  </si>
  <si>
    <t>Capitolul 1.4. Îngrădire din tablă de oțel  L=11,10 m</t>
  </si>
  <si>
    <t>TsA02A</t>
  </si>
  <si>
    <t>Sapatura manuala de pamint in spatii limitate, avind sub 1,00 m sau peste 1,00 m latime, executata fara sprijiniri, cu taluz vertical, la fundatii, canale, subsoluri, drenuri, trepte de infratire, in pamint necoeziv sau slab coeziv adincime &lt; 0,75 m teren usor</t>
  </si>
  <si>
    <t>CO07C corect</t>
  </si>
  <si>
    <t>Imprejmuiri metalice din rame metalice si tabla de 1 mm grosime</t>
  </si>
  <si>
    <t>TsC54B</t>
  </si>
  <si>
    <t>Strat de fundatie din piatra sparta</t>
  </si>
  <si>
    <t>Capitolul 1.5. Portiță din tablă - 1 un</t>
  </si>
  <si>
    <t>IzD05A</t>
  </si>
  <si>
    <t>Grunduirea manuala cu un strat de vopsea de miniu de plumb la utilaje tehnologice</t>
  </si>
  <si>
    <t>IzD04A</t>
  </si>
  <si>
    <t>Vopsirea confectiilor si constructiilor metalice cu  vopsea de ulei in 2 straturi, executate din profile, cu grosimi intre 8 mm si 12 mm inclusiv, cu pensula de mina</t>
  </si>
  <si>
    <t>Capitolul 1.6.Containere p/u cenușă Dn=0,6х1,0(h) cu capac - 6 un</t>
  </si>
  <si>
    <t xml:space="preserve">Grunduirea manuala cu un strat de vopsea de miniu de plumb la utilaje tehnologice.  </t>
  </si>
  <si>
    <t xml:space="preserve">Vopsirea confectiilor si constructiilor metalice cu vopsea de ulei in 2 straturi, executate din profile, cu grosimi intre 8 mm si 12 mm inclusiv, cu pensula de mina </t>
  </si>
  <si>
    <t>Roabă cu căuș Vcăuș= 0,1m3</t>
  </si>
  <si>
    <t>un</t>
  </si>
  <si>
    <t>Drumul de acces</t>
  </si>
  <si>
    <t>Capitolul 10.7. Conducta de evacuare a fumului</t>
  </si>
  <si>
    <t>Beton simplu turnat  in egalizari, pante, sape la inaltimi pina la 35 m inclusiv, preparat cu centrala de betoane conform art. CA01 sau beton marfa, turnare cu mijloace clasice B3,5</t>
  </si>
  <si>
    <t>Beton armat turnat cu mijloace clasice,  in fundatii, socluri, ziduri de sprijin, pereti sub cota zero, preparat cu centrala de betoane sau beton marfa conform. art. CA01, turnare cu mijloace clasice, beton armat clasa...   В12,5</t>
  </si>
  <si>
    <t>CC01C</t>
  </si>
  <si>
    <t>Armaturi din otel beton OB 37 fasonate in ateliere de santier si montate cu diametrul barelor pina la 8 mm inclusiv in fundatii izolate</t>
  </si>
  <si>
    <t>CC01D</t>
  </si>
  <si>
    <t>Armaturi din otel beton OB 37 fasonate in ateliere de santier si montate cu diametrul barelor peste  8 mm inclusiv in fundatii izolate</t>
  </si>
  <si>
    <t>Strat suport pentru pardoseli executat din mortar din ciment M 150-T de 3 cm grosime cu fata driscuita fin (gr.5 cm)</t>
  </si>
  <si>
    <t>CG01A1 k=4</t>
  </si>
  <si>
    <t>Strat suport pentru pardoseli executat din mortar din ciment M 150-T de 3 cm grosime cu fata driscuita fin.Diferenta in plus sau in minus pentru fiecare 0,5 cm de strat suport din mortar M 150-T,  se adauga sau se scade</t>
  </si>
  <si>
    <t>Prețul Firmei</t>
  </si>
  <si>
    <t xml:space="preserve">Coș de fum din tablă de oțel inoxidabil IC 304 cu grosime de 1,5mm, izolată cu carcasă din vată minerală cu densitate 125kg/m3 și grosime 25mm, protejată cu tablă din inox cu grosime 0,5mm. Diametrul interior al coșului de fum D= 500mm, Înălțimea H= 17m </t>
  </si>
  <si>
    <t>compl</t>
  </si>
  <si>
    <t>IzD04A k=1.5</t>
  </si>
  <si>
    <t xml:space="preserve">Vopsirea confectiilor si constructiilor metalice cu vopsea de ulei in 3 straturi, executate din profile, cu grosimi intre 8 mm si 12 mm inclusiv, cu pensula de mina </t>
  </si>
  <si>
    <t>tn</t>
  </si>
  <si>
    <t>Pardoseli din beton simplu clasa C 10/8 (Bc 10/B 150) in grosime de 10 cm, in cimp continuu, driscuit, turnat pe loc</t>
  </si>
  <si>
    <t>Imprejmuiri din plasa de sirma cu panouri de gard din rama de otel rotund fixata  pe stilpi din beton armat prefabricat montati la 2 m distanta interax prin burare,  cu inaltimea la coama de 1,80 m  ("GARDLAIN")</t>
  </si>
  <si>
    <t xml:space="preserve">Capitolul 1.2. Gard din plase metalice  </t>
  </si>
  <si>
    <t xml:space="preserve"> Generator de energie electrică cu motor  DIESSEL, Q= 5kWA,   220V/50Hz</t>
  </si>
  <si>
    <t>38A</t>
  </si>
  <si>
    <t>complet</t>
  </si>
  <si>
    <t>Motopompă p/u stingerea incendiilor în complet cu furtun D=50mm și lungime de 60m. Debitul de refulare a pompei 36m3/h, adîncimea de aspirare 6m</t>
  </si>
  <si>
    <t>Q= 175 kW**</t>
  </si>
  <si>
    <t>Tipul combustibilului: agro-brichete, tip E, EN 14961-6 (conform Descrierii Sarcinii Tehnice) *</t>
  </si>
  <si>
    <t xml:space="preserve">Diametrul cosului de fum 300mm***: </t>
  </si>
  <si>
    <t>Valoarea calorifica a combustibilului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</si>
</sst>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9" fillId="5" borderId="7" applyNumberFormat="0" applyAlignment="0" applyProtection="0"/>
    <xf numFmtId="165" fontId="8" fillId="0" borderId="0" applyFont="0" applyFill="0" applyBorder="0" applyAlignment="0" applyProtection="0"/>
    <xf numFmtId="0" fontId="20" fillId="0" borderId="8" applyNumberFormat="0" applyFill="0" applyAlignment="0" applyProtection="0"/>
    <xf numFmtId="0" fontId="23" fillId="7" borderId="1">
      <alignment vertical="center"/>
    </xf>
    <xf numFmtId="4" fontId="29" fillId="2" borderId="1" applyFont="0" applyFill="0" applyBorder="0">
      <alignment horizontal="center" vertical="center" wrapText="1"/>
    </xf>
    <xf numFmtId="0" fontId="22" fillId="5" borderId="1" applyNumberFormat="0" applyFill="0" applyAlignment="0">
      <alignment horizontal="center" wrapText="1"/>
    </xf>
    <xf numFmtId="0" fontId="32" fillId="8" borderId="9" applyNumberFormat="0" applyAlignment="0" applyProtection="0"/>
    <xf numFmtId="0" fontId="33" fillId="9" borderId="0" applyNumberFormat="0" applyBorder="0" applyAlignment="0" applyProtection="0"/>
    <xf numFmtId="0" fontId="31" fillId="10" borderId="0" applyNumberFormat="0" applyBorder="0" applyAlignment="0" applyProtection="0"/>
    <xf numFmtId="0" fontId="33" fillId="11" borderId="0" applyNumberFormat="0" applyBorder="0" applyAlignment="0" applyProtection="0"/>
    <xf numFmtId="9" fontId="31" fillId="0" borderId="0" applyFont="0" applyFill="0" applyBorder="0" applyAlignment="0" applyProtection="0"/>
    <xf numFmtId="0" fontId="25" fillId="15" borderId="16" applyNumberFormat="0">
      <alignment vertical="center"/>
    </xf>
    <xf numFmtId="0" fontId="26" fillId="16" borderId="1" applyAlignment="0">
      <alignment horizontal="center"/>
    </xf>
    <xf numFmtId="0" fontId="27" fillId="17" borderId="16" applyNumberFormat="0">
      <alignment vertical="center"/>
    </xf>
  </cellStyleXfs>
  <cellXfs count="158">
    <xf numFmtId="0" fontId="0" fillId="0" borderId="0" xfId="0"/>
    <xf numFmtId="4" fontId="27" fillId="17" borderId="16" xfId="14" applyNumberFormat="1">
      <alignment vertical="center"/>
    </xf>
    <xf numFmtId="0" fontId="4" fillId="0" borderId="0" xfId="0" applyFont="1" applyAlignment="1">
      <alignment vertical="center"/>
    </xf>
    <xf numFmtId="0" fontId="9" fillId="0" borderId="0" xfId="0" applyFont="1"/>
    <xf numFmtId="0" fontId="10" fillId="0" borderId="0" xfId="3" applyNumberFormat="1" applyFont="1" applyBorder="1" applyAlignment="1">
      <alignment vertical="top" wrapText="1" readingOrder="1"/>
    </xf>
    <xf numFmtId="0" fontId="0" fillId="0" borderId="0" xfId="0" applyBorder="1"/>
    <xf numFmtId="0" fontId="22" fillId="6" borderId="1" xfId="6" applyFill="1" applyBorder="1" applyAlignment="1" applyProtection="1">
      <alignment horizontal="center" vertical="center" wrapText="1"/>
    </xf>
    <xf numFmtId="0" fontId="22" fillId="0" borderId="1" xfId="6" applyFill="1" applyAlignment="1" applyProtection="1">
      <alignment vertical="center" wrapText="1"/>
    </xf>
    <xf numFmtId="0" fontId="22" fillId="6" borderId="1" xfId="6" applyFill="1" applyAlignment="1" applyProtection="1">
      <alignment horizontal="center" vertical="center" wrapText="1"/>
    </xf>
    <xf numFmtId="0" fontId="22" fillId="6" borderId="5" xfId="6" applyFill="1" applyBorder="1" applyAlignment="1" applyProtection="1">
      <alignment horizontal="center" vertical="center" wrapText="1"/>
    </xf>
    <xf numFmtId="0" fontId="23" fillId="7" borderId="2" xfId="4" applyBorder="1" applyAlignment="1" applyProtection="1">
      <alignment vertical="center"/>
    </xf>
    <xf numFmtId="0" fontId="23" fillId="7" borderId="4" xfId="4" applyBorder="1" applyAlignment="1" applyProtection="1">
      <alignment vertical="center"/>
    </xf>
    <xf numFmtId="0" fontId="23" fillId="7" borderId="6" xfId="4" applyBorder="1" applyAlignment="1" applyProtection="1">
      <alignment vertical="center"/>
    </xf>
    <xf numFmtId="0" fontId="38" fillId="0" borderId="0" xfId="0" applyFont="1" applyAlignment="1" applyProtection="1">
      <alignment horizontal="left" vertical="top"/>
    </xf>
    <xf numFmtId="0" fontId="27" fillId="17" borderId="16" xfId="14">
      <alignment vertical="center"/>
    </xf>
    <xf numFmtId="0" fontId="22" fillId="0" borderId="1" xfId="6" applyFill="1" applyBorder="1" applyAlignment="1" applyProtection="1">
      <alignment horizontal="center" vertical="center" wrapText="1"/>
      <protection locked="0"/>
    </xf>
    <xf numFmtId="0" fontId="22" fillId="0" borderId="1" xfId="6" applyFont="1" applyFill="1" applyBorder="1" applyAlignment="1" applyProtection="1">
      <alignment vertical="center" wrapText="1"/>
    </xf>
    <xf numFmtId="166" fontId="22" fillId="0" borderId="1" xfId="11" applyNumberFormat="1" applyFont="1" applyFill="1" applyBorder="1" applyAlignment="1" applyProtection="1">
      <alignment horizontal="center" vertical="center" wrapText="1"/>
      <protection locked="0"/>
    </xf>
    <xf numFmtId="4" fontId="9" fillId="0" borderId="1" xfId="5" applyFont="1" applyFill="1" applyBorder="1">
      <alignment horizontal="center" vertical="center" wrapText="1"/>
    </xf>
    <xf numFmtId="4" fontId="22" fillId="0" borderId="1" xfId="5" applyFont="1" applyFill="1">
      <alignment horizontal="center" vertical="center" wrapText="1"/>
    </xf>
    <xf numFmtId="4" fontId="22" fillId="0" borderId="1" xfId="5" applyFont="1" applyFill="1" applyProtection="1">
      <alignment horizontal="center" vertical="center" wrapText="1"/>
      <protection locked="0"/>
    </xf>
    <xf numFmtId="2" fontId="36" fillId="0" borderId="1" xfId="0" applyNumberFormat="1" applyFont="1" applyFill="1" applyBorder="1" applyAlignment="1" applyProtection="1">
      <alignment horizontal="center" vertical="center"/>
      <protection locked="0"/>
    </xf>
    <xf numFmtId="0" fontId="0" fillId="0" borderId="0" xfId="0" applyProtection="1"/>
    <xf numFmtId="0" fontId="4" fillId="0" borderId="0" xfId="0" applyFont="1" applyAlignment="1" applyProtection="1">
      <alignment vertical="center"/>
    </xf>
    <xf numFmtId="4" fontId="9"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30" fillId="5" borderId="1" xfId="1" applyFont="1" applyBorder="1" applyAlignment="1" applyProtection="1">
      <alignment horizontal="center" wrapText="1"/>
    </xf>
    <xf numFmtId="0" fontId="24" fillId="0" borderId="1" xfId="1" applyFont="1" applyFill="1" applyBorder="1" applyAlignment="1" applyProtection="1">
      <alignment horizontal="center" wrapText="1"/>
    </xf>
    <xf numFmtId="0" fontId="0" fillId="0" borderId="0" xfId="0" applyAlignment="1" applyProtection="1"/>
    <xf numFmtId="0" fontId="23" fillId="7" borderId="2" xfId="4" applyBorder="1" applyAlignment="1" applyProtection="1">
      <alignment vertical="center" wrapText="1"/>
    </xf>
    <xf numFmtId="0" fontId="23" fillId="7" borderId="4" xfId="4" applyBorder="1" applyAlignment="1" applyProtection="1">
      <alignment vertical="center" wrapText="1"/>
    </xf>
    <xf numFmtId="0" fontId="23" fillId="7" borderId="6" xfId="4" applyBorder="1" applyAlignment="1" applyProtection="1">
      <alignment vertical="center" wrapText="1"/>
    </xf>
    <xf numFmtId="0" fontId="35" fillId="0" borderId="0" xfId="0" applyFont="1" applyAlignment="1" applyProtection="1"/>
    <xf numFmtId="0" fontId="21" fillId="0" borderId="0" xfId="0" applyFont="1" applyAlignment="1" applyProtection="1">
      <alignment horizontal="center" wrapText="1"/>
    </xf>
    <xf numFmtId="0" fontId="21" fillId="0" borderId="0" xfId="0" applyFont="1" applyAlignment="1" applyProtection="1">
      <alignment wrapText="1"/>
    </xf>
    <xf numFmtId="0" fontId="0" fillId="0" borderId="0" xfId="0" applyAlignment="1" applyProtection="1">
      <alignment horizontal="center" wrapText="1"/>
    </xf>
    <xf numFmtId="0" fontId="34" fillId="0" borderId="1" xfId="0" applyFont="1" applyBorder="1" applyAlignment="1">
      <alignment wrapText="1"/>
    </xf>
    <xf numFmtId="0" fontId="22" fillId="0" borderId="1" xfId="6" applyFont="1" applyFill="1" applyBorder="1" applyAlignment="1" applyProtection="1">
      <alignment vertical="center" wrapText="1"/>
      <protection locked="0"/>
    </xf>
    <xf numFmtId="0" fontId="21" fillId="0" borderId="0" xfId="0" applyFont="1" applyAlignment="1" applyProtection="1">
      <alignment horizontal="center" vertical="center" wrapText="1"/>
    </xf>
    <xf numFmtId="0" fontId="21" fillId="0" borderId="0" xfId="0" applyFont="1" applyAlignment="1" applyProtection="1">
      <alignment horizontal="left" vertical="top" wrapText="1"/>
    </xf>
    <xf numFmtId="0" fontId="43" fillId="0" borderId="0" xfId="0" applyFont="1" applyAlignment="1" applyProtection="1">
      <alignment horizontal="left" vertical="top"/>
    </xf>
    <xf numFmtId="0" fontId="43" fillId="0" borderId="0" xfId="0" applyFont="1" applyAlignment="1" applyProtection="1">
      <alignment wrapText="1"/>
    </xf>
    <xf numFmtId="4" fontId="43" fillId="0" borderId="0" xfId="0" applyNumberFormat="1" applyFont="1" applyFill="1" applyBorder="1" applyAlignment="1" applyProtection="1">
      <alignment horizontal="center" vertical="center" wrapText="1"/>
    </xf>
    <xf numFmtId="4" fontId="21" fillId="0" borderId="0" xfId="5" applyFont="1" applyFill="1" applyBorder="1" applyProtection="1">
      <alignment horizontal="center" vertical="center" wrapText="1"/>
      <protection locked="0"/>
    </xf>
    <xf numFmtId="4" fontId="21" fillId="0" borderId="0" xfId="5" applyFont="1" applyFill="1" applyBorder="1" applyProtection="1">
      <alignment horizontal="center" vertical="center" wrapText="1"/>
    </xf>
    <xf numFmtId="0" fontId="0" fillId="0" borderId="0" xfId="0" applyProtection="1">
      <protection locked="0"/>
    </xf>
    <xf numFmtId="0" fontId="21" fillId="0" borderId="0" xfId="0" applyFont="1" applyAlignment="1" applyProtection="1">
      <alignment horizontal="center" wrapText="1"/>
      <protection locked="0"/>
    </xf>
    <xf numFmtId="0" fontId="21" fillId="0" borderId="0" xfId="0" applyFont="1" applyAlignment="1" applyProtection="1">
      <alignment wrapText="1"/>
      <protection locked="0"/>
    </xf>
    <xf numFmtId="0" fontId="6" fillId="0" borderId="1" xfId="0" applyFont="1" applyBorder="1" applyAlignment="1" applyProtection="1">
      <alignment vertical="center" wrapText="1"/>
    </xf>
    <xf numFmtId="0" fontId="22" fillId="0" borderId="1" xfId="6" applyFill="1" applyAlignment="1" applyProtection="1">
      <alignment horizontal="center" vertical="center" wrapText="1"/>
    </xf>
    <xf numFmtId="4" fontId="22" fillId="0" borderId="1" xfId="5" applyFont="1" applyFill="1" applyProtection="1">
      <alignment horizontal="center" vertical="center" wrapText="1"/>
    </xf>
    <xf numFmtId="0" fontId="6" fillId="0" borderId="1" xfId="0" applyFont="1" applyFill="1" applyBorder="1" applyAlignment="1" applyProtection="1">
      <alignment horizontal="right"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center" vertical="center" wrapText="1"/>
    </xf>
    <xf numFmtId="4" fontId="6" fillId="0" borderId="1" xfId="5" applyFont="1" applyFill="1" applyBorder="1" applyAlignment="1" applyProtection="1">
      <alignment horizontal="center" vertical="center" wrapText="1"/>
    </xf>
    <xf numFmtId="0" fontId="6" fillId="0" borderId="1"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35" fillId="0" borderId="0" xfId="0" applyFont="1" applyProtection="1">
      <protection hidden="1"/>
    </xf>
    <xf numFmtId="0" fontId="35" fillId="0" borderId="0" xfId="0" applyFont="1" applyProtection="1">
      <protection locked="0" hidden="1"/>
    </xf>
    <xf numFmtId="0" fontId="0" fillId="0" borderId="0" xfId="0" applyProtection="1">
      <protection hidden="1"/>
    </xf>
    <xf numFmtId="0" fontId="11" fillId="14" borderId="1" xfId="1" applyFont="1" applyFill="1" applyBorder="1" applyAlignment="1" applyProtection="1">
      <alignment horizontal="center" vertical="center"/>
      <protection hidden="1"/>
    </xf>
    <xf numFmtId="0" fontId="12" fillId="0" borderId="1" xfId="1" applyFont="1" applyFill="1" applyBorder="1" applyAlignment="1" applyProtection="1">
      <alignment horizontal="center" vertical="center"/>
      <protection hidden="1"/>
    </xf>
    <xf numFmtId="0" fontId="5"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6" fillId="0" borderId="1" xfId="0" applyNumberFormat="1" applyFont="1" applyBorder="1" applyAlignment="1" applyProtection="1">
      <alignment vertical="center" wrapText="1"/>
      <protection hidden="1"/>
    </xf>
    <xf numFmtId="165" fontId="6" fillId="0" borderId="1" xfId="2" applyFont="1" applyBorder="1" applyAlignment="1" applyProtection="1">
      <alignment vertical="center" wrapText="1"/>
      <protection hidden="1"/>
    </xf>
    <xf numFmtId="0" fontId="16" fillId="14" borderId="1" xfId="0" applyFont="1" applyFill="1" applyBorder="1" applyAlignment="1" applyProtection="1">
      <alignment vertical="center" wrapText="1"/>
      <protection hidden="1"/>
    </xf>
    <xf numFmtId="165" fontId="17" fillId="14" borderId="1" xfId="2" applyFont="1" applyFill="1" applyBorder="1" applyAlignment="1" applyProtection="1">
      <alignment vertical="center" wrapText="1"/>
      <protection hidden="1"/>
    </xf>
    <xf numFmtId="0" fontId="34"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1" fillId="13" borderId="1" xfId="9" applyFill="1" applyBorder="1" applyAlignment="1" applyProtection="1">
      <alignment horizontal="center" vertical="center"/>
      <protection hidden="1"/>
    </xf>
    <xf numFmtId="0" fontId="35" fillId="13" borderId="1" xfId="9" applyFont="1" applyFill="1" applyBorder="1" applyAlignment="1" applyProtection="1">
      <alignment horizontal="center" vertical="center"/>
      <protection hidden="1"/>
    </xf>
    <xf numFmtId="0" fontId="37" fillId="14" borderId="1" xfId="10" applyFont="1" applyFill="1" applyBorder="1" applyAlignment="1" applyProtection="1">
      <alignment horizontal="center"/>
      <protection hidden="1"/>
    </xf>
    <xf numFmtId="0" fontId="42" fillId="0" borderId="0" xfId="0" applyFont="1" applyBorder="1" applyAlignment="1" applyProtection="1">
      <alignment wrapText="1"/>
      <protection locked="0" hidden="1"/>
    </xf>
    <xf numFmtId="0" fontId="41" fillId="0" borderId="0" xfId="0" applyFont="1" applyBorder="1" applyAlignment="1" applyProtection="1">
      <protection hidden="1"/>
    </xf>
    <xf numFmtId="0" fontId="0" fillId="0" borderId="14" xfId="0" applyBorder="1" applyAlignment="1" applyProtection="1">
      <protection hidden="1"/>
    </xf>
    <xf numFmtId="10" fontId="32"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1"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5" fillId="13" borderId="1" xfId="9" applyNumberFormat="1" applyFont="1" applyFill="1" applyBorder="1" applyAlignment="1" applyProtection="1">
      <alignment vertical="center"/>
    </xf>
    <xf numFmtId="165" fontId="37" fillId="14" borderId="1" xfId="2" applyFont="1" applyFill="1" applyBorder="1" applyProtection="1"/>
    <xf numFmtId="0" fontId="34" fillId="0" borderId="1" xfId="0" applyFont="1" applyBorder="1" applyAlignment="1" applyProtection="1">
      <alignment wrapText="1"/>
      <protection locked="0"/>
    </xf>
    <xf numFmtId="4" fontId="43" fillId="0" borderId="0" xfId="2" applyNumberFormat="1" applyFont="1" applyFill="1" applyBorder="1" applyAlignment="1" applyProtection="1">
      <alignment horizontal="center" vertical="center" wrapText="1"/>
    </xf>
    <xf numFmtId="4" fontId="21" fillId="0" borderId="0" xfId="2" applyNumberFormat="1" applyFont="1" applyFill="1" applyBorder="1" applyAlignment="1" applyProtection="1">
      <alignment horizontal="center" vertical="center" wrapText="1"/>
    </xf>
    <xf numFmtId="4" fontId="21" fillId="0" borderId="0" xfId="5" applyNumberFormat="1" applyFont="1" applyFill="1" applyBorder="1" applyProtection="1">
      <alignment horizontal="center" vertical="center" wrapText="1"/>
    </xf>
    <xf numFmtId="4" fontId="3" fillId="0" borderId="0" xfId="5" applyFont="1" applyFill="1" applyBorder="1" applyProtection="1">
      <alignment horizontal="center" vertical="center" wrapText="1"/>
      <protection locked="0"/>
    </xf>
    <xf numFmtId="4" fontId="3" fillId="0" borderId="0" xfId="2" applyNumberFormat="1" applyFont="1" applyAlignment="1" applyProtection="1">
      <alignment wrapText="1"/>
    </xf>
    <xf numFmtId="4" fontId="3" fillId="0" borderId="0" xfId="2"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top" wrapText="1"/>
    </xf>
    <xf numFmtId="4" fontId="3" fillId="0" borderId="0" xfId="5" applyFont="1" applyFill="1" applyBorder="1" applyProtection="1">
      <alignment horizontal="center" vertical="center" wrapText="1"/>
    </xf>
    <xf numFmtId="0" fontId="3" fillId="0" borderId="0" xfId="0" applyFont="1" applyAlignment="1" applyProtection="1">
      <alignment horizontal="left" vertical="top"/>
    </xf>
    <xf numFmtId="0" fontId="3" fillId="0" borderId="0" xfId="0" applyFont="1" applyAlignment="1" applyProtection="1">
      <alignment wrapText="1"/>
    </xf>
    <xf numFmtId="4" fontId="3" fillId="0" borderId="0" xfId="0" applyNumberFormat="1" applyFont="1" applyFill="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0" xfId="0" applyFont="1" applyAlignment="1" applyProtection="1">
      <alignment horizontal="left" vertical="top" wrapText="1"/>
    </xf>
    <xf numFmtId="4" fontId="44" fillId="0" borderId="0" xfId="5" applyFont="1" applyFill="1" applyBorder="1" applyProtection="1">
      <alignment horizontal="center" vertical="center" wrapText="1"/>
    </xf>
    <xf numFmtId="4" fontId="44" fillId="0" borderId="0" xfId="5" applyFont="1" applyFill="1" applyBorder="1" applyProtection="1">
      <alignment horizontal="center" vertical="center" wrapText="1"/>
      <protection locked="0"/>
    </xf>
    <xf numFmtId="4" fontId="44" fillId="0" borderId="0" xfId="2" applyNumberFormat="1" applyFont="1" applyFill="1" applyBorder="1" applyAlignment="1" applyProtection="1">
      <alignment horizontal="center" vertical="center" wrapText="1"/>
    </xf>
    <xf numFmtId="0" fontId="44" fillId="0" borderId="0" xfId="0" applyFont="1" applyAlignment="1" applyProtection="1">
      <alignment horizontal="left" vertical="top"/>
    </xf>
    <xf numFmtId="0" fontId="44" fillId="0" borderId="0" xfId="0" applyFont="1" applyAlignment="1" applyProtection="1">
      <alignment wrapText="1"/>
    </xf>
    <xf numFmtId="4" fontId="44" fillId="0" borderId="0" xfId="0" applyNumberFormat="1" applyFont="1" applyFill="1" applyBorder="1" applyAlignment="1" applyProtection="1">
      <alignment horizontal="center" vertical="center" wrapText="1"/>
    </xf>
    <xf numFmtId="4" fontId="44" fillId="0" borderId="0" xfId="2" applyNumberFormat="1" applyFont="1" applyAlignment="1" applyProtection="1">
      <alignment wrapText="1"/>
    </xf>
    <xf numFmtId="0" fontId="2" fillId="0" borderId="0" xfId="0" applyFont="1" applyAlignment="1" applyProtection="1">
      <alignment horizontal="left" vertical="top" wrapText="1"/>
    </xf>
    <xf numFmtId="0" fontId="2" fillId="0" borderId="0" xfId="0" applyFont="1" applyAlignment="1" applyProtection="1">
      <alignment horizontal="center" vertical="center" wrapText="1"/>
    </xf>
    <xf numFmtId="0" fontId="1" fillId="0" borderId="0" xfId="0" applyFont="1" applyAlignment="1" applyProtection="1">
      <alignment wrapText="1"/>
    </xf>
    <xf numFmtId="4" fontId="21" fillId="0" borderId="0" xfId="5" applyFont="1" applyFill="1" applyBorder="1">
      <alignment horizontal="center" vertical="center" wrapText="1"/>
    </xf>
    <xf numFmtId="4" fontId="0" fillId="0" borderId="0" xfId="5" applyFont="1" applyFill="1" applyBorder="1">
      <alignment horizontal="center" vertical="center" wrapText="1"/>
    </xf>
    <xf numFmtId="4" fontId="43" fillId="0" borderId="0" xfId="5" applyFont="1" applyFill="1" applyBorder="1">
      <alignment horizontal="center" vertical="center" wrapText="1"/>
    </xf>
    <xf numFmtId="4" fontId="0" fillId="0" borderId="0" xfId="2" applyNumberFormat="1" applyFont="1" applyFill="1" applyAlignment="1" applyProtection="1">
      <alignment horizontal="center" vertical="center" wrapText="1"/>
    </xf>
    <xf numFmtId="0" fontId="41" fillId="0" borderId="0" xfId="0" applyFont="1" applyAlignment="1" applyProtection="1">
      <alignment horizontal="left"/>
      <protection hidden="1"/>
    </xf>
    <xf numFmtId="0" fontId="14" fillId="14" borderId="10" xfId="3" applyNumberFormat="1" applyFont="1" applyFill="1" applyBorder="1" applyAlignment="1" applyProtection="1">
      <alignment horizontal="center" vertical="center" wrapText="1" readingOrder="1"/>
      <protection locked="0" hidden="1"/>
    </xf>
    <xf numFmtId="0" fontId="14" fillId="14" borderId="11" xfId="3" applyNumberFormat="1" applyFont="1" applyFill="1" applyBorder="1" applyAlignment="1" applyProtection="1">
      <alignment horizontal="center" vertical="center" wrapText="1" readingOrder="1"/>
      <protection locked="0" hidden="1"/>
    </xf>
    <xf numFmtId="0" fontId="14" fillId="14" borderId="12" xfId="3" applyNumberFormat="1" applyFont="1" applyFill="1" applyBorder="1" applyAlignment="1" applyProtection="1">
      <alignment horizontal="center" vertical="center" wrapText="1" readingOrder="1"/>
      <protection locked="0" hidden="1"/>
    </xf>
    <xf numFmtId="0" fontId="14" fillId="14" borderId="13" xfId="3" applyNumberFormat="1" applyFont="1" applyFill="1" applyBorder="1" applyAlignment="1" applyProtection="1">
      <alignment horizontal="center" vertical="center" wrapText="1" readingOrder="1"/>
      <protection locked="0" hidden="1"/>
    </xf>
    <xf numFmtId="0" fontId="14" fillId="14" borderId="14" xfId="3" applyNumberFormat="1" applyFont="1" applyFill="1" applyBorder="1" applyAlignment="1" applyProtection="1">
      <alignment horizontal="center" vertical="center" wrapText="1" readingOrder="1"/>
      <protection locked="0" hidden="1"/>
    </xf>
    <xf numFmtId="0" fontId="14"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31" fillId="13" borderId="6" xfId="9" applyFill="1" applyBorder="1" applyAlignment="1" applyProtection="1">
      <alignment vertical="center"/>
      <protection hidden="1"/>
    </xf>
    <xf numFmtId="0" fontId="34" fillId="12" borderId="2" xfId="8" applyFont="1" applyFill="1" applyBorder="1" applyAlignment="1" applyProtection="1">
      <alignment horizontal="center"/>
      <protection hidden="1"/>
    </xf>
    <xf numFmtId="0" fontId="34" fillId="12" borderId="6" xfId="8" applyFont="1" applyFill="1" applyBorder="1" applyAlignment="1" applyProtection="1">
      <alignment horizontal="center"/>
      <protection hidden="1"/>
    </xf>
    <xf numFmtId="0" fontId="5" fillId="3" borderId="1" xfId="0" applyFont="1" applyFill="1" applyBorder="1" applyAlignment="1" applyProtection="1">
      <alignment vertical="center" wrapText="1"/>
      <protection hidden="1"/>
    </xf>
    <xf numFmtId="0" fontId="5" fillId="0" borderId="1" xfId="0" applyFont="1" applyBorder="1" applyAlignment="1" applyProtection="1">
      <alignment horizontal="left" vertical="center" wrapText="1"/>
      <protection hidden="1"/>
    </xf>
    <xf numFmtId="0" fontId="6" fillId="0" borderId="1" xfId="0" applyFont="1" applyBorder="1" applyAlignment="1" applyProtection="1">
      <alignment vertical="center" wrapText="1"/>
      <protection hidden="1"/>
    </xf>
    <xf numFmtId="0" fontId="6" fillId="0" borderId="2" xfId="0" applyFont="1" applyBorder="1" applyAlignment="1" applyProtection="1">
      <alignment horizontal="left" vertical="top" wrapText="1"/>
      <protection hidden="1"/>
    </xf>
    <xf numFmtId="0" fontId="6" fillId="0" borderId="4" xfId="0" applyFont="1" applyBorder="1" applyAlignment="1" applyProtection="1">
      <alignment horizontal="left" vertical="top" wrapText="1"/>
      <protection hidden="1"/>
    </xf>
    <xf numFmtId="0" fontId="6" fillId="0" borderId="6" xfId="0" applyFont="1" applyBorder="1" applyAlignment="1" applyProtection="1">
      <alignment horizontal="left" vertical="top" wrapText="1"/>
      <protection hidden="1"/>
    </xf>
    <xf numFmtId="0" fontId="39" fillId="0" borderId="0" xfId="0" applyFont="1" applyAlignment="1" applyProtection="1">
      <alignment horizontal="left" vertical="top" wrapText="1"/>
      <protection hidden="1"/>
    </xf>
    <xf numFmtId="0" fontId="17" fillId="14" borderId="1" xfId="0" applyFont="1" applyFill="1" applyBorder="1" applyAlignment="1" applyProtection="1">
      <alignment vertical="center" wrapText="1"/>
      <protection hidden="1"/>
    </xf>
    <xf numFmtId="0" fontId="35" fillId="13" borderId="2" xfId="9" applyFont="1" applyFill="1" applyBorder="1" applyAlignment="1" applyProtection="1">
      <alignment vertical="center"/>
      <protection hidden="1"/>
    </xf>
    <xf numFmtId="0" fontId="35" fillId="13" borderId="6" xfId="9" applyFont="1" applyFill="1" applyBorder="1" applyAlignment="1" applyProtection="1">
      <alignment vertical="center"/>
      <protection hidden="1"/>
    </xf>
    <xf numFmtId="0" fontId="37" fillId="14" borderId="2" xfId="10" applyFont="1" applyFill="1" applyBorder="1" applyAlignment="1" applyProtection="1">
      <alignment horizontal="center"/>
      <protection hidden="1"/>
    </xf>
    <xf numFmtId="0" fontId="37" fillId="14" borderId="4" xfId="10" applyFont="1" applyFill="1" applyBorder="1" applyAlignment="1" applyProtection="1">
      <alignment horizontal="center"/>
      <protection hidden="1"/>
    </xf>
    <xf numFmtId="0" fontId="37" fillId="14" borderId="6" xfId="10" applyFont="1" applyFill="1" applyBorder="1" applyAlignment="1" applyProtection="1">
      <alignment horizontal="center"/>
      <protection hidden="1"/>
    </xf>
    <xf numFmtId="0" fontId="30" fillId="4" borderId="1"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0" fillId="4" borderId="3"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3" fillId="7" borderId="1" xfId="4" applyBorder="1" applyProtection="1">
      <alignment vertical="center"/>
    </xf>
    <xf numFmtId="0" fontId="15" fillId="0" borderId="0" xfId="0" quotePrefix="1" applyFont="1" applyAlignment="1">
      <alignment horizontal="left" vertical="top" wrapText="1"/>
    </xf>
    <xf numFmtId="0" fontId="13" fillId="4" borderId="1" xfId="0" applyFont="1" applyFill="1" applyBorder="1" applyAlignment="1" applyProtection="1">
      <alignment horizontal="center" vertical="center" wrapText="1"/>
    </xf>
    <xf numFmtId="0" fontId="23" fillId="7" borderId="1" xfId="4">
      <alignment vertical="center"/>
    </xf>
    <xf numFmtId="4" fontId="22" fillId="0" borderId="1" xfId="5" applyFont="1" applyFill="1" applyBorder="1">
      <alignment horizontal="center" vertical="center" wrapText="1"/>
    </xf>
    <xf numFmtId="4" fontId="22" fillId="0" borderId="1" xfId="5" applyFont="1" applyFill="1" applyBorder="1" applyProtection="1">
      <alignment horizontal="center" vertical="center" wrapText="1"/>
      <protection locked="0"/>
    </xf>
    <xf numFmtId="0" fontId="22" fillId="0" borderId="1" xfId="6" applyFill="1" applyBorder="1" applyAlignment="1" applyProtection="1">
      <alignment horizontal="center" vertical="center" wrapText="1"/>
    </xf>
    <xf numFmtId="0" fontId="22" fillId="0" borderId="1" xfId="6" applyFill="1" applyBorder="1" applyAlignment="1" applyProtection="1">
      <alignment vertical="center" wrapText="1"/>
    </xf>
    <xf numFmtId="0" fontId="36" fillId="0" borderId="0" xfId="0" applyFont="1" applyAlignment="1">
      <alignment horizontal="left" vertical="top"/>
    </xf>
    <xf numFmtId="0" fontId="36" fillId="0" borderId="0" xfId="0" applyFont="1" applyAlignment="1">
      <alignment horizontal="left" vertical="top"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3">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2"/>
      <tableStyleElement type="headerRow" dxfId="271"/>
      <tableStyleElement type="totalRow" dxfId="270"/>
      <tableStyleElement type="lastColumn" dxfId="269"/>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38" totalsRowCount="1" headerRowDxfId="258" dataDxfId="256" totalsRowDxfId="254" headerRowBorderDxfId="257" tableBorderDxfId="255" headerRowCellStyle="1.Style Font">
  <tableColumns count="7">
    <tableColumn id="1" name="1" totalsRowLabel="Total TVA Cota 0" totalsRowDxfId="253"/>
    <tableColumn id="2" name="2" totalsRowDxfId="252"/>
    <tableColumn id="3" name="3" totalsRowDxfId="251"/>
    <tableColumn id="4" name="4" totalsRowDxfId="250"/>
    <tableColumn id="5" name="5" totalsRowDxfId="249" dataCellStyle="2.Number Style"/>
    <tableColumn id="6" name="6" totalsRowDxfId="248" dataCellStyle="2.Number Style"/>
    <tableColumn id="7" name="7" totalsRowFunction="custom" dataDxfId="247" totalsRowDxfId="246"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37" dataDxfId="35" totalsRowDxfId="33" headerRowBorderDxfId="36" tableBorderDxfId="34" headerRowCellStyle="1.Style Font">
  <tableColumns count="7">
    <tableColumn id="1" name="1" totalsRowLabel="Total TVA Cota 0" dataDxfId="32" totalsRowDxfId="31"/>
    <tableColumn id="2" name="2" dataDxfId="30" totalsRowDxfId="29"/>
    <tableColumn id="3" name="3" dataDxfId="28" totalsRowDxfId="27"/>
    <tableColumn id="4" name="4" dataDxfId="26" totalsRowDxfId="25"/>
    <tableColumn id="5" name="5" dataDxfId="24" totalsRowDxfId="23" dataCellStyle="2.Number Style"/>
    <tableColumn id="6" name="6" dataDxfId="22" totalsRowDxfId="21" dataCellStyle="2.Number Style"/>
    <tableColumn id="7" name="7" totalsRowFunction="custom" dataDxfId="20" totalsRowDxfId="19"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80" totalsRowCount="1" headerRowDxfId="238" dataDxfId="236" totalsRowDxfId="234" headerRowBorderDxfId="237" tableBorderDxfId="235" headerRowCellStyle="1.Style Font">
  <tableColumns count="7">
    <tableColumn id="1" name="1" totalsRowLabel="Total TVA Cota 0" dataDxfId="233" totalsRowDxfId="232"/>
    <tableColumn id="2" name="2" dataDxfId="231" totalsRowDxfId="230"/>
    <tableColumn id="3" name="3" dataDxfId="229" totalsRowDxfId="228"/>
    <tableColumn id="4" name="4" dataDxfId="227" totalsRowDxfId="226"/>
    <tableColumn id="5" name="5" dataDxfId="225" totalsRowDxfId="224" dataCellStyle="2.Number Style"/>
    <tableColumn id="6" name="6" dataDxfId="223" totalsRowDxfId="222" dataCellStyle="2.Number Style"/>
    <tableColumn id="7" name="7" totalsRowFunction="custom" dataDxfId="221" totalsRowDxfId="220"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9" totalsRowCount="1" headerRowDxfId="212" dataDxfId="210" totalsRowDxfId="208" headerRowBorderDxfId="211" tableBorderDxfId="209" headerRowCellStyle="1.Style Font">
  <tableColumns count="7">
    <tableColumn id="1" name="1" totalsRowLabel="Total TVA Cota 0" dataDxfId="207" totalsRowDxfId="206"/>
    <tableColumn id="2" name="2" dataDxfId="205" totalsRowDxfId="204"/>
    <tableColumn id="3" name="3" dataDxfId="203" totalsRowDxfId="202"/>
    <tableColumn id="4" name="4" dataDxfId="201" totalsRowDxfId="200"/>
    <tableColumn id="5" name="5" dataDxfId="199" totalsRowDxfId="198" dataCellStyle="2.Number Style"/>
    <tableColumn id="6" name="6" dataDxfId="197" totalsRowDxfId="196" dataCellStyle="2.Number Style"/>
    <tableColumn id="7" name="7" totalsRowFunction="custom" dataDxfId="195" totalsRowDxfId="194"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02" totalsRowCount="1" headerRowDxfId="186" dataDxfId="184" totalsRowDxfId="182" headerRowBorderDxfId="185" tableBorderDxfId="183" headerRowCellStyle="1.Style Font">
  <tableColumns count="7">
    <tableColumn id="1" name="1" totalsRowLabel="Total TVA Cota 0" dataDxfId="181" totalsRowDxfId="180"/>
    <tableColumn id="2" name="2" dataDxfId="179" totalsRowDxfId="178"/>
    <tableColumn id="3" name="3" dataDxfId="177" totalsRowDxfId="176"/>
    <tableColumn id="4" name="4" dataDxfId="175" totalsRowDxfId="174"/>
    <tableColumn id="5" name="5" dataDxfId="173" totalsRowDxfId="172" dataCellStyle="2.Number Style"/>
    <tableColumn id="6" name="6" dataDxfId="171" totalsRowDxfId="170" dataCellStyle="2.Number Style"/>
    <tableColumn id="7" name="7" totalsRowFunction="custom" dataDxfId="169" totalsRowDxfId="168"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61" totalsRowCount="1" headerRowDxfId="160" dataDxfId="158" totalsRowDxfId="156" headerRowBorderDxfId="159" tableBorderDxfId="157" headerRowCellStyle="1.Style Font">
  <tableColumns count="7">
    <tableColumn id="1" name="1" totalsRowLabel="Total TVA Cota 0" dataDxfId="155" totalsRowDxfId="6"/>
    <tableColumn id="2" name="2" dataDxfId="154" totalsRowDxfId="5"/>
    <tableColumn id="3" name="3" dataDxfId="153" totalsRowDxfId="4"/>
    <tableColumn id="4" name="4" dataDxfId="152" totalsRowDxfId="3"/>
    <tableColumn id="5" name="5" dataDxfId="151" totalsRowDxfId="2" dataCellStyle="2.Number Style"/>
    <tableColumn id="6" name="6" dataDxfId="150" totalsRowDxfId="1" dataCellStyle="2.Number Style"/>
    <tableColumn id="7" name="7" totalsRowFunction="custom" dataDxfId="149" totalsRowDxfId="0"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65" totalsRowCount="1" headerRowDxfId="141" dataDxfId="139" totalsRowDxfId="137" headerRowBorderDxfId="140" tableBorderDxfId="138" headerRowCellStyle="1.Style Font">
  <tableColumns count="7">
    <tableColumn id="1" name="1" totalsRowLabel="Total TVA Cota 0" dataDxfId="136" totalsRowDxfId="135"/>
    <tableColumn id="2" name="2" dataDxfId="134" totalsRowDxfId="133"/>
    <tableColumn id="3" name="3" dataDxfId="132" totalsRowDxfId="131"/>
    <tableColumn id="4" name="4" dataDxfId="130" totalsRowDxfId="129"/>
    <tableColumn id="5" name="5" dataDxfId="128" totalsRowDxfId="127" dataCellStyle="2.Number Style"/>
    <tableColumn id="6" name="6" dataDxfId="126" totalsRowDxfId="125" dataCellStyle="2.Number Style"/>
    <tableColumn id="7" name="7" totalsRowFunction="custom" dataDxfId="124" totalsRowDxfId="123"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79" totalsRowCount="1" headerRowDxfId="115" dataDxfId="113" totalsRowDxfId="111" headerRowBorderDxfId="114" tableBorderDxfId="112" headerRowCellStyle="1.Style Font">
  <tableColumns count="7">
    <tableColumn id="1" name="1" totalsRowLabel="Total TVA Cota 0" dataDxfId="110" totalsRowDxfId="109"/>
    <tableColumn id="2" name="2" dataDxfId="108" totalsRowDxfId="107"/>
    <tableColumn id="3" name="3" dataDxfId="106" totalsRowDxfId="105"/>
    <tableColumn id="4" name="4" dataDxfId="104" totalsRowDxfId="103"/>
    <tableColumn id="5" name="5" dataDxfId="102" totalsRowDxfId="101" dataCellStyle="2.Number Style"/>
    <tableColumn id="6" name="6" dataDxfId="100" totalsRowDxfId="99" dataCellStyle="2.Number Style"/>
    <tableColumn id="7" name="7" totalsRowFunction="custom" dataDxfId="98" totalsRowDxfId="97"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99" totalsRowCount="1" headerRowDxfId="89" dataDxfId="87" totalsRowDxfId="85" headerRowBorderDxfId="88" tableBorderDxfId="86" headerRowCellStyle="1.Style Font">
  <tableColumns count="7">
    <tableColumn id="1" name="1" totalsRowLabel="Total TVA Cota 0" dataDxfId="84" totalsRowDxfId="83"/>
    <tableColumn id="2" name="2" dataDxfId="82" totalsRowDxfId="81"/>
    <tableColumn id="3" name="3" dataDxfId="80" totalsRowDxfId="79"/>
    <tableColumn id="4" name="4" dataDxfId="78" totalsRowDxfId="77"/>
    <tableColumn id="5" name="5" dataDxfId="76" totalsRowDxfId="75" dataCellStyle="2.Number Style"/>
    <tableColumn id="6" name="6" dataDxfId="74" totalsRowDxfId="73" dataCellStyle="2.Number Style"/>
    <tableColumn id="7" name="7" totalsRowFunction="custom" dataDxfId="72" totalsRowDxfId="71"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50" totalsRowCount="1" headerRowDxfId="63" dataDxfId="61" totalsRowDxfId="59" headerRowBorderDxfId="62" tableBorderDxfId="60" headerRowCellStyle="1.Style Font">
  <tableColumns count="7">
    <tableColumn id="1" name="1" totalsRowLabel="Total TVA Cota 0" dataDxfId="58" totalsRowDxfId="57"/>
    <tableColumn id="2" name="2" dataDxfId="56" totalsRowDxfId="55"/>
    <tableColumn id="3" name="3" dataDxfId="54" totalsRowDxfId="53"/>
    <tableColumn id="4" name="4" dataDxfId="52" totalsRowDxfId="51"/>
    <tableColumn id="5" name="5" dataDxfId="50" totalsRowDxfId="49" dataCellStyle="2.Number Style"/>
    <tableColumn id="6" name="6" dataDxfId="48" totalsRowDxfId="47" dataCellStyle="2.Number Style"/>
    <tableColumn id="7" name="7" totalsRowFunction="custom" dataDxfId="46" totalsRowDxfId="45"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B26" sqref="B26:C26"/>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53</v>
      </c>
      <c r="B1" s="59" t="s">
        <v>54</v>
      </c>
      <c r="C1" s="58"/>
      <c r="D1" s="60"/>
      <c r="E1" s="60"/>
    </row>
    <row r="2" spans="1:7" ht="30" customHeight="1" x14ac:dyDescent="0.25">
      <c r="A2" s="61" t="s">
        <v>6</v>
      </c>
      <c r="B2" s="62" t="s">
        <v>55</v>
      </c>
      <c r="C2" s="116" t="s">
        <v>109</v>
      </c>
      <c r="D2" s="117"/>
      <c r="E2" s="118"/>
      <c r="F2" s="4"/>
      <c r="G2" s="4"/>
    </row>
    <row r="3" spans="1:7" ht="30" customHeight="1" x14ac:dyDescent="0.25">
      <c r="A3" s="61" t="s">
        <v>7</v>
      </c>
      <c r="B3" s="62" t="s">
        <v>56</v>
      </c>
      <c r="C3" s="119"/>
      <c r="D3" s="120"/>
      <c r="E3" s="121"/>
      <c r="F3" s="5"/>
      <c r="G3" s="5"/>
    </row>
    <row r="4" spans="1:7" ht="45" customHeight="1" x14ac:dyDescent="0.25">
      <c r="A4" s="129" t="s">
        <v>10</v>
      </c>
      <c r="B4" s="129"/>
      <c r="C4" s="129"/>
      <c r="D4" s="129"/>
      <c r="E4" s="63" t="s">
        <v>17</v>
      </c>
    </row>
    <row r="5" spans="1:7" ht="16.5" customHeight="1" x14ac:dyDescent="0.25">
      <c r="A5" s="128" t="s">
        <v>18</v>
      </c>
      <c r="B5" s="128"/>
      <c r="C5" s="128"/>
      <c r="D5" s="128"/>
      <c r="E5" s="64"/>
    </row>
    <row r="6" spans="1:7" ht="15.75" x14ac:dyDescent="0.25">
      <c r="A6" s="65">
        <v>1</v>
      </c>
      <c r="B6" s="130" t="s">
        <v>9</v>
      </c>
      <c r="C6" s="130"/>
      <c r="D6" s="130"/>
      <c r="E6" s="66">
        <f>LOOKUP(2,1/(1-ISBLANK(TA!G:G)),TA!G:G)</f>
        <v>0</v>
      </c>
    </row>
    <row r="7" spans="1:7" ht="15.75" x14ac:dyDescent="0.25">
      <c r="A7" s="65">
        <v>2</v>
      </c>
      <c r="B7" s="130" t="s">
        <v>39</v>
      </c>
      <c r="C7" s="130"/>
      <c r="D7" s="130"/>
      <c r="E7" s="66">
        <f>LOOKUP(2,1/(1-ISBLANK(TM!G:G)),TM!G:G)</f>
        <v>0</v>
      </c>
    </row>
    <row r="8" spans="1:7" ht="15.75" x14ac:dyDescent="0.25">
      <c r="A8" s="65">
        <v>3</v>
      </c>
      <c r="B8" s="130" t="s">
        <v>75</v>
      </c>
      <c r="C8" s="130"/>
      <c r="D8" s="130"/>
      <c r="E8" s="66">
        <f>LOOKUP(2,1/(1-ISBLANK(TMS!G:G)),TMS!G:G)</f>
        <v>0</v>
      </c>
    </row>
    <row r="9" spans="1:7" ht="15.75" x14ac:dyDescent="0.25">
      <c r="A9" s="65">
        <v>4</v>
      </c>
      <c r="B9" s="130" t="s">
        <v>0</v>
      </c>
      <c r="C9" s="130"/>
      <c r="D9" s="130"/>
      <c r="E9" s="66">
        <f>LOOKUP(2,1/(1-ISBLANK(HV!G:G)),HV!G:G)</f>
        <v>0</v>
      </c>
    </row>
    <row r="10" spans="1:7" ht="15.75" x14ac:dyDescent="0.25">
      <c r="A10" s="65">
        <v>5</v>
      </c>
      <c r="B10" s="130" t="s">
        <v>40</v>
      </c>
      <c r="C10" s="130"/>
      <c r="D10" s="130"/>
      <c r="E10" s="66">
        <f>LOOKUP(2,1/(1-ISBLANK(GCW!G:G)),GCW!G:G)</f>
        <v>0</v>
      </c>
    </row>
    <row r="11" spans="1:7" ht="15.75" x14ac:dyDescent="0.25">
      <c r="A11" s="65">
        <v>6</v>
      </c>
      <c r="B11" s="130" t="s">
        <v>41</v>
      </c>
      <c r="C11" s="130"/>
      <c r="D11" s="130"/>
      <c r="E11" s="66">
        <f>LOOKUP(2,1/(1-ISBLANK(EEF!G:G)),EEF!G:G)</f>
        <v>0</v>
      </c>
    </row>
    <row r="12" spans="1:7" ht="15.75" x14ac:dyDescent="0.25">
      <c r="A12" s="65">
        <v>7</v>
      </c>
      <c r="B12" s="130" t="s">
        <v>44</v>
      </c>
      <c r="C12" s="130"/>
      <c r="D12" s="130"/>
      <c r="E12" s="66">
        <f>LOOKUP(2,1/(1-ISBLANK(ATM!G:G)),ATM!G:G)</f>
        <v>0</v>
      </c>
    </row>
    <row r="13" spans="1:7" ht="15.75" x14ac:dyDescent="0.25">
      <c r="A13" s="65">
        <v>8</v>
      </c>
      <c r="B13" s="130" t="s">
        <v>42</v>
      </c>
      <c r="C13" s="130"/>
      <c r="D13" s="130"/>
      <c r="E13" s="66">
        <f>LOOKUP(2,1/(1-ISBLANK(BK!G:G)),BK!G:G)</f>
        <v>0</v>
      </c>
    </row>
    <row r="14" spans="1:7" ht="15.75" x14ac:dyDescent="0.25">
      <c r="A14" s="65">
        <v>9</v>
      </c>
      <c r="B14" s="130" t="s">
        <v>43</v>
      </c>
      <c r="C14" s="130"/>
      <c r="D14" s="130"/>
      <c r="E14" s="66">
        <f>LOOKUP(2,1/(1-ISBLANK(SIP!G:G)),SIP!G:G)</f>
        <v>0</v>
      </c>
    </row>
    <row r="15" spans="1:7" ht="15.75" x14ac:dyDescent="0.25">
      <c r="A15" s="65">
        <v>10</v>
      </c>
      <c r="B15" s="131" t="s">
        <v>88</v>
      </c>
      <c r="C15" s="132"/>
      <c r="D15" s="133"/>
      <c r="E15" s="66">
        <f>LOOKUP(2,1/(1-ISBLANK(FSS!G:G)),FSS!G:G)</f>
        <v>0</v>
      </c>
    </row>
    <row r="16" spans="1:7" ht="15.75" x14ac:dyDescent="0.25">
      <c r="A16" s="65">
        <v>11</v>
      </c>
      <c r="B16" s="130" t="s">
        <v>38</v>
      </c>
      <c r="C16" s="130"/>
      <c r="D16" s="130"/>
      <c r="E16" s="66">
        <f>Commiss!G11</f>
        <v>0</v>
      </c>
    </row>
    <row r="17" spans="1:5" ht="15.75" x14ac:dyDescent="0.25">
      <c r="A17" s="65">
        <v>12</v>
      </c>
      <c r="B17" s="130" t="s">
        <v>104</v>
      </c>
      <c r="C17" s="130"/>
      <c r="D17" s="130"/>
      <c r="E17" s="66">
        <f>Maintenance!G11</f>
        <v>0</v>
      </c>
    </row>
    <row r="18" spans="1:5" ht="31.5" customHeight="1" x14ac:dyDescent="0.25">
      <c r="A18" s="67"/>
      <c r="B18" s="135" t="s">
        <v>19</v>
      </c>
      <c r="C18" s="135"/>
      <c r="D18" s="135"/>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26" t="s">
        <v>12</v>
      </c>
      <c r="C21" s="127"/>
      <c r="D21" s="69" t="s">
        <v>13</v>
      </c>
      <c r="E21" s="69" t="s">
        <v>14</v>
      </c>
    </row>
    <row r="22" spans="1:5" x14ac:dyDescent="0.25">
      <c r="A22" s="70">
        <v>1</v>
      </c>
      <c r="B22" s="122" t="s">
        <v>22</v>
      </c>
      <c r="C22" s="123"/>
      <c r="D22" s="70" t="s">
        <v>15</v>
      </c>
      <c r="E22" s="21">
        <v>557.58000000000004</v>
      </c>
    </row>
    <row r="23" spans="1:5" x14ac:dyDescent="0.25">
      <c r="A23" s="70">
        <v>2</v>
      </c>
      <c r="B23" s="122" t="s">
        <v>20</v>
      </c>
      <c r="C23" s="123"/>
      <c r="D23" s="70" t="s">
        <v>27</v>
      </c>
      <c r="E23" s="77">
        <f>Boiler!D11</f>
        <v>0</v>
      </c>
    </row>
    <row r="24" spans="1:5" x14ac:dyDescent="0.25">
      <c r="A24" s="70">
        <v>3</v>
      </c>
      <c r="B24" s="122" t="s">
        <v>23</v>
      </c>
      <c r="C24" s="123"/>
      <c r="D24" s="70" t="s">
        <v>15</v>
      </c>
      <c r="E24" s="78" t="str">
        <f>IFERROR(E22/E23,"")</f>
        <v/>
      </c>
    </row>
    <row r="25" spans="1:5" x14ac:dyDescent="0.25">
      <c r="A25" s="70">
        <v>4</v>
      </c>
      <c r="B25" s="122" t="s">
        <v>923</v>
      </c>
      <c r="C25" s="123"/>
      <c r="D25" s="70" t="s">
        <v>26</v>
      </c>
      <c r="E25" s="79">
        <v>15000</v>
      </c>
    </row>
    <row r="26" spans="1:5" x14ac:dyDescent="0.25">
      <c r="A26" s="70">
        <v>5</v>
      </c>
      <c r="B26" s="122" t="s">
        <v>923</v>
      </c>
      <c r="C26" s="123"/>
      <c r="D26" s="70" t="s">
        <v>25</v>
      </c>
      <c r="E26" s="80">
        <f>E25*0.277778/1000</f>
        <v>4.1666699999999999</v>
      </c>
    </row>
    <row r="27" spans="1:5" x14ac:dyDescent="0.25">
      <c r="A27" s="70">
        <v>6</v>
      </c>
      <c r="B27" s="122" t="s">
        <v>21</v>
      </c>
      <c r="C27" s="123"/>
      <c r="D27" s="70" t="s">
        <v>24</v>
      </c>
      <c r="E27" s="80" t="str">
        <f>IFERROR(E24/E26,"")</f>
        <v/>
      </c>
    </row>
    <row r="28" spans="1:5" x14ac:dyDescent="0.25">
      <c r="A28" s="70">
        <v>7</v>
      </c>
      <c r="B28" s="122" t="s">
        <v>29</v>
      </c>
      <c r="C28" s="123"/>
      <c r="D28" s="70" t="s">
        <v>28</v>
      </c>
      <c r="E28" s="78">
        <v>110</v>
      </c>
    </row>
    <row r="29" spans="1:5" x14ac:dyDescent="0.25">
      <c r="A29" s="71">
        <v>8</v>
      </c>
      <c r="B29" s="124" t="s">
        <v>36</v>
      </c>
      <c r="C29" s="125"/>
      <c r="D29" s="71" t="s">
        <v>16</v>
      </c>
      <c r="E29" s="81" t="str">
        <f>IFERROR(E28*E27,"")</f>
        <v/>
      </c>
    </row>
    <row r="30" spans="1:5" x14ac:dyDescent="0.25">
      <c r="A30" s="70">
        <v>9</v>
      </c>
      <c r="B30" s="122" t="s">
        <v>37</v>
      </c>
      <c r="C30" s="123"/>
      <c r="D30" s="70" t="s">
        <v>27</v>
      </c>
      <c r="E30" s="82">
        <v>0.1</v>
      </c>
    </row>
    <row r="31" spans="1:5" x14ac:dyDescent="0.25">
      <c r="A31" s="70">
        <v>10</v>
      </c>
      <c r="B31" s="122" t="s">
        <v>30</v>
      </c>
      <c r="C31" s="123"/>
      <c r="D31" s="70" t="s">
        <v>31</v>
      </c>
      <c r="E31" s="83">
        <v>10</v>
      </c>
    </row>
    <row r="32" spans="1:5" x14ac:dyDescent="0.25">
      <c r="A32" s="71">
        <v>11</v>
      </c>
      <c r="B32" s="136" t="s">
        <v>33</v>
      </c>
      <c r="C32" s="137"/>
      <c r="D32" s="72" t="s">
        <v>16</v>
      </c>
      <c r="E32" s="84" t="str">
        <f>IFERROR(PV(E30,E31,E29)*(-1),"")</f>
        <v/>
      </c>
    </row>
    <row r="33" spans="1:5" ht="15.75" x14ac:dyDescent="0.25">
      <c r="A33" s="138" t="s">
        <v>32</v>
      </c>
      <c r="B33" s="139"/>
      <c r="C33" s="140"/>
      <c r="D33" s="73" t="s">
        <v>16</v>
      </c>
      <c r="E33" s="85" t="str">
        <f>IFERROR(E18+E32,"")</f>
        <v/>
      </c>
    </row>
    <row r="34" spans="1:5" x14ac:dyDescent="0.25">
      <c r="A34" s="60"/>
      <c r="B34" s="60"/>
      <c r="C34" s="60"/>
      <c r="D34" s="60"/>
      <c r="E34" s="60"/>
    </row>
    <row r="35" spans="1:5" ht="30" customHeight="1" x14ac:dyDescent="0.25">
      <c r="A35" s="115" t="s">
        <v>57</v>
      </c>
      <c r="B35" s="115"/>
      <c r="C35" s="74"/>
      <c r="D35" s="75" t="s">
        <v>58</v>
      </c>
      <c r="E35" s="76"/>
    </row>
    <row r="36" spans="1:5" x14ac:dyDescent="0.25">
      <c r="A36" s="60"/>
      <c r="B36" s="60"/>
      <c r="C36" s="60"/>
      <c r="D36" s="60"/>
      <c r="E36" s="60"/>
    </row>
    <row r="37" spans="1:5" x14ac:dyDescent="0.25">
      <c r="A37" s="134" t="s">
        <v>52</v>
      </c>
      <c r="B37" s="134"/>
      <c r="C37" s="134"/>
      <c r="D37" s="134"/>
      <c r="E37" s="134"/>
    </row>
    <row r="38" spans="1:5" x14ac:dyDescent="0.25">
      <c r="A38" s="134"/>
      <c r="B38" s="134"/>
      <c r="C38" s="134"/>
      <c r="D38" s="134"/>
      <c r="E38" s="134"/>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18" type="noConversion"/>
  <conditionalFormatting sqref="A1:E14 A16:E1048576 A15:B15 E15">
    <cfRule type="expression" dxfId="268" priority="4">
      <formula>CELL("PROTECT",A1)=0</formula>
    </cfRule>
  </conditionalFormatting>
  <conditionalFormatting sqref="C35">
    <cfRule type="containsBlanks" dxfId="267" priority="10">
      <formula>LEN(TRIM(C35))=0</formula>
    </cfRule>
  </conditionalFormatting>
  <conditionalFormatting sqref="A1:E33">
    <cfRule type="expression" dxfId="266"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view="pageBreakPreview" topLeftCell="A16" zoomScaleNormal="90" zoomScaleSheetLayoutView="100" workbookViewId="0">
      <selection activeCell="C47" sqref="C4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1"/>
      <c r="D3" s="141"/>
      <c r="E3" s="141"/>
      <c r="F3" s="141"/>
      <c r="G3" s="141"/>
    </row>
    <row r="4" spans="1:7" s="22" customFormat="1" ht="18.75" x14ac:dyDescent="0.25">
      <c r="A4" s="144" t="s">
        <v>8</v>
      </c>
      <c r="B4" s="144"/>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478</v>
      </c>
      <c r="D7" s="38"/>
      <c r="E7" s="44"/>
      <c r="F7" s="43"/>
      <c r="G7" s="87">
        <f>Table119[5]*Table119[6]</f>
        <v>0</v>
      </c>
    </row>
    <row r="8" spans="1:7" x14ac:dyDescent="0.25">
      <c r="A8" s="38">
        <v>1</v>
      </c>
      <c r="B8" s="38" t="s">
        <v>479</v>
      </c>
      <c r="C8" s="39" t="s">
        <v>480</v>
      </c>
      <c r="D8" s="38" t="s">
        <v>294</v>
      </c>
      <c r="E8" s="44">
        <v>1</v>
      </c>
      <c r="F8" s="43"/>
      <c r="G8" s="89">
        <f>Table119[5]*Table119[6]</f>
        <v>0</v>
      </c>
    </row>
    <row r="9" spans="1:7" x14ac:dyDescent="0.25">
      <c r="A9" s="35">
        <v>2</v>
      </c>
      <c r="B9" s="25" t="s">
        <v>479</v>
      </c>
      <c r="C9" s="25" t="s">
        <v>481</v>
      </c>
      <c r="D9" s="25" t="s">
        <v>294</v>
      </c>
      <c r="E9" s="25">
        <v>1</v>
      </c>
      <c r="F9" s="90"/>
      <c r="G9" s="91">
        <f>Table119[5]*Table119[6]</f>
        <v>0</v>
      </c>
    </row>
    <row r="10" spans="1:7" x14ac:dyDescent="0.25">
      <c r="A10" s="40">
        <v>3</v>
      </c>
      <c r="B10" s="41" t="s">
        <v>482</v>
      </c>
      <c r="C10" s="41" t="s">
        <v>483</v>
      </c>
      <c r="D10" s="41" t="s">
        <v>294</v>
      </c>
      <c r="E10" s="42">
        <v>1</v>
      </c>
      <c r="F10" s="90"/>
      <c r="G10" s="92">
        <f>Table119[5]*Table119[6]</f>
        <v>0</v>
      </c>
    </row>
    <row r="11" spans="1:7" x14ac:dyDescent="0.25">
      <c r="A11" s="40">
        <v>4</v>
      </c>
      <c r="B11" s="41" t="s">
        <v>484</v>
      </c>
      <c r="C11" s="41" t="s">
        <v>485</v>
      </c>
      <c r="D11" s="41" t="s">
        <v>294</v>
      </c>
      <c r="E11" s="42">
        <v>3</v>
      </c>
      <c r="F11" s="90"/>
      <c r="G11" s="92">
        <f>Table119[5]*Table119[6]</f>
        <v>0</v>
      </c>
    </row>
    <row r="12" spans="1:7" x14ac:dyDescent="0.25">
      <c r="A12" s="40">
        <v>5</v>
      </c>
      <c r="B12" s="41" t="s">
        <v>484</v>
      </c>
      <c r="C12" s="41" t="s">
        <v>486</v>
      </c>
      <c r="D12" s="41" t="s">
        <v>294</v>
      </c>
      <c r="E12" s="42">
        <v>3</v>
      </c>
      <c r="F12" s="90"/>
      <c r="G12" s="92">
        <f>Table119[5]*Table119[6]</f>
        <v>0</v>
      </c>
    </row>
    <row r="13" spans="1:7" x14ac:dyDescent="0.25">
      <c r="A13" s="40">
        <v>6</v>
      </c>
      <c r="B13" s="41" t="s">
        <v>484</v>
      </c>
      <c r="C13" s="41" t="s">
        <v>487</v>
      </c>
      <c r="D13" s="41" t="s">
        <v>294</v>
      </c>
      <c r="E13" s="42">
        <v>1</v>
      </c>
      <c r="F13" s="90"/>
      <c r="G13" s="92">
        <f>Table119[5]*Table119[6]</f>
        <v>0</v>
      </c>
    </row>
    <row r="14" spans="1:7" ht="30" x14ac:dyDescent="0.25">
      <c r="A14" s="40">
        <v>7</v>
      </c>
      <c r="B14" s="41" t="s">
        <v>488</v>
      </c>
      <c r="C14" s="41" t="s">
        <v>489</v>
      </c>
      <c r="D14" s="41" t="s">
        <v>490</v>
      </c>
      <c r="E14" s="42">
        <v>0.14000000000000001</v>
      </c>
      <c r="F14" s="90"/>
      <c r="G14" s="92">
        <f>Table119[5]*Table119[6]</f>
        <v>0</v>
      </c>
    </row>
    <row r="15" spans="1:7" x14ac:dyDescent="0.25">
      <c r="A15" s="40">
        <v>8</v>
      </c>
      <c r="B15" s="41" t="s">
        <v>491</v>
      </c>
      <c r="C15" s="41" t="s">
        <v>492</v>
      </c>
      <c r="D15" s="41" t="s">
        <v>294</v>
      </c>
      <c r="E15" s="42">
        <v>1</v>
      </c>
      <c r="F15" s="90"/>
      <c r="G15" s="92">
        <f>Table119[5]*Table119[6]</f>
        <v>0</v>
      </c>
    </row>
    <row r="16" spans="1:7" x14ac:dyDescent="0.25">
      <c r="A16" s="40">
        <v>9</v>
      </c>
      <c r="B16" s="41" t="s">
        <v>493</v>
      </c>
      <c r="C16" s="41" t="s">
        <v>494</v>
      </c>
      <c r="D16" s="41" t="s">
        <v>294</v>
      </c>
      <c r="E16" s="42">
        <v>1</v>
      </c>
      <c r="F16" s="90"/>
      <c r="G16" s="92">
        <f>Table119[5]*Table119[6]</f>
        <v>0</v>
      </c>
    </row>
    <row r="17" spans="1:7" x14ac:dyDescent="0.25">
      <c r="A17" s="40">
        <v>10</v>
      </c>
      <c r="B17" s="41" t="s">
        <v>482</v>
      </c>
      <c r="C17" s="41" t="s">
        <v>495</v>
      </c>
      <c r="D17" s="41" t="s">
        <v>294</v>
      </c>
      <c r="E17" s="42">
        <v>1</v>
      </c>
      <c r="F17" s="90"/>
      <c r="G17" s="92">
        <f>Table119[5]*Table119[6]</f>
        <v>0</v>
      </c>
    </row>
    <row r="18" spans="1:7" x14ac:dyDescent="0.25">
      <c r="A18" s="40">
        <v>11</v>
      </c>
      <c r="B18" s="41" t="s">
        <v>491</v>
      </c>
      <c r="C18" s="41" t="s">
        <v>496</v>
      </c>
      <c r="D18" s="41" t="s">
        <v>294</v>
      </c>
      <c r="E18" s="42">
        <v>1</v>
      </c>
      <c r="F18" s="90"/>
      <c r="G18" s="92">
        <f>Table119[5]*Table119[6]</f>
        <v>0</v>
      </c>
    </row>
    <row r="19" spans="1:7" x14ac:dyDescent="0.25">
      <c r="A19" s="40">
        <v>12</v>
      </c>
      <c r="B19" s="41" t="s">
        <v>497</v>
      </c>
      <c r="C19" s="41" t="s">
        <v>498</v>
      </c>
      <c r="D19" s="41" t="s">
        <v>294</v>
      </c>
      <c r="E19" s="42">
        <v>1</v>
      </c>
      <c r="F19" s="90"/>
      <c r="G19" s="92">
        <f>Table119[5]*Table119[6]</f>
        <v>0</v>
      </c>
    </row>
    <row r="20" spans="1:7" x14ac:dyDescent="0.25">
      <c r="A20" s="40">
        <v>13</v>
      </c>
      <c r="B20" s="41" t="s">
        <v>499</v>
      </c>
      <c r="C20" s="41" t="s">
        <v>500</v>
      </c>
      <c r="D20" s="41" t="s">
        <v>294</v>
      </c>
      <c r="E20" s="42">
        <v>4</v>
      </c>
      <c r="F20" s="90"/>
      <c r="G20" s="92">
        <f>Table119[5]*Table119[6]</f>
        <v>0</v>
      </c>
    </row>
    <row r="21" spans="1:7" x14ac:dyDescent="0.25">
      <c r="A21" s="40">
        <v>14</v>
      </c>
      <c r="B21" s="41" t="s">
        <v>501</v>
      </c>
      <c r="C21" s="41" t="s">
        <v>502</v>
      </c>
      <c r="D21" s="41" t="s">
        <v>503</v>
      </c>
      <c r="E21" s="42">
        <v>1</v>
      </c>
      <c r="F21" s="90"/>
      <c r="G21" s="92">
        <f>Table119[5]*Table119[6]</f>
        <v>0</v>
      </c>
    </row>
    <row r="22" spans="1:7" x14ac:dyDescent="0.25">
      <c r="A22" s="40">
        <v>15</v>
      </c>
      <c r="B22" s="41" t="s">
        <v>504</v>
      </c>
      <c r="C22" s="41" t="s">
        <v>505</v>
      </c>
      <c r="D22" s="41" t="s">
        <v>294</v>
      </c>
      <c r="E22" s="42">
        <v>2</v>
      </c>
      <c r="F22" s="90"/>
      <c r="G22" s="92">
        <f>Table119[5]*Table119[6]</f>
        <v>0</v>
      </c>
    </row>
    <row r="23" spans="1:7" x14ac:dyDescent="0.25">
      <c r="A23" s="40">
        <v>16</v>
      </c>
      <c r="B23" s="41" t="s">
        <v>506</v>
      </c>
      <c r="C23" s="41" t="s">
        <v>507</v>
      </c>
      <c r="D23" s="41" t="s">
        <v>349</v>
      </c>
      <c r="E23" s="42">
        <v>0.33</v>
      </c>
      <c r="F23" s="90"/>
      <c r="G23" s="92">
        <f>Table119[5]*Table119[6]</f>
        <v>0</v>
      </c>
    </row>
    <row r="24" spans="1:7" x14ac:dyDescent="0.25">
      <c r="A24" s="40">
        <v>17</v>
      </c>
      <c r="B24" s="41" t="s">
        <v>506</v>
      </c>
      <c r="C24" s="41" t="s">
        <v>508</v>
      </c>
      <c r="D24" s="41" t="s">
        <v>349</v>
      </c>
      <c r="E24" s="42">
        <v>0.11</v>
      </c>
      <c r="F24" s="90"/>
      <c r="G24" s="92">
        <f>Table119[5]*Table119[6]</f>
        <v>0</v>
      </c>
    </row>
    <row r="25" spans="1:7" x14ac:dyDescent="0.25">
      <c r="A25" s="40">
        <v>18</v>
      </c>
      <c r="B25" s="41" t="s">
        <v>482</v>
      </c>
      <c r="C25" s="41" t="s">
        <v>509</v>
      </c>
      <c r="D25" s="41" t="s">
        <v>294</v>
      </c>
      <c r="E25" s="42">
        <v>1</v>
      </c>
      <c r="F25" s="90"/>
      <c r="G25" s="92">
        <f>Table119[5]*Table119[6]</f>
        <v>0</v>
      </c>
    </row>
    <row r="26" spans="1:7" x14ac:dyDescent="0.25">
      <c r="A26" s="40">
        <v>19</v>
      </c>
      <c r="B26" s="41" t="s">
        <v>510</v>
      </c>
      <c r="C26" s="41" t="s">
        <v>511</v>
      </c>
      <c r="D26" s="41" t="s">
        <v>129</v>
      </c>
      <c r="E26" s="42">
        <v>38</v>
      </c>
      <c r="F26" s="90"/>
      <c r="G26" s="92">
        <f>Table119[5]*Table119[6]</f>
        <v>0</v>
      </c>
    </row>
    <row r="27" spans="1:7" x14ac:dyDescent="0.25">
      <c r="A27" s="40">
        <v>20</v>
      </c>
      <c r="B27" s="41" t="s">
        <v>512</v>
      </c>
      <c r="C27" s="41" t="s">
        <v>513</v>
      </c>
      <c r="D27" s="41" t="s">
        <v>198</v>
      </c>
      <c r="E27" s="42">
        <v>5.0000000000000001E-3</v>
      </c>
      <c r="F27" s="90"/>
      <c r="G27" s="92">
        <f>Table119[5]*Table119[6]</f>
        <v>0</v>
      </c>
    </row>
    <row r="28" spans="1:7" x14ac:dyDescent="0.25">
      <c r="A28" s="40">
        <v>21</v>
      </c>
      <c r="B28" s="41"/>
      <c r="C28" s="41" t="s">
        <v>514</v>
      </c>
      <c r="D28" s="41" t="s">
        <v>294</v>
      </c>
      <c r="E28" s="42">
        <v>0</v>
      </c>
      <c r="F28" s="90"/>
      <c r="G28" s="92">
        <f>Table119[5]*Table119[6]</f>
        <v>0</v>
      </c>
    </row>
    <row r="29" spans="1:7" x14ac:dyDescent="0.25">
      <c r="A29" s="40">
        <v>22</v>
      </c>
      <c r="B29" s="41">
        <v>62011</v>
      </c>
      <c r="C29" s="41" t="s">
        <v>485</v>
      </c>
      <c r="D29" s="41" t="s">
        <v>294</v>
      </c>
      <c r="E29" s="42">
        <v>3</v>
      </c>
      <c r="F29" s="90"/>
      <c r="G29" s="92">
        <f>Table119[5]*Table119[6]</f>
        <v>0</v>
      </c>
    </row>
    <row r="30" spans="1:7" x14ac:dyDescent="0.25">
      <c r="A30" s="40">
        <v>23</v>
      </c>
      <c r="B30" s="41">
        <v>62012</v>
      </c>
      <c r="C30" s="41" t="s">
        <v>486</v>
      </c>
      <c r="D30" s="41" t="s">
        <v>294</v>
      </c>
      <c r="E30" s="42">
        <v>3</v>
      </c>
      <c r="F30" s="90"/>
      <c r="G30" s="92">
        <f>Table119[5]*Table119[6]</f>
        <v>0</v>
      </c>
    </row>
    <row r="31" spans="1:7" x14ac:dyDescent="0.25">
      <c r="A31" s="40">
        <v>24</v>
      </c>
      <c r="B31" s="41">
        <v>600083</v>
      </c>
      <c r="C31" s="41" t="s">
        <v>487</v>
      </c>
      <c r="D31" s="41" t="s">
        <v>294</v>
      </c>
      <c r="E31" s="42">
        <v>1</v>
      </c>
      <c r="F31" s="90"/>
      <c r="G31" s="92">
        <f>Table119[5]*Table119[6]</f>
        <v>0</v>
      </c>
    </row>
    <row r="32" spans="1:7" x14ac:dyDescent="0.25">
      <c r="A32" s="40">
        <v>25</v>
      </c>
      <c r="B32" s="41" t="s">
        <v>354</v>
      </c>
      <c r="C32" s="41" t="s">
        <v>515</v>
      </c>
      <c r="D32" s="41" t="s">
        <v>294</v>
      </c>
      <c r="E32" s="42">
        <v>1</v>
      </c>
      <c r="F32" s="90"/>
      <c r="G32" s="92">
        <f>Table119[5]*Table119[6]</f>
        <v>0</v>
      </c>
    </row>
    <row r="33" spans="1:7" x14ac:dyDescent="0.25">
      <c r="A33" s="40">
        <v>26</v>
      </c>
      <c r="B33" s="41" t="s">
        <v>354</v>
      </c>
      <c r="C33" s="41" t="s">
        <v>516</v>
      </c>
      <c r="D33" s="41" t="s">
        <v>294</v>
      </c>
      <c r="E33" s="42">
        <v>4</v>
      </c>
      <c r="F33" s="90"/>
      <c r="G33" s="92">
        <f>Table119[5]*Table119[6]</f>
        <v>0</v>
      </c>
    </row>
    <row r="34" spans="1:7" x14ac:dyDescent="0.25">
      <c r="A34" s="40">
        <v>27</v>
      </c>
      <c r="B34" s="41" t="s">
        <v>517</v>
      </c>
      <c r="C34" s="41" t="s">
        <v>518</v>
      </c>
      <c r="D34" s="41" t="s">
        <v>129</v>
      </c>
      <c r="E34" s="42">
        <v>33</v>
      </c>
      <c r="F34" s="90"/>
      <c r="G34" s="92">
        <f>Table119[5]*Table119[6]</f>
        <v>0</v>
      </c>
    </row>
    <row r="35" spans="1:7" x14ac:dyDescent="0.25">
      <c r="A35" s="40">
        <v>28</v>
      </c>
      <c r="B35" s="41" t="s">
        <v>360</v>
      </c>
      <c r="C35" s="41" t="s">
        <v>519</v>
      </c>
      <c r="D35" s="41" t="s">
        <v>129</v>
      </c>
      <c r="E35" s="42">
        <v>11</v>
      </c>
      <c r="F35" s="90"/>
      <c r="G35" s="92">
        <f>Table119[5]*Table119[6]</f>
        <v>0</v>
      </c>
    </row>
    <row r="36" spans="1:7" x14ac:dyDescent="0.25">
      <c r="A36" s="40">
        <v>29</v>
      </c>
      <c r="B36" s="41">
        <v>24566</v>
      </c>
      <c r="C36" s="41" t="s">
        <v>520</v>
      </c>
      <c r="D36" s="41" t="s">
        <v>129</v>
      </c>
      <c r="E36" s="42">
        <v>38</v>
      </c>
      <c r="F36" s="90"/>
      <c r="G36" s="92">
        <f>Table119[5]*Table119[6]</f>
        <v>0</v>
      </c>
    </row>
    <row r="37" spans="1:7" x14ac:dyDescent="0.25">
      <c r="A37" s="40" t="s">
        <v>114</v>
      </c>
      <c r="B37" s="41"/>
      <c r="C37" s="41" t="s">
        <v>521</v>
      </c>
      <c r="D37" s="41"/>
      <c r="E37" s="42"/>
      <c r="F37" s="90"/>
      <c r="G37" s="92">
        <f>Table119[5]*Table119[6]</f>
        <v>0</v>
      </c>
    </row>
    <row r="38" spans="1:7" x14ac:dyDescent="0.25">
      <c r="A38" s="40">
        <v>30</v>
      </c>
      <c r="B38" s="41" t="s">
        <v>354</v>
      </c>
      <c r="C38" s="41" t="s">
        <v>522</v>
      </c>
      <c r="D38" s="41" t="s">
        <v>294</v>
      </c>
      <c r="E38" s="42">
        <v>1</v>
      </c>
      <c r="F38" s="90"/>
      <c r="G38" s="92">
        <f>Table119[5]*Table119[6]</f>
        <v>0</v>
      </c>
    </row>
    <row r="39" spans="1:7" x14ac:dyDescent="0.25">
      <c r="A39" s="40">
        <v>31</v>
      </c>
      <c r="B39" s="41" t="s">
        <v>354</v>
      </c>
      <c r="C39" s="41" t="s">
        <v>483</v>
      </c>
      <c r="D39" s="41" t="s">
        <v>294</v>
      </c>
      <c r="E39" s="42">
        <v>1</v>
      </c>
      <c r="F39" s="90"/>
      <c r="G39" s="92">
        <f>Table119[5]*Table119[6]</f>
        <v>0</v>
      </c>
    </row>
    <row r="40" spans="1:7" x14ac:dyDescent="0.25">
      <c r="A40" s="40">
        <v>32</v>
      </c>
      <c r="B40" s="41" t="s">
        <v>354</v>
      </c>
      <c r="C40" s="41" t="s">
        <v>523</v>
      </c>
      <c r="D40" s="41" t="s">
        <v>294</v>
      </c>
      <c r="E40" s="42">
        <v>1</v>
      </c>
      <c r="F40" s="90"/>
      <c r="G40" s="92">
        <f>Table119[5]*Table119[6]</f>
        <v>0</v>
      </c>
    </row>
    <row r="41" spans="1:7" x14ac:dyDescent="0.25">
      <c r="A41" s="40">
        <v>33</v>
      </c>
      <c r="B41" s="41" t="s">
        <v>354</v>
      </c>
      <c r="C41" s="41" t="s">
        <v>524</v>
      </c>
      <c r="D41" s="41" t="s">
        <v>294</v>
      </c>
      <c r="E41" s="42">
        <v>1</v>
      </c>
      <c r="F41" s="90"/>
      <c r="G41" s="92">
        <f>Table119[5]*Table119[6]</f>
        <v>0</v>
      </c>
    </row>
    <row r="42" spans="1:7" x14ac:dyDescent="0.25">
      <c r="A42" s="40">
        <v>34</v>
      </c>
      <c r="B42" s="41" t="s">
        <v>354</v>
      </c>
      <c r="C42" s="41" t="s">
        <v>525</v>
      </c>
      <c r="D42" s="41" t="s">
        <v>294</v>
      </c>
      <c r="E42" s="42">
        <v>2</v>
      </c>
      <c r="F42" s="90"/>
      <c r="G42" s="92">
        <f>Table119[5]*Table119[6]</f>
        <v>0</v>
      </c>
    </row>
    <row r="43" spans="1:7" x14ac:dyDescent="0.25">
      <c r="A43" s="40">
        <v>35</v>
      </c>
      <c r="B43" s="41" t="s">
        <v>354</v>
      </c>
      <c r="C43" s="41" t="s">
        <v>526</v>
      </c>
      <c r="D43" s="41" t="s">
        <v>294</v>
      </c>
      <c r="E43" s="42">
        <v>1</v>
      </c>
      <c r="F43" s="90"/>
      <c r="G43" s="92">
        <f>Table119[5]*Table119[6]</f>
        <v>0</v>
      </c>
    </row>
    <row r="44" spans="1:7" x14ac:dyDescent="0.25">
      <c r="A44" s="40">
        <v>36</v>
      </c>
      <c r="B44" s="41" t="s">
        <v>354</v>
      </c>
      <c r="C44" s="41" t="s">
        <v>527</v>
      </c>
      <c r="D44" s="41" t="s">
        <v>294</v>
      </c>
      <c r="E44" s="42">
        <v>1</v>
      </c>
      <c r="F44" s="90"/>
      <c r="G44" s="92">
        <f>Table119[5]*Table119[6]</f>
        <v>0</v>
      </c>
    </row>
    <row r="45" spans="1:7" x14ac:dyDescent="0.25">
      <c r="A45" s="40">
        <v>37</v>
      </c>
      <c r="B45" s="41" t="s">
        <v>354</v>
      </c>
      <c r="C45" s="41" t="s">
        <v>528</v>
      </c>
      <c r="D45" s="41" t="s">
        <v>294</v>
      </c>
      <c r="E45" s="42">
        <v>1</v>
      </c>
      <c r="F45" s="90"/>
      <c r="G45" s="92">
        <f>Table119[5]*Table119[6]</f>
        <v>0</v>
      </c>
    </row>
    <row r="46" spans="1:7" x14ac:dyDescent="0.25">
      <c r="A46" s="40">
        <v>38</v>
      </c>
      <c r="B46" s="41" t="s">
        <v>354</v>
      </c>
      <c r="C46" s="41" t="s">
        <v>495</v>
      </c>
      <c r="D46" s="41" t="s">
        <v>294</v>
      </c>
      <c r="E46" s="42">
        <v>1</v>
      </c>
      <c r="F46" s="90"/>
      <c r="G46" s="92">
        <f>Table119[5]*Table119[6]</f>
        <v>0</v>
      </c>
    </row>
    <row r="47" spans="1:7" ht="31.5" customHeight="1" x14ac:dyDescent="0.25">
      <c r="A47" s="99" t="s">
        <v>917</v>
      </c>
      <c r="B47" s="99" t="s">
        <v>855</v>
      </c>
      <c r="C47" s="100" t="s">
        <v>919</v>
      </c>
      <c r="D47" s="99" t="s">
        <v>918</v>
      </c>
      <c r="E47" s="101">
        <v>1</v>
      </c>
      <c r="F47" s="102"/>
      <c r="G47" s="103">
        <f>Table119[5]*Table119[6]</f>
        <v>0</v>
      </c>
    </row>
    <row r="48" spans="1:7" x14ac:dyDescent="0.25">
      <c r="A48" s="99" t="s">
        <v>857</v>
      </c>
      <c r="B48" s="99" t="s">
        <v>855</v>
      </c>
      <c r="C48" s="100" t="s">
        <v>856</v>
      </c>
      <c r="D48" s="99" t="s">
        <v>294</v>
      </c>
      <c r="E48" s="101">
        <v>1</v>
      </c>
      <c r="F48" s="102"/>
      <c r="G48" s="103">
        <f>Table119[5]*Table119[6]</f>
        <v>0</v>
      </c>
    </row>
    <row r="49" spans="1:7" x14ac:dyDescent="0.25">
      <c r="A49" s="40">
        <v>39</v>
      </c>
      <c r="B49" s="41" t="s">
        <v>354</v>
      </c>
      <c r="C49" s="41" t="s">
        <v>529</v>
      </c>
      <c r="D49" s="41" t="s">
        <v>294</v>
      </c>
      <c r="E49" s="42">
        <v>1</v>
      </c>
      <c r="F49" s="90"/>
      <c r="G49" s="92">
        <f>Table119[5]*Table119[6]</f>
        <v>0</v>
      </c>
    </row>
    <row r="50" spans="1:7" x14ac:dyDescent="0.25">
      <c r="A50" s="40" t="s">
        <v>83</v>
      </c>
      <c r="B50" s="41"/>
      <c r="C50" s="41"/>
      <c r="D50" s="41"/>
      <c r="E50" s="42"/>
      <c r="F50" s="42"/>
      <c r="G50" s="87">
        <f>SUBTOTAL(9,Table119[7])</f>
        <v>0</v>
      </c>
    </row>
  </sheetData>
  <mergeCells count="2">
    <mergeCell ref="C2:G3"/>
    <mergeCell ref="A4:B4"/>
  </mergeCells>
  <phoneticPr fontId="18" type="noConversion"/>
  <conditionalFormatting sqref="A7:G50">
    <cfRule type="expression" dxfId="70" priority="3">
      <formula>CELL("PROTECT",A7)=0</formula>
    </cfRule>
    <cfRule type="expression" dxfId="69" priority="4">
      <formula>$C7="Subtotal"</formula>
    </cfRule>
    <cfRule type="expression" priority="5" stopIfTrue="1">
      <formula>OR($C7="Subtotal",$A7="Total TVA Cota 0")</formula>
    </cfRule>
    <cfRule type="expression" dxfId="68" priority="7">
      <formula>$E7=""</formula>
    </cfRule>
  </conditionalFormatting>
  <conditionalFormatting sqref="G7:G50">
    <cfRule type="expression" dxfId="67" priority="1">
      <formula>AND($C7="Subtotal",$G7="")</formula>
    </cfRule>
    <cfRule type="expression" dxfId="66" priority="2">
      <formula>AND($C7="Subtotal",_xlfn.FORMULATEXT($G7)="=[5]*[6]")</formula>
    </cfRule>
    <cfRule type="expression" dxfId="65" priority="6">
      <formula>AND($C7&lt;&gt;"Subtotal",_xlfn.FORMULATEXT($G7)&lt;&gt;"=[5]*[6]")</formula>
    </cfRule>
  </conditionalFormatting>
  <conditionalFormatting sqref="E7:G50">
    <cfRule type="notContainsBlanks" priority="8" stopIfTrue="1">
      <formula>LEN(TRIM(E7))&gt;0</formula>
    </cfRule>
    <cfRule type="expression" dxfId="64" priority="9">
      <formula>$E7&lt;&gt;""</formula>
    </cfRule>
  </conditionalFormatting>
  <dataValidations count="1">
    <dataValidation type="decimal" operator="greaterThan" allowBlank="1" showInputMessage="1" showErrorMessage="1" sqref="F7:F4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1"/>
      <c r="D3" s="141"/>
      <c r="E3" s="141"/>
      <c r="F3" s="141"/>
      <c r="G3" s="141"/>
    </row>
    <row r="4" spans="1:7" s="22" customFormat="1" ht="18.75" x14ac:dyDescent="0.25">
      <c r="A4" s="144" t="s">
        <v>8</v>
      </c>
      <c r="B4" s="144"/>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83</v>
      </c>
      <c r="B9" s="41"/>
      <c r="C9" s="41"/>
      <c r="D9" s="41"/>
      <c r="E9" s="42"/>
      <c r="F9" s="42"/>
      <c r="G9" s="87">
        <f>SUBTOTAL(9,Table1193[7])</f>
        <v>0</v>
      </c>
    </row>
  </sheetData>
  <mergeCells count="2">
    <mergeCell ref="C2:G3"/>
    <mergeCell ref="A4:B4"/>
  </mergeCells>
  <conditionalFormatting sqref="G7:G9">
    <cfRule type="expression" dxfId="44" priority="1">
      <formula>AND($C7="Subtotal",$G7="")</formula>
    </cfRule>
    <cfRule type="expression" dxfId="43" priority="2">
      <formula>AND($C7="Subtotal",_xlfn.FORMULATEXT($G7)="=[5]*[6]")</formula>
    </cfRule>
    <cfRule type="expression" dxfId="42" priority="6">
      <formula>AND($C7&lt;&gt;"Subtotal",_xlfn.FORMULATEXT($G7)&lt;&gt;"=[5]*[6]")</formula>
    </cfRule>
  </conditionalFormatting>
  <conditionalFormatting sqref="A7:G9">
    <cfRule type="expression" dxfId="41" priority="3">
      <formula>CELL("PROTECT",A7)=0</formula>
    </cfRule>
    <cfRule type="expression" dxfId="40" priority="4">
      <formula>$C7="Subtotal"</formula>
    </cfRule>
    <cfRule type="expression" priority="5" stopIfTrue="1">
      <formula>OR($C7="Subtotal",$A7="Total TVA Cota 0")</formula>
    </cfRule>
    <cfRule type="expression" dxfId="39" priority="7">
      <formula>$E7=""</formula>
    </cfRule>
  </conditionalFormatting>
  <conditionalFormatting sqref="E7:G9">
    <cfRule type="notContainsBlanks" priority="8" stopIfTrue="1">
      <formula>LEN(TRIM(E7))&gt;0</formula>
    </cfRule>
    <cfRule type="expression" dxfId="38"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ht="18.75" x14ac:dyDescent="0.3">
      <c r="A3" s="26" t="str">
        <f>SITE!A3</f>
        <v>Site:</v>
      </c>
      <c r="B3" s="27" t="str">
        <f>IF(SITE!B3=0,"",SITE!B3)</f>
        <v>y</v>
      </c>
      <c r="C3" s="141"/>
      <c r="D3" s="141"/>
      <c r="E3" s="141"/>
      <c r="F3" s="141"/>
      <c r="G3" s="141"/>
    </row>
    <row r="4" spans="1:7" ht="18.75" x14ac:dyDescent="0.25">
      <c r="A4" s="148" t="str">
        <f>SITE!B16</f>
        <v>Darea in Exloatare</v>
      </c>
      <c r="B4" s="148"/>
      <c r="C4" s="148"/>
      <c r="D4" s="148"/>
      <c r="E4" s="148"/>
      <c r="F4" s="148"/>
      <c r="G4" s="148"/>
    </row>
    <row r="5" spans="1:7" ht="47.25" x14ac:dyDescent="0.25">
      <c r="A5" s="6" t="s">
        <v>1</v>
      </c>
      <c r="B5" s="6" t="s">
        <v>35</v>
      </c>
      <c r="C5" s="6" t="s">
        <v>3</v>
      </c>
      <c r="D5" s="6" t="s">
        <v>4</v>
      </c>
      <c r="E5" s="6" t="s">
        <v>5</v>
      </c>
      <c r="F5" s="9" t="s">
        <v>84</v>
      </c>
      <c r="G5" s="9" t="s">
        <v>86</v>
      </c>
    </row>
    <row r="6" spans="1:7" ht="15.75" x14ac:dyDescent="0.25">
      <c r="A6" s="6">
        <v>1</v>
      </c>
      <c r="B6" s="6">
        <v>2</v>
      </c>
      <c r="C6" s="6">
        <v>3</v>
      </c>
      <c r="D6" s="6">
        <v>4</v>
      </c>
      <c r="E6" s="6">
        <v>5</v>
      </c>
      <c r="F6" s="6">
        <v>6</v>
      </c>
      <c r="G6" s="6">
        <v>7</v>
      </c>
    </row>
    <row r="7" spans="1:7" ht="15.75" x14ac:dyDescent="0.25">
      <c r="A7" s="51">
        <v>1</v>
      </c>
      <c r="B7" s="52"/>
      <c r="C7" s="53" t="s">
        <v>89</v>
      </c>
      <c r="D7" s="54" t="s">
        <v>90</v>
      </c>
      <c r="E7" s="55">
        <v>1</v>
      </c>
      <c r="F7" s="24"/>
      <c r="G7" s="18">
        <f t="shared" ref="G7:G10" si="0">$E7*F7</f>
        <v>0</v>
      </c>
    </row>
    <row r="8" spans="1:7" ht="15.75" x14ac:dyDescent="0.25">
      <c r="A8" s="48">
        <v>2</v>
      </c>
      <c r="B8" s="48"/>
      <c r="C8" s="56" t="s">
        <v>91</v>
      </c>
      <c r="D8" s="57" t="s">
        <v>93</v>
      </c>
      <c r="E8" s="55">
        <v>1</v>
      </c>
      <c r="F8" s="24"/>
      <c r="G8" s="18">
        <f t="shared" si="0"/>
        <v>0</v>
      </c>
    </row>
    <row r="9" spans="1:7" ht="15.75" x14ac:dyDescent="0.25">
      <c r="A9" s="48">
        <v>3</v>
      </c>
      <c r="B9" s="48"/>
      <c r="C9" s="56" t="s">
        <v>92</v>
      </c>
      <c r="D9" s="57" t="s">
        <v>93</v>
      </c>
      <c r="E9" s="55">
        <v>1</v>
      </c>
      <c r="F9" s="24"/>
      <c r="G9" s="18">
        <f t="shared" si="0"/>
        <v>0</v>
      </c>
    </row>
    <row r="10" spans="1:7" ht="16.5" thickBot="1" x14ac:dyDescent="0.3">
      <c r="A10" s="48">
        <v>4</v>
      </c>
      <c r="B10" s="48"/>
      <c r="C10" s="56" t="s">
        <v>94</v>
      </c>
      <c r="D10" s="57" t="s">
        <v>95</v>
      </c>
      <c r="E10" s="55">
        <v>1</v>
      </c>
      <c r="F10" s="24"/>
      <c r="G10" s="18">
        <f t="shared" si="0"/>
        <v>0</v>
      </c>
    </row>
    <row r="11" spans="1:7" ht="20.25" thickTop="1" thickBot="1" x14ac:dyDescent="0.3">
      <c r="A11" s="14" t="s">
        <v>48</v>
      </c>
      <c r="B11" s="14"/>
      <c r="C11" s="14"/>
      <c r="D11" s="14"/>
      <c r="E11" s="14"/>
      <c r="F11" s="14"/>
      <c r="G11" s="1">
        <f>SUM(G7:G10)</f>
        <v>0</v>
      </c>
    </row>
    <row r="13" spans="1:7" x14ac:dyDescent="0.25">
      <c r="A13" s="13" t="s">
        <v>51</v>
      </c>
    </row>
  </sheetData>
  <mergeCells count="2">
    <mergeCell ref="C2:G3"/>
    <mergeCell ref="A4:G4"/>
  </mergeCells>
  <phoneticPr fontId="18" type="noConversion"/>
  <conditionalFormatting sqref="F7:F10">
    <cfRule type="containsBlanks" dxfId="18" priority="9">
      <formula>LEN(TRIM(F7))=0</formula>
    </cfRule>
  </conditionalFormatting>
  <conditionalFormatting sqref="A4:G6 C1:G3 F7:G10 A11:G13">
    <cfRule type="expression" dxfId="17" priority="8">
      <formula>CELL("PROTECT",A1)=0</formula>
    </cfRule>
  </conditionalFormatting>
  <conditionalFormatting sqref="C7:E10">
    <cfRule type="containsBlanks" dxfId="16" priority="2">
      <formula>LEN(TRIM(C7))=0</formula>
    </cfRule>
  </conditionalFormatting>
  <conditionalFormatting sqref="A7:E10">
    <cfRule type="expression" dxfId="15"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ht="18.75" x14ac:dyDescent="0.3">
      <c r="A3" s="26" t="str">
        <f>SITE!A3</f>
        <v>Site:</v>
      </c>
      <c r="B3" s="27" t="str">
        <f>IF(SITE!B3=0,"",SITE!B3)</f>
        <v>y</v>
      </c>
      <c r="C3" s="145"/>
      <c r="D3" s="145"/>
      <c r="E3" s="145"/>
      <c r="F3" s="145"/>
      <c r="G3" s="145"/>
    </row>
    <row r="4" spans="1:7" ht="18.75" x14ac:dyDescent="0.25">
      <c r="A4" s="10" t="str">
        <f>SITE!B17</f>
        <v>Deservirea si mentenanta pentru 3 ani de operare</v>
      </c>
      <c r="B4" s="11"/>
      <c r="C4" s="11"/>
      <c r="D4" s="11"/>
      <c r="E4" s="11"/>
      <c r="F4" s="11"/>
      <c r="G4" s="12"/>
    </row>
    <row r="5" spans="1:7" ht="47.25" x14ac:dyDescent="0.25">
      <c r="A5" s="9" t="s">
        <v>1</v>
      </c>
      <c r="B5" s="9" t="s">
        <v>35</v>
      </c>
      <c r="C5" s="9" t="s">
        <v>46</v>
      </c>
      <c r="D5" s="9" t="s">
        <v>103</v>
      </c>
      <c r="E5" s="9" t="s">
        <v>47</v>
      </c>
      <c r="F5" s="9" t="s">
        <v>84</v>
      </c>
      <c r="G5" s="9" t="s">
        <v>87</v>
      </c>
    </row>
    <row r="6" spans="1:7" ht="15.75" x14ac:dyDescent="0.25">
      <c r="A6" s="6">
        <v>1</v>
      </c>
      <c r="B6" s="6">
        <v>2</v>
      </c>
      <c r="C6" s="6">
        <v>3</v>
      </c>
      <c r="D6" s="6">
        <v>4</v>
      </c>
      <c r="E6" s="6">
        <v>5</v>
      </c>
      <c r="F6" s="6">
        <v>6</v>
      </c>
      <c r="G6" s="6">
        <v>7</v>
      </c>
    </row>
    <row r="7" spans="1:7" ht="31.5" x14ac:dyDescent="0.25">
      <c r="A7" s="7">
        <v>1</v>
      </c>
      <c r="B7" s="7"/>
      <c r="C7" s="7" t="s">
        <v>96</v>
      </c>
      <c r="D7" s="49" t="s">
        <v>97</v>
      </c>
      <c r="E7" s="50">
        <v>3</v>
      </c>
      <c r="F7" s="20"/>
      <c r="G7" s="19">
        <f>$E7*F7</f>
        <v>0</v>
      </c>
    </row>
    <row r="8" spans="1:7" ht="15.75" x14ac:dyDescent="0.25">
      <c r="A8" s="7">
        <v>2</v>
      </c>
      <c r="B8" s="7"/>
      <c r="C8" s="7" t="s">
        <v>98</v>
      </c>
      <c r="D8" s="49" t="s">
        <v>97</v>
      </c>
      <c r="E8" s="50">
        <v>3</v>
      </c>
      <c r="F8" s="20"/>
      <c r="G8" s="19">
        <f t="shared" ref="G8:G10" si="0">$E8*F8</f>
        <v>0</v>
      </c>
    </row>
    <row r="9" spans="1:7" ht="15.75" x14ac:dyDescent="0.25">
      <c r="A9" s="7">
        <v>3</v>
      </c>
      <c r="B9" s="7"/>
      <c r="C9" s="7" t="s">
        <v>99</v>
      </c>
      <c r="D9" s="49" t="s">
        <v>100</v>
      </c>
      <c r="E9" s="50">
        <v>3</v>
      </c>
      <c r="F9" s="20"/>
      <c r="G9" s="19">
        <f t="shared" si="0"/>
        <v>0</v>
      </c>
    </row>
    <row r="10" spans="1:7" ht="16.5" thickBot="1" x14ac:dyDescent="0.3">
      <c r="A10" s="7">
        <v>4</v>
      </c>
      <c r="B10" s="7"/>
      <c r="C10" s="7" t="s">
        <v>101</v>
      </c>
      <c r="D10" s="49" t="s">
        <v>102</v>
      </c>
      <c r="E10" s="50">
        <v>1</v>
      </c>
      <c r="F10" s="20"/>
      <c r="G10" s="19">
        <f t="shared" si="0"/>
        <v>0</v>
      </c>
    </row>
    <row r="11" spans="1:7" ht="20.25" thickTop="1" thickBot="1" x14ac:dyDescent="0.3">
      <c r="A11" s="14" t="s">
        <v>49</v>
      </c>
      <c r="B11" s="14"/>
      <c r="C11" s="14"/>
      <c r="D11" s="14"/>
      <c r="E11" s="1"/>
      <c r="F11" s="1"/>
      <c r="G11" s="1">
        <f>SUM(G7:G10)</f>
        <v>0</v>
      </c>
    </row>
    <row r="13" spans="1:7" ht="15" customHeight="1" x14ac:dyDescent="0.25">
      <c r="A13" s="149" t="s">
        <v>45</v>
      </c>
      <c r="B13" s="149"/>
      <c r="C13" s="149"/>
      <c r="D13" s="149"/>
      <c r="E13" s="149"/>
      <c r="F13" s="149"/>
      <c r="G13" s="149"/>
    </row>
    <row r="14" spans="1:7" x14ac:dyDescent="0.25">
      <c r="A14" s="149"/>
      <c r="B14" s="149"/>
      <c r="C14" s="149"/>
      <c r="D14" s="149"/>
      <c r="E14" s="149"/>
      <c r="F14" s="149"/>
      <c r="G14" s="149"/>
    </row>
  </sheetData>
  <mergeCells count="2">
    <mergeCell ref="C2:G3"/>
    <mergeCell ref="A13:G14"/>
  </mergeCells>
  <phoneticPr fontId="18" type="noConversion"/>
  <conditionalFormatting sqref="F7:F10">
    <cfRule type="containsBlanks" dxfId="14" priority="9">
      <formula>LEN(TRIM(F7))=0</formula>
    </cfRule>
  </conditionalFormatting>
  <conditionalFormatting sqref="A4:G6 C1:G3 F7:G10 A11:G14">
    <cfRule type="expression" dxfId="13" priority="8">
      <formula>CELL("PROTECT",A1)=0</formula>
    </cfRule>
  </conditionalFormatting>
  <conditionalFormatting sqref="C7:E10">
    <cfRule type="containsBlanks" dxfId="12" priority="2">
      <formula>LEN(TRIM(C7))=0</formula>
    </cfRule>
  </conditionalFormatting>
  <conditionalFormatting sqref="A7:E10">
    <cfRule type="expression" dxfId="11"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tabSelected="1" view="pageBreakPreview" zoomScaleNormal="100" zoomScaleSheetLayoutView="100" workbookViewId="0">
      <selection activeCell="C18" sqref="C18"/>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0" t="str">
        <f>SITE!C2</f>
        <v>Construirea Centralei termice cu arderea biocombustibilului solid la Liceul Teoretic din com. Sudarca, r-l Dondușeni</v>
      </c>
      <c r="D2" s="150"/>
      <c r="E2" s="150"/>
      <c r="F2" s="150"/>
      <c r="G2" s="150"/>
    </row>
    <row r="3" spans="1:7" ht="18.75" x14ac:dyDescent="0.3">
      <c r="A3" s="26" t="str">
        <f>SITE!A3</f>
        <v>Site:</v>
      </c>
      <c r="B3" s="27" t="str">
        <f>IF(SITE!B3=0,"",SITE!B3)</f>
        <v>y</v>
      </c>
      <c r="C3" s="150"/>
      <c r="D3" s="150"/>
      <c r="E3" s="150"/>
      <c r="F3" s="150"/>
      <c r="G3" s="150"/>
    </row>
    <row r="4" spans="1:7" ht="18.75" x14ac:dyDescent="0.25">
      <c r="A4" s="151" t="s">
        <v>59</v>
      </c>
      <c r="B4" s="151"/>
      <c r="C4" s="151"/>
      <c r="D4" s="151"/>
      <c r="E4" s="151"/>
      <c r="F4" s="151"/>
      <c r="G4" s="151"/>
    </row>
    <row r="5" spans="1:7" ht="31.5" x14ac:dyDescent="0.25">
      <c r="A5" s="8" t="s">
        <v>1</v>
      </c>
      <c r="B5" s="8" t="s">
        <v>35</v>
      </c>
      <c r="C5" s="8" t="s">
        <v>60</v>
      </c>
      <c r="D5" s="8" t="s">
        <v>61</v>
      </c>
      <c r="E5" s="8" t="s">
        <v>62</v>
      </c>
      <c r="F5" s="8" t="s">
        <v>85</v>
      </c>
      <c r="G5" s="8" t="s">
        <v>87</v>
      </c>
    </row>
    <row r="6" spans="1:7" ht="15.75" x14ac:dyDescent="0.25">
      <c r="A6" s="8">
        <v>1</v>
      </c>
      <c r="B6" s="8">
        <v>2</v>
      </c>
      <c r="C6" s="8">
        <v>3</v>
      </c>
      <c r="D6" s="8">
        <v>4</v>
      </c>
      <c r="E6" s="8">
        <v>5</v>
      </c>
      <c r="F6" s="8">
        <v>6</v>
      </c>
      <c r="G6" s="8">
        <v>7</v>
      </c>
    </row>
    <row r="7" spans="1:7" ht="15.75" x14ac:dyDescent="0.25">
      <c r="A7" s="154">
        <v>1</v>
      </c>
      <c r="B7" s="155" t="s">
        <v>34</v>
      </c>
      <c r="C7" s="36" t="s">
        <v>63</v>
      </c>
      <c r="D7" s="15"/>
      <c r="E7" s="152">
        <v>2</v>
      </c>
      <c r="F7" s="153">
        <v>1</v>
      </c>
      <c r="G7" s="152">
        <f>E7*F7</f>
        <v>2</v>
      </c>
    </row>
    <row r="8" spans="1:7" ht="30" x14ac:dyDescent="0.25">
      <c r="A8" s="154"/>
      <c r="B8" s="155"/>
      <c r="C8" s="86" t="s">
        <v>921</v>
      </c>
      <c r="D8" s="15"/>
      <c r="E8" s="152"/>
      <c r="F8" s="153"/>
      <c r="G8" s="152"/>
    </row>
    <row r="9" spans="1:7" ht="15.75" x14ac:dyDescent="0.25">
      <c r="A9" s="154"/>
      <c r="B9" s="155"/>
      <c r="C9" s="36" t="s">
        <v>67</v>
      </c>
      <c r="D9" s="15"/>
      <c r="E9" s="152"/>
      <c r="F9" s="153"/>
      <c r="G9" s="152"/>
    </row>
    <row r="10" spans="1:7" ht="15.75" x14ac:dyDescent="0.25">
      <c r="A10" s="154"/>
      <c r="B10" s="155"/>
      <c r="C10" s="37" t="s">
        <v>920</v>
      </c>
      <c r="D10" s="15"/>
      <c r="E10" s="152"/>
      <c r="F10" s="153"/>
      <c r="G10" s="152"/>
    </row>
    <row r="11" spans="1:7" ht="15.75" x14ac:dyDescent="0.25">
      <c r="A11" s="154"/>
      <c r="B11" s="155"/>
      <c r="C11" s="16" t="s">
        <v>68</v>
      </c>
      <c r="D11" s="17"/>
      <c r="E11" s="152"/>
      <c r="F11" s="153"/>
      <c r="G11" s="152"/>
    </row>
    <row r="12" spans="1:7" ht="15.75" x14ac:dyDescent="0.25">
      <c r="A12" s="154"/>
      <c r="B12" s="155"/>
      <c r="C12" s="16" t="s">
        <v>73</v>
      </c>
      <c r="D12" s="15"/>
      <c r="E12" s="152"/>
      <c r="F12" s="153"/>
      <c r="G12" s="152"/>
    </row>
    <row r="13" spans="1:7" ht="31.5" x14ac:dyDescent="0.25">
      <c r="A13" s="154"/>
      <c r="B13" s="155"/>
      <c r="C13" s="16" t="s">
        <v>74</v>
      </c>
      <c r="D13" s="15"/>
      <c r="E13" s="152"/>
      <c r="F13" s="153"/>
      <c r="G13" s="152"/>
    </row>
    <row r="14" spans="1:7" ht="31.5" x14ac:dyDescent="0.25">
      <c r="A14" s="154"/>
      <c r="B14" s="155"/>
      <c r="C14" s="37" t="s">
        <v>69</v>
      </c>
      <c r="D14" s="15"/>
      <c r="E14" s="152"/>
      <c r="F14" s="153"/>
      <c r="G14" s="152"/>
    </row>
    <row r="15" spans="1:7" ht="31.5" x14ac:dyDescent="0.25">
      <c r="A15" s="154"/>
      <c r="B15" s="155"/>
      <c r="C15" s="16" t="s">
        <v>70</v>
      </c>
      <c r="D15" s="15"/>
      <c r="E15" s="152"/>
      <c r="F15" s="153"/>
      <c r="G15" s="152"/>
    </row>
    <row r="16" spans="1:7" ht="31.5" x14ac:dyDescent="0.25">
      <c r="A16" s="154"/>
      <c r="B16" s="155"/>
      <c r="C16" s="16" t="s">
        <v>71</v>
      </c>
      <c r="D16" s="15"/>
      <c r="E16" s="152"/>
      <c r="F16" s="153"/>
      <c r="G16" s="152"/>
    </row>
    <row r="17" spans="1:7" ht="47.25" x14ac:dyDescent="0.25">
      <c r="A17" s="154"/>
      <c r="B17" s="155"/>
      <c r="C17" s="16" t="s">
        <v>72</v>
      </c>
      <c r="D17" s="15"/>
      <c r="E17" s="152"/>
      <c r="F17" s="153"/>
      <c r="G17" s="152"/>
    </row>
    <row r="18" spans="1:7" ht="15.75" x14ac:dyDescent="0.25">
      <c r="A18" s="154"/>
      <c r="B18" s="155"/>
      <c r="C18" s="16" t="s">
        <v>922</v>
      </c>
      <c r="D18" s="15"/>
      <c r="E18" s="152"/>
      <c r="F18" s="153"/>
      <c r="G18" s="152"/>
    </row>
    <row r="19" spans="1:7" ht="15.75" x14ac:dyDescent="0.25">
      <c r="A19" s="154"/>
      <c r="B19" s="155"/>
      <c r="C19" s="37" t="s">
        <v>108</v>
      </c>
      <c r="D19" s="15"/>
      <c r="E19" s="152"/>
      <c r="F19" s="153"/>
      <c r="G19" s="152"/>
    </row>
    <row r="20" spans="1:7" ht="48" thickBot="1" x14ac:dyDescent="0.3">
      <c r="A20" s="154"/>
      <c r="B20" s="155"/>
      <c r="C20" s="37" t="s">
        <v>106</v>
      </c>
      <c r="D20" s="15"/>
      <c r="E20" s="152"/>
      <c r="F20" s="153"/>
      <c r="G20" s="152"/>
    </row>
    <row r="21" spans="1:7" ht="19.5" customHeight="1" thickTop="1" thickBot="1" x14ac:dyDescent="0.3">
      <c r="A21" s="14" t="s">
        <v>49</v>
      </c>
      <c r="B21" s="14"/>
      <c r="C21" s="14"/>
      <c r="D21" s="14"/>
      <c r="E21" s="1"/>
      <c r="F21" s="1"/>
      <c r="G21" s="1">
        <f>SUM(G7:G20)</f>
        <v>2</v>
      </c>
    </row>
    <row r="22" spans="1:7" ht="16.5" thickTop="1" x14ac:dyDescent="0.25">
      <c r="A22" s="3"/>
      <c r="B22" s="3"/>
      <c r="C22" s="3"/>
      <c r="D22" s="3"/>
      <c r="E22" s="3"/>
      <c r="F22" s="3"/>
      <c r="G22" s="3"/>
    </row>
    <row r="23" spans="1:7" x14ac:dyDescent="0.25">
      <c r="A23" s="156" t="s">
        <v>64</v>
      </c>
      <c r="B23" s="156"/>
      <c r="C23" s="156"/>
      <c r="D23" s="156"/>
      <c r="E23" s="156"/>
      <c r="F23" s="156"/>
      <c r="G23" s="156"/>
    </row>
    <row r="24" spans="1:7" x14ac:dyDescent="0.25">
      <c r="A24" s="156" t="s">
        <v>105</v>
      </c>
      <c r="B24" s="156"/>
      <c r="C24" s="156"/>
      <c r="D24" s="156"/>
      <c r="E24" s="156"/>
      <c r="F24" s="156"/>
      <c r="G24" s="156"/>
    </row>
    <row r="25" spans="1:7" ht="31.5" customHeight="1" x14ac:dyDescent="0.25">
      <c r="A25" s="157" t="s">
        <v>65</v>
      </c>
      <c r="B25" s="157"/>
      <c r="C25" s="157"/>
      <c r="D25" s="157"/>
      <c r="E25" s="157"/>
      <c r="F25" s="157"/>
      <c r="G25" s="157"/>
    </row>
    <row r="26" spans="1:7" x14ac:dyDescent="0.25">
      <c r="A26" s="156" t="s">
        <v>66</v>
      </c>
      <c r="B26" s="156"/>
      <c r="C26" s="156"/>
      <c r="D26" s="156"/>
      <c r="E26" s="156"/>
      <c r="F26" s="156"/>
      <c r="G26" s="156"/>
    </row>
    <row r="27" spans="1:7" x14ac:dyDescent="0.25">
      <c r="A27" s="156" t="s">
        <v>107</v>
      </c>
      <c r="B27" s="156"/>
      <c r="C27" s="156"/>
      <c r="D27" s="156"/>
      <c r="E27" s="156"/>
      <c r="F27" s="156"/>
      <c r="G27" s="156"/>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18" type="noConversion"/>
  <conditionalFormatting sqref="D7:D20 F7">
    <cfRule type="containsBlanks" dxfId="10" priority="15">
      <formula>LEN(TRIM(D7))=0</formula>
    </cfRule>
  </conditionalFormatting>
  <conditionalFormatting sqref="A4:G26 C1:G3">
    <cfRule type="expression" dxfId="9" priority="8">
      <formula>CELL("PROTECT",A1)=0</formula>
    </cfRule>
  </conditionalFormatting>
  <conditionalFormatting sqref="E7:E20">
    <cfRule type="containsBlanks" dxfId="8" priority="2">
      <formula>LEN(TRIM(E7))=0</formula>
    </cfRule>
  </conditionalFormatting>
  <conditionalFormatting sqref="A27:G27">
    <cfRule type="expression" dxfId="7"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BreakPreview" topLeftCell="A7" zoomScaleNormal="90" zoomScaleSheetLayoutView="100" workbookViewId="0">
      <selection activeCell="E17" sqref="E17"/>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1"/>
      <c r="D3" s="141"/>
      <c r="E3" s="141"/>
      <c r="F3" s="141"/>
      <c r="G3" s="141"/>
    </row>
    <row r="4" spans="1:7" s="22" customFormat="1" ht="18.75" x14ac:dyDescent="0.25">
      <c r="A4" s="142" t="s">
        <v>8</v>
      </c>
      <c r="B4" s="143"/>
      <c r="C4" s="29" t="str">
        <f>SITE!B6</f>
        <v>Amenajarea Teritoriului</v>
      </c>
      <c r="D4" s="30"/>
      <c r="E4" s="30"/>
      <c r="F4" s="30"/>
      <c r="G4" s="31"/>
    </row>
    <row r="5" spans="1:7" s="22" customFormat="1" ht="47.25" x14ac:dyDescent="0.25">
      <c r="A5" s="8" t="s">
        <v>1</v>
      </c>
      <c r="B5" s="8" t="s">
        <v>2</v>
      </c>
      <c r="C5" s="8" t="s">
        <v>3</v>
      </c>
      <c r="D5" s="8" t="s">
        <v>4</v>
      </c>
      <c r="E5" s="8" t="s">
        <v>5</v>
      </c>
      <c r="F5" s="8" t="s">
        <v>84</v>
      </c>
      <c r="G5" s="8" t="s">
        <v>50</v>
      </c>
    </row>
    <row r="6" spans="1:7" s="22" customFormat="1" ht="15.75" x14ac:dyDescent="0.25">
      <c r="A6" s="9" t="s">
        <v>76</v>
      </c>
      <c r="B6" s="9" t="s">
        <v>77</v>
      </c>
      <c r="C6" s="9" t="s">
        <v>78</v>
      </c>
      <c r="D6" s="9" t="s">
        <v>79</v>
      </c>
      <c r="E6" s="9" t="s">
        <v>80</v>
      </c>
      <c r="F6" s="9" t="s">
        <v>81</v>
      </c>
      <c r="G6" s="9" t="s">
        <v>82</v>
      </c>
    </row>
    <row r="7" spans="1:7" s="45" customFormat="1" x14ac:dyDescent="0.25">
      <c r="A7" s="38"/>
      <c r="B7" s="38"/>
      <c r="C7" s="39" t="s">
        <v>865</v>
      </c>
      <c r="D7" s="38"/>
      <c r="E7" s="111"/>
      <c r="F7" s="111"/>
      <c r="G7" s="87">
        <f>Table1[5]*Table1[6]</f>
        <v>0</v>
      </c>
    </row>
    <row r="8" spans="1:7" s="45" customFormat="1" x14ac:dyDescent="0.25">
      <c r="C8" s="45" t="s">
        <v>866</v>
      </c>
      <c r="E8" s="112"/>
      <c r="F8" s="112"/>
      <c r="G8" s="114">
        <f>Table1[5]*Table1[6]</f>
        <v>0</v>
      </c>
    </row>
    <row r="9" spans="1:7" ht="30" x14ac:dyDescent="0.25">
      <c r="A9" s="40" t="s">
        <v>76</v>
      </c>
      <c r="B9" s="41" t="s">
        <v>867</v>
      </c>
      <c r="C9" s="41" t="s">
        <v>868</v>
      </c>
      <c r="D9" s="41" t="s">
        <v>113</v>
      </c>
      <c r="E9" s="113" t="s">
        <v>869</v>
      </c>
      <c r="F9" s="113"/>
      <c r="G9" s="87">
        <f>Table1[5]*Table1[6]</f>
        <v>0</v>
      </c>
    </row>
    <row r="10" spans="1:7" ht="45" x14ac:dyDescent="0.25">
      <c r="A10" s="40">
        <v>2</v>
      </c>
      <c r="B10" s="41" t="s">
        <v>870</v>
      </c>
      <c r="C10" s="41" t="s">
        <v>871</v>
      </c>
      <c r="D10" s="41" t="s">
        <v>113</v>
      </c>
      <c r="E10" s="113">
        <v>2.5</v>
      </c>
      <c r="F10" s="113"/>
      <c r="G10" s="87">
        <f>Table1[5]*Table1[6]</f>
        <v>0</v>
      </c>
    </row>
    <row r="11" spans="1:7" ht="30" x14ac:dyDescent="0.25">
      <c r="A11" s="40">
        <v>3</v>
      </c>
      <c r="B11" s="41" t="s">
        <v>872</v>
      </c>
      <c r="C11" s="41" t="s">
        <v>913</v>
      </c>
      <c r="D11" s="41" t="s">
        <v>118</v>
      </c>
      <c r="E11" s="113">
        <v>25</v>
      </c>
      <c r="F11" s="113"/>
      <c r="G11" s="87">
        <f>Table1[5]*Table1[6]</f>
        <v>0</v>
      </c>
    </row>
    <row r="12" spans="1:7" ht="45" x14ac:dyDescent="0.25">
      <c r="A12" s="40">
        <v>5</v>
      </c>
      <c r="B12" s="41" t="s">
        <v>204</v>
      </c>
      <c r="C12" s="41" t="s">
        <v>873</v>
      </c>
      <c r="D12" s="41" t="s">
        <v>129</v>
      </c>
      <c r="E12" s="113">
        <v>20</v>
      </c>
      <c r="F12" s="113"/>
      <c r="G12" s="87">
        <f>Table1[5]*Table1[6]</f>
        <v>0</v>
      </c>
    </row>
    <row r="13" spans="1:7" x14ac:dyDescent="0.25">
      <c r="A13" s="40"/>
      <c r="B13" s="41"/>
      <c r="C13" s="41" t="s">
        <v>915</v>
      </c>
      <c r="D13" s="41"/>
      <c r="E13" s="113"/>
      <c r="F13" s="113"/>
      <c r="G13" s="87">
        <f>Table1[5]*Table1[6]</f>
        <v>0</v>
      </c>
    </row>
    <row r="14" spans="1:7" ht="45" x14ac:dyDescent="0.25">
      <c r="A14" s="40">
        <v>6</v>
      </c>
      <c r="B14" s="41" t="s">
        <v>874</v>
      </c>
      <c r="C14" s="41" t="s">
        <v>914</v>
      </c>
      <c r="D14" s="41" t="s">
        <v>129</v>
      </c>
      <c r="E14" s="113">
        <v>20</v>
      </c>
      <c r="F14" s="113"/>
      <c r="G14" s="87">
        <f>Table1[5]*Table1[6]</f>
        <v>0</v>
      </c>
    </row>
    <row r="15" spans="1:7" ht="45" x14ac:dyDescent="0.25">
      <c r="A15" s="40">
        <v>7</v>
      </c>
      <c r="B15" s="41" t="s">
        <v>192</v>
      </c>
      <c r="C15" s="41" t="s">
        <v>875</v>
      </c>
      <c r="D15" s="41" t="s">
        <v>113</v>
      </c>
      <c r="E15" s="113">
        <v>0.7</v>
      </c>
      <c r="F15" s="113"/>
      <c r="G15" s="87">
        <f>Table1[5]*Table1[6]</f>
        <v>0</v>
      </c>
    </row>
    <row r="16" spans="1:7" x14ac:dyDescent="0.25">
      <c r="A16" s="40"/>
      <c r="B16" s="41"/>
      <c r="C16" s="41" t="s">
        <v>876</v>
      </c>
      <c r="D16" s="41"/>
      <c r="E16" s="113"/>
      <c r="F16" s="113"/>
      <c r="G16" s="87">
        <f>Table1[5]*Table1[6]</f>
        <v>0</v>
      </c>
    </row>
    <row r="17" spans="1:7" ht="45" x14ac:dyDescent="0.25">
      <c r="A17" s="40">
        <v>8</v>
      </c>
      <c r="B17" s="41" t="s">
        <v>877</v>
      </c>
      <c r="C17" s="41" t="s">
        <v>878</v>
      </c>
      <c r="D17" s="41" t="s">
        <v>118</v>
      </c>
      <c r="E17" s="113">
        <v>1.8</v>
      </c>
      <c r="F17" s="113"/>
      <c r="G17" s="87">
        <f>Table1[5]*Table1[6]</f>
        <v>0</v>
      </c>
    </row>
    <row r="18" spans="1:7" x14ac:dyDescent="0.25">
      <c r="A18" s="40"/>
      <c r="B18" s="41"/>
      <c r="C18" s="41" t="s">
        <v>879</v>
      </c>
      <c r="D18" s="41"/>
      <c r="E18" s="113"/>
      <c r="F18" s="113"/>
      <c r="G18" s="87">
        <f>Table1[5]*Table1[6]</f>
        <v>0</v>
      </c>
    </row>
    <row r="19" spans="1:7" ht="60" x14ac:dyDescent="0.25">
      <c r="A19" s="40">
        <v>9</v>
      </c>
      <c r="B19" s="41" t="s">
        <v>880</v>
      </c>
      <c r="C19" s="41" t="s">
        <v>881</v>
      </c>
      <c r="D19" s="41" t="s">
        <v>113</v>
      </c>
      <c r="E19" s="113">
        <v>2.6</v>
      </c>
      <c r="F19" s="113"/>
      <c r="G19" s="87">
        <f>Table1[5]*Table1[6]</f>
        <v>0</v>
      </c>
    </row>
    <row r="20" spans="1:7" ht="45" x14ac:dyDescent="0.25">
      <c r="A20" s="40">
        <v>10</v>
      </c>
      <c r="B20" s="41" t="s">
        <v>247</v>
      </c>
      <c r="C20" s="41" t="s">
        <v>248</v>
      </c>
      <c r="D20" s="41" t="s">
        <v>113</v>
      </c>
      <c r="E20" s="113">
        <v>1.45</v>
      </c>
      <c r="F20" s="113"/>
      <c r="G20" s="87">
        <f>Table1[5]*Table1[6]</f>
        <v>0</v>
      </c>
    </row>
    <row r="21" spans="1:7" ht="45" x14ac:dyDescent="0.25">
      <c r="A21" s="40">
        <v>11</v>
      </c>
      <c r="B21" s="41" t="s">
        <v>559</v>
      </c>
      <c r="C21" s="41" t="s">
        <v>560</v>
      </c>
      <c r="D21" s="41" t="s">
        <v>113</v>
      </c>
      <c r="E21" s="113">
        <v>1.45</v>
      </c>
      <c r="F21" s="113"/>
      <c r="G21" s="87">
        <f>Table1[5]*Table1[6]</f>
        <v>0</v>
      </c>
    </row>
    <row r="22" spans="1:7" ht="30" x14ac:dyDescent="0.25">
      <c r="A22" s="40">
        <v>12</v>
      </c>
      <c r="B22" s="41" t="s">
        <v>882</v>
      </c>
      <c r="C22" s="41" t="s">
        <v>883</v>
      </c>
      <c r="D22" s="41" t="s">
        <v>143</v>
      </c>
      <c r="E22" s="113">
        <v>415.84</v>
      </c>
      <c r="F22" s="113"/>
      <c r="G22" s="87">
        <f>Table1[5]*Table1[6]</f>
        <v>0</v>
      </c>
    </row>
    <row r="23" spans="1:7" ht="45" x14ac:dyDescent="0.25">
      <c r="A23" s="40">
        <v>15</v>
      </c>
      <c r="B23" s="41" t="s">
        <v>192</v>
      </c>
      <c r="C23" s="41" t="s">
        <v>875</v>
      </c>
      <c r="D23" s="41" t="s">
        <v>113</v>
      </c>
      <c r="E23" s="113">
        <v>1.04</v>
      </c>
      <c r="F23" s="113"/>
      <c r="G23" s="87">
        <f>Table1[5]*Table1[6]</f>
        <v>0</v>
      </c>
    </row>
    <row r="24" spans="1:7" x14ac:dyDescent="0.25">
      <c r="A24" s="40">
        <v>16</v>
      </c>
      <c r="B24" s="41" t="s">
        <v>884</v>
      </c>
      <c r="C24" s="41" t="s">
        <v>885</v>
      </c>
      <c r="D24" s="41" t="s">
        <v>113</v>
      </c>
      <c r="E24" s="113">
        <v>0.16</v>
      </c>
      <c r="F24" s="113"/>
      <c r="G24" s="87">
        <f>Table1[5]*Table1[6]</f>
        <v>0</v>
      </c>
    </row>
    <row r="25" spans="1:7" x14ac:dyDescent="0.25">
      <c r="A25" s="40"/>
      <c r="B25" s="41"/>
      <c r="C25" s="41" t="s">
        <v>886</v>
      </c>
      <c r="D25" s="41"/>
      <c r="E25" s="113"/>
      <c r="F25" s="113"/>
      <c r="G25" s="87">
        <f>Table1[5]*Table1[6]</f>
        <v>0</v>
      </c>
    </row>
    <row r="26" spans="1:7" ht="30" x14ac:dyDescent="0.25">
      <c r="A26" s="40">
        <v>18</v>
      </c>
      <c r="B26" s="41" t="s">
        <v>882</v>
      </c>
      <c r="C26" s="41" t="s">
        <v>883</v>
      </c>
      <c r="D26" s="41" t="s">
        <v>143</v>
      </c>
      <c r="E26" s="113">
        <v>27.95</v>
      </c>
      <c r="F26" s="113"/>
      <c r="G26" s="87">
        <f>Table1[5]*Table1[6]</f>
        <v>0</v>
      </c>
    </row>
    <row r="27" spans="1:7" ht="30" x14ac:dyDescent="0.25">
      <c r="A27" s="40">
        <v>19</v>
      </c>
      <c r="B27" s="41" t="s">
        <v>887</v>
      </c>
      <c r="C27" s="41" t="s">
        <v>888</v>
      </c>
      <c r="D27" s="41" t="s">
        <v>198</v>
      </c>
      <c r="E27" s="113">
        <v>0.02</v>
      </c>
      <c r="F27" s="113"/>
      <c r="G27" s="87">
        <f>Table1[5]*Table1[6]</f>
        <v>0</v>
      </c>
    </row>
    <row r="28" spans="1:7" ht="45" x14ac:dyDescent="0.25">
      <c r="A28" s="40">
        <v>20</v>
      </c>
      <c r="B28" s="41" t="s">
        <v>889</v>
      </c>
      <c r="C28" s="41" t="s">
        <v>890</v>
      </c>
      <c r="D28" s="41" t="s">
        <v>198</v>
      </c>
      <c r="E28" s="113">
        <v>0.02</v>
      </c>
      <c r="F28" s="113"/>
      <c r="G28" s="87">
        <f>Table1[5]*Table1[6]</f>
        <v>0</v>
      </c>
    </row>
    <row r="29" spans="1:7" x14ac:dyDescent="0.25">
      <c r="A29" s="40"/>
      <c r="B29" s="41"/>
      <c r="C29" s="41" t="s">
        <v>891</v>
      </c>
      <c r="D29" s="41"/>
      <c r="E29" s="113"/>
      <c r="F29" s="113"/>
      <c r="G29" s="87">
        <f>Table1[5]*Table1[6]</f>
        <v>0</v>
      </c>
    </row>
    <row r="30" spans="1:7" ht="30" x14ac:dyDescent="0.25">
      <c r="A30" s="40">
        <v>21</v>
      </c>
      <c r="B30" s="41" t="s">
        <v>141</v>
      </c>
      <c r="C30" s="41" t="s">
        <v>142</v>
      </c>
      <c r="D30" s="41" t="s">
        <v>143</v>
      </c>
      <c r="E30" s="113">
        <v>336</v>
      </c>
      <c r="F30" s="113"/>
      <c r="G30" s="87">
        <f>Table1[5]*Table1[6]</f>
        <v>0</v>
      </c>
    </row>
    <row r="31" spans="1:7" ht="30" x14ac:dyDescent="0.25">
      <c r="A31" s="40">
        <v>22</v>
      </c>
      <c r="B31" s="41" t="s">
        <v>887</v>
      </c>
      <c r="C31" s="41" t="s">
        <v>892</v>
      </c>
      <c r="D31" s="41" t="s">
        <v>198</v>
      </c>
      <c r="E31" s="113">
        <v>0.33600000000000002</v>
      </c>
      <c r="F31" s="113"/>
      <c r="G31" s="87">
        <f>Table1[5]*Table1[6]</f>
        <v>0</v>
      </c>
    </row>
    <row r="32" spans="1:7" ht="45" x14ac:dyDescent="0.25">
      <c r="A32" s="40">
        <v>23</v>
      </c>
      <c r="B32" s="41" t="s">
        <v>889</v>
      </c>
      <c r="C32" s="41" t="s">
        <v>893</v>
      </c>
      <c r="D32" s="41" t="s">
        <v>198</v>
      </c>
      <c r="E32" s="113">
        <v>0.33600000000000002</v>
      </c>
      <c r="F32" s="113"/>
      <c r="G32" s="87">
        <f>Table1[5]*Table1[6]</f>
        <v>0</v>
      </c>
    </row>
    <row r="33" spans="1:7" x14ac:dyDescent="0.25">
      <c r="A33" s="40"/>
      <c r="B33" s="41"/>
      <c r="C33" s="41" t="s">
        <v>521</v>
      </c>
      <c r="D33" s="41"/>
      <c r="E33" s="113"/>
      <c r="F33" s="113"/>
      <c r="G33" s="87">
        <f>Table1[5]*Table1[6]</f>
        <v>0</v>
      </c>
    </row>
    <row r="34" spans="1:7" x14ac:dyDescent="0.25">
      <c r="A34" s="40">
        <v>24</v>
      </c>
      <c r="B34" s="41"/>
      <c r="C34" s="41" t="s">
        <v>894</v>
      </c>
      <c r="D34" s="41" t="s">
        <v>895</v>
      </c>
      <c r="E34" s="113">
        <v>1</v>
      </c>
      <c r="F34" s="113"/>
      <c r="G34" s="87">
        <f>Table1[5]*Table1[6]</f>
        <v>0</v>
      </c>
    </row>
    <row r="35" spans="1:7" x14ac:dyDescent="0.25">
      <c r="A35" s="40"/>
      <c r="B35" s="41"/>
      <c r="C35" s="41" t="s">
        <v>896</v>
      </c>
      <c r="D35" s="41"/>
      <c r="E35" s="113"/>
      <c r="F35" s="113"/>
      <c r="G35" s="87">
        <f>Table1[5]*Table1[6]</f>
        <v>0</v>
      </c>
    </row>
    <row r="36" spans="1:7" ht="30" x14ac:dyDescent="0.25">
      <c r="A36" s="40">
        <v>35</v>
      </c>
      <c r="B36" s="41" t="s">
        <v>867</v>
      </c>
      <c r="C36" s="41" t="s">
        <v>868</v>
      </c>
      <c r="D36" s="41" t="s">
        <v>113</v>
      </c>
      <c r="E36" s="113">
        <v>9</v>
      </c>
      <c r="F36" s="113"/>
      <c r="G36" s="87">
        <f>Table1[5]*Table1[6]</f>
        <v>0</v>
      </c>
    </row>
    <row r="37" spans="1:7" ht="45" x14ac:dyDescent="0.25">
      <c r="A37" s="40">
        <v>36</v>
      </c>
      <c r="B37" s="41" t="s">
        <v>870</v>
      </c>
      <c r="C37" s="41" t="s">
        <v>871</v>
      </c>
      <c r="D37" s="41" t="s">
        <v>113</v>
      </c>
      <c r="E37" s="113">
        <v>9</v>
      </c>
      <c r="F37" s="113"/>
      <c r="G37" s="87">
        <f>Table1[5]*Table1[6]</f>
        <v>0</v>
      </c>
    </row>
    <row r="38" spans="1:7" x14ac:dyDescent="0.25">
      <c r="A38" s="104" t="s">
        <v>83</v>
      </c>
      <c r="B38" s="105"/>
      <c r="C38" s="105"/>
      <c r="D38" s="105"/>
      <c r="E38" s="106"/>
      <c r="F38" s="106"/>
      <c r="G38" s="106">
        <f>SUBTOTAL(9,Table1[7])</f>
        <v>0</v>
      </c>
    </row>
    <row r="39" spans="1:7" x14ac:dyDescent="0.25">
      <c r="A39" s="33"/>
      <c r="B39" s="34"/>
      <c r="C39" s="34"/>
      <c r="D39" s="34"/>
      <c r="E39" s="34"/>
      <c r="F39" s="34"/>
      <c r="G39" s="34"/>
    </row>
    <row r="40" spans="1:7" x14ac:dyDescent="0.25">
      <c r="A40" s="33"/>
      <c r="B40" s="34"/>
      <c r="C40" s="34"/>
      <c r="D40" s="34"/>
      <c r="E40" s="34"/>
      <c r="F40" s="34"/>
      <c r="G40" s="34"/>
    </row>
    <row r="41" spans="1:7" x14ac:dyDescent="0.25">
      <c r="A41" s="33"/>
      <c r="B41" s="34"/>
      <c r="C41" s="34"/>
      <c r="D41" s="34"/>
      <c r="E41" s="34"/>
      <c r="F41" s="34"/>
      <c r="G41" s="34"/>
    </row>
    <row r="42" spans="1:7" x14ac:dyDescent="0.25">
      <c r="A42" s="33"/>
      <c r="B42" s="34"/>
      <c r="C42" s="34"/>
      <c r="D42" s="34"/>
      <c r="E42" s="34"/>
      <c r="F42" s="34"/>
      <c r="G42" s="34"/>
    </row>
    <row r="43" spans="1:7" x14ac:dyDescent="0.25">
      <c r="A43" s="33"/>
      <c r="B43" s="34"/>
      <c r="C43" s="34"/>
      <c r="D43" s="34"/>
      <c r="E43" s="34"/>
      <c r="F43" s="34"/>
      <c r="G43" s="34"/>
    </row>
    <row r="44" spans="1:7" x14ac:dyDescent="0.25">
      <c r="A44" s="33"/>
      <c r="B44" s="34"/>
      <c r="C44" s="34"/>
      <c r="D44" s="34"/>
      <c r="E44" s="34"/>
      <c r="F44" s="34"/>
      <c r="G44" s="34"/>
    </row>
    <row r="45" spans="1:7" x14ac:dyDescent="0.25">
      <c r="A45" s="33"/>
      <c r="B45" s="34"/>
      <c r="C45" s="34"/>
      <c r="D45" s="34"/>
      <c r="E45" s="34"/>
      <c r="F45" s="34"/>
      <c r="G45" s="34"/>
    </row>
    <row r="46" spans="1:7" x14ac:dyDescent="0.25">
      <c r="A46" s="33"/>
      <c r="B46" s="34"/>
      <c r="C46" s="34"/>
      <c r="D46" s="34"/>
      <c r="E46" s="34"/>
      <c r="F46" s="34"/>
      <c r="G46" s="34"/>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sheetData>
  <mergeCells count="2">
    <mergeCell ref="C2:G3"/>
    <mergeCell ref="A4:B4"/>
  </mergeCells>
  <phoneticPr fontId="18" type="noConversion"/>
  <conditionalFormatting sqref="E7:G38">
    <cfRule type="notContainsBlanks" priority="8" stopIfTrue="1">
      <formula>LEN(TRIM(E7))&gt;0</formula>
    </cfRule>
    <cfRule type="expression" dxfId="265" priority="9">
      <formula>$E7&lt;&gt;""</formula>
    </cfRule>
  </conditionalFormatting>
  <conditionalFormatting sqref="G7:G38">
    <cfRule type="expression" dxfId="264" priority="1">
      <formula>AND($C7="Subtotal",$G7="")</formula>
    </cfRule>
    <cfRule type="expression" dxfId="263" priority="2">
      <formula>AND($C7="Subtotal",_xlfn.FORMULATEXT($G7)="=[5]*[6]")</formula>
    </cfRule>
    <cfRule type="expression" dxfId="262" priority="6">
      <formula>AND($C7&lt;&gt;"Subtotal",_xlfn.FORMULATEXT($G7)&lt;&gt;"=[5]*[6]")</formula>
    </cfRule>
  </conditionalFormatting>
  <conditionalFormatting sqref="A7:G38">
    <cfRule type="expression" dxfId="261" priority="3">
      <formula>CELL("PROTECT",A7)=0</formula>
    </cfRule>
    <cfRule type="expression" dxfId="260" priority="4">
      <formula>$C7="Subtotal"</formula>
    </cfRule>
    <cfRule type="expression" priority="5" stopIfTrue="1">
      <formula>OR($C7="Subtotal",$A7="Total TVA Cota 0")</formula>
    </cfRule>
    <cfRule type="expression" dxfId="259" priority="7">
      <formula>$E7=""</formula>
    </cfRule>
  </conditionalFormatting>
  <dataValidations disablePrompts="1" count="1">
    <dataValidation type="decimal" operator="greaterThan" allowBlank="1" showInputMessage="1" showErrorMessage="1" sqref="F7:F3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view="pageBreakPreview" zoomScaleNormal="90" zoomScaleSheetLayoutView="100" workbookViewId="0">
      <selection activeCell="E76" sqref="E76"/>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1"/>
      <c r="D3" s="141"/>
      <c r="E3" s="141"/>
      <c r="F3" s="141"/>
      <c r="G3" s="141"/>
    </row>
    <row r="4" spans="1:7" s="22" customFormat="1" ht="18.75" x14ac:dyDescent="0.25">
      <c r="A4" s="144" t="s">
        <v>8</v>
      </c>
      <c r="B4" s="144"/>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389</v>
      </c>
      <c r="D7" s="38"/>
      <c r="E7" s="44"/>
      <c r="F7" s="43"/>
      <c r="G7" s="87">
        <f>Table112[5]*Table112[6]</f>
        <v>0</v>
      </c>
    </row>
    <row r="8" spans="1:7" ht="45" x14ac:dyDescent="0.25">
      <c r="A8" s="38">
        <v>1</v>
      </c>
      <c r="B8" s="109" t="s">
        <v>810</v>
      </c>
      <c r="C8" s="108" t="s">
        <v>820</v>
      </c>
      <c r="D8" s="38" t="s">
        <v>294</v>
      </c>
      <c r="E8" s="44">
        <v>2</v>
      </c>
      <c r="F8" s="43"/>
      <c r="G8" s="88">
        <f>Table112[5]*Table112[6]</f>
        <v>0</v>
      </c>
    </row>
    <row r="9" spans="1:7" ht="30" x14ac:dyDescent="0.25">
      <c r="A9" s="35">
        <v>2</v>
      </c>
      <c r="B9" s="25" t="s">
        <v>808</v>
      </c>
      <c r="C9" s="25" t="s">
        <v>811</v>
      </c>
      <c r="D9" s="25" t="s">
        <v>294</v>
      </c>
      <c r="E9" s="35">
        <v>2</v>
      </c>
      <c r="F9" s="90"/>
      <c r="G9" s="91">
        <f>Table112[5]*Table112[6]</f>
        <v>0</v>
      </c>
    </row>
    <row r="10" spans="1:7" ht="30" x14ac:dyDescent="0.25">
      <c r="A10" s="40">
        <v>3</v>
      </c>
      <c r="B10" s="41" t="s">
        <v>808</v>
      </c>
      <c r="C10" s="41" t="s">
        <v>812</v>
      </c>
      <c r="D10" s="41" t="s">
        <v>294</v>
      </c>
      <c r="E10" s="42">
        <v>2</v>
      </c>
      <c r="F10" s="90"/>
      <c r="G10" s="92">
        <f>Table112[5]*Table112[6]</f>
        <v>0</v>
      </c>
    </row>
    <row r="11" spans="1:7" ht="30" x14ac:dyDescent="0.25">
      <c r="A11" s="40">
        <v>4</v>
      </c>
      <c r="B11" s="41" t="s">
        <v>808</v>
      </c>
      <c r="C11" s="41" t="s">
        <v>813</v>
      </c>
      <c r="D11" s="41" t="s">
        <v>294</v>
      </c>
      <c r="E11" s="42">
        <v>2</v>
      </c>
      <c r="F11" s="90"/>
      <c r="G11" s="92">
        <f>Table112[5]*Table112[6]</f>
        <v>0</v>
      </c>
    </row>
    <row r="12" spans="1:7" ht="30" x14ac:dyDescent="0.25">
      <c r="A12" s="40">
        <v>5</v>
      </c>
      <c r="B12" s="41" t="s">
        <v>808</v>
      </c>
      <c r="C12" s="41" t="s">
        <v>814</v>
      </c>
      <c r="D12" s="41" t="s">
        <v>294</v>
      </c>
      <c r="E12" s="42">
        <v>1</v>
      </c>
      <c r="F12" s="90"/>
      <c r="G12" s="92">
        <f>Table112[5]*Table112[6]</f>
        <v>0</v>
      </c>
    </row>
    <row r="13" spans="1:7" ht="30" x14ac:dyDescent="0.25">
      <c r="A13" s="40">
        <v>6</v>
      </c>
      <c r="B13" s="41" t="s">
        <v>808</v>
      </c>
      <c r="C13" s="41" t="s">
        <v>815</v>
      </c>
      <c r="D13" s="41" t="s">
        <v>294</v>
      </c>
      <c r="E13" s="42">
        <v>1</v>
      </c>
      <c r="F13" s="90"/>
      <c r="G13" s="92">
        <f>Table112[5]*Table112[6]</f>
        <v>0</v>
      </c>
    </row>
    <row r="14" spans="1:7" ht="30" x14ac:dyDescent="0.25">
      <c r="A14" s="40">
        <v>7</v>
      </c>
      <c r="B14" s="41" t="s">
        <v>808</v>
      </c>
      <c r="C14" s="41" t="s">
        <v>816</v>
      </c>
      <c r="D14" s="41" t="s">
        <v>294</v>
      </c>
      <c r="E14" s="42">
        <v>1</v>
      </c>
      <c r="F14" s="90"/>
      <c r="G14" s="92">
        <f>Table112[5]*Table112[6]</f>
        <v>0</v>
      </c>
    </row>
    <row r="15" spans="1:7" x14ac:dyDescent="0.25">
      <c r="A15" s="40">
        <v>8</v>
      </c>
      <c r="B15" s="41" t="s">
        <v>809</v>
      </c>
      <c r="C15" s="41" t="s">
        <v>817</v>
      </c>
      <c r="D15" s="41" t="s">
        <v>294</v>
      </c>
      <c r="E15" s="42">
        <v>1</v>
      </c>
      <c r="F15" s="90"/>
      <c r="G15" s="92">
        <f>Table112[5]*Table112[6]</f>
        <v>0</v>
      </c>
    </row>
    <row r="16" spans="1:7" ht="30" x14ac:dyDescent="0.25">
      <c r="A16" s="40">
        <v>9</v>
      </c>
      <c r="B16" s="41" t="s">
        <v>810</v>
      </c>
      <c r="C16" s="41" t="s">
        <v>818</v>
      </c>
      <c r="D16" s="41" t="s">
        <v>294</v>
      </c>
      <c r="E16" s="42">
        <v>2</v>
      </c>
      <c r="F16" s="90"/>
      <c r="G16" s="92">
        <f>Table112[5]*Table112[6]</f>
        <v>0</v>
      </c>
    </row>
    <row r="17" spans="1:7" ht="30" x14ac:dyDescent="0.25">
      <c r="A17" s="40">
        <v>10</v>
      </c>
      <c r="B17" s="41" t="s">
        <v>808</v>
      </c>
      <c r="C17" s="41" t="s">
        <v>819</v>
      </c>
      <c r="D17" s="41" t="s">
        <v>294</v>
      </c>
      <c r="E17" s="42">
        <v>1</v>
      </c>
      <c r="F17" s="90"/>
      <c r="G17" s="92">
        <f>Table112[5]*Table112[6]</f>
        <v>0</v>
      </c>
    </row>
    <row r="18" spans="1:7" x14ac:dyDescent="0.25">
      <c r="A18" s="40" t="s">
        <v>114</v>
      </c>
      <c r="B18" s="41"/>
      <c r="C18" s="41" t="s">
        <v>301</v>
      </c>
      <c r="D18" s="41"/>
      <c r="E18" s="42"/>
      <c r="F18" s="90"/>
      <c r="G18" s="92">
        <f>Table112[5]*Table112[6]</f>
        <v>0</v>
      </c>
    </row>
    <row r="19" spans="1:7" ht="30" x14ac:dyDescent="0.25">
      <c r="A19" s="40">
        <v>14</v>
      </c>
      <c r="B19" s="41" t="s">
        <v>390</v>
      </c>
      <c r="C19" s="41" t="s">
        <v>822</v>
      </c>
      <c r="D19" s="41" t="s">
        <v>294</v>
      </c>
      <c r="E19" s="42">
        <v>2</v>
      </c>
      <c r="F19" s="90"/>
      <c r="G19" s="92">
        <f>Table112[5]*Table112[6]</f>
        <v>0</v>
      </c>
    </row>
    <row r="20" spans="1:7" ht="30" x14ac:dyDescent="0.25">
      <c r="A20" s="40">
        <v>15</v>
      </c>
      <c r="B20" s="41" t="s">
        <v>391</v>
      </c>
      <c r="C20" s="41" t="s">
        <v>823</v>
      </c>
      <c r="D20" s="41" t="s">
        <v>294</v>
      </c>
      <c r="E20" s="42">
        <v>6</v>
      </c>
      <c r="F20" s="90"/>
      <c r="G20" s="92">
        <f>Table112[5]*Table112[6]</f>
        <v>0</v>
      </c>
    </row>
    <row r="21" spans="1:7" ht="30" x14ac:dyDescent="0.25">
      <c r="A21" s="40">
        <v>16</v>
      </c>
      <c r="B21" s="41" t="s">
        <v>392</v>
      </c>
      <c r="C21" s="41" t="s">
        <v>393</v>
      </c>
      <c r="D21" s="41" t="s">
        <v>294</v>
      </c>
      <c r="E21" s="42">
        <v>6</v>
      </c>
      <c r="F21" s="90"/>
      <c r="G21" s="92">
        <f>Table112[5]*Table112[6]</f>
        <v>0</v>
      </c>
    </row>
    <row r="22" spans="1:7" x14ac:dyDescent="0.25">
      <c r="A22" s="40">
        <v>17</v>
      </c>
      <c r="B22" s="41" t="s">
        <v>394</v>
      </c>
      <c r="C22" s="41" t="s">
        <v>395</v>
      </c>
      <c r="D22" s="41" t="s">
        <v>294</v>
      </c>
      <c r="E22" s="42">
        <v>1</v>
      </c>
      <c r="F22" s="90"/>
      <c r="G22" s="92">
        <f>Table112[5]*Table112[6]</f>
        <v>0</v>
      </c>
    </row>
    <row r="23" spans="1:7" ht="30" x14ac:dyDescent="0.25">
      <c r="A23" s="40">
        <v>18</v>
      </c>
      <c r="B23" s="41" t="s">
        <v>396</v>
      </c>
      <c r="C23" s="41" t="s">
        <v>397</v>
      </c>
      <c r="D23" s="41" t="s">
        <v>294</v>
      </c>
      <c r="E23" s="42">
        <v>1</v>
      </c>
      <c r="F23" s="90"/>
      <c r="G23" s="92">
        <f>Table112[5]*Table112[6]</f>
        <v>0</v>
      </c>
    </row>
    <row r="24" spans="1:7" x14ac:dyDescent="0.25">
      <c r="A24" s="40">
        <v>19</v>
      </c>
      <c r="B24" s="41" t="s">
        <v>394</v>
      </c>
      <c r="C24" s="41" t="s">
        <v>821</v>
      </c>
      <c r="D24" s="41" t="s">
        <v>294</v>
      </c>
      <c r="E24" s="42">
        <v>1</v>
      </c>
      <c r="F24" s="90"/>
      <c r="G24" s="92">
        <f>Table112[5]*Table112[6]</f>
        <v>0</v>
      </c>
    </row>
    <row r="25" spans="1:7" x14ac:dyDescent="0.25">
      <c r="A25" s="40">
        <v>20</v>
      </c>
      <c r="B25" s="41" t="s">
        <v>398</v>
      </c>
      <c r="C25" s="41" t="s">
        <v>824</v>
      </c>
      <c r="D25" s="41" t="s">
        <v>294</v>
      </c>
      <c r="E25" s="42">
        <v>1</v>
      </c>
      <c r="F25" s="90"/>
      <c r="G25" s="92">
        <f>Table112[5]*Table112[6]</f>
        <v>0</v>
      </c>
    </row>
    <row r="26" spans="1:7" ht="30" x14ac:dyDescent="0.25">
      <c r="A26" s="40">
        <v>21</v>
      </c>
      <c r="B26" s="41" t="s">
        <v>399</v>
      </c>
      <c r="C26" s="41" t="s">
        <v>400</v>
      </c>
      <c r="D26" s="41" t="s">
        <v>294</v>
      </c>
      <c r="E26" s="42">
        <v>2</v>
      </c>
      <c r="F26" s="90"/>
      <c r="G26" s="92">
        <f>Table112[5]*Table112[6]</f>
        <v>0</v>
      </c>
    </row>
    <row r="27" spans="1:7" ht="30" x14ac:dyDescent="0.25">
      <c r="A27" s="40">
        <v>22</v>
      </c>
      <c r="B27" s="41" t="s">
        <v>401</v>
      </c>
      <c r="C27" s="41" t="s">
        <v>402</v>
      </c>
      <c r="D27" s="41" t="s">
        <v>294</v>
      </c>
      <c r="E27" s="42">
        <v>1</v>
      </c>
      <c r="F27" s="90"/>
      <c r="G27" s="92">
        <f>Table112[5]*Table112[6]</f>
        <v>0</v>
      </c>
    </row>
    <row r="28" spans="1:7" x14ac:dyDescent="0.25">
      <c r="A28" s="40" t="s">
        <v>114</v>
      </c>
      <c r="B28" s="41"/>
      <c r="C28" s="41" t="s">
        <v>403</v>
      </c>
      <c r="D28" s="41"/>
      <c r="E28" s="42"/>
      <c r="F28" s="90"/>
      <c r="G28" s="92">
        <f>Table112[5]*Table112[6]</f>
        <v>0</v>
      </c>
    </row>
    <row r="29" spans="1:7" x14ac:dyDescent="0.25">
      <c r="A29" s="40"/>
      <c r="B29" s="41"/>
      <c r="C29" s="41" t="s">
        <v>404</v>
      </c>
      <c r="D29" s="41"/>
      <c r="E29" s="42"/>
      <c r="F29" s="90"/>
      <c r="G29" s="92">
        <f>Table112[5]*Table112[6]</f>
        <v>0</v>
      </c>
    </row>
    <row r="30" spans="1:7" ht="30" x14ac:dyDescent="0.25">
      <c r="A30" s="40">
        <v>23</v>
      </c>
      <c r="B30" s="41" t="s">
        <v>405</v>
      </c>
      <c r="C30" s="41" t="s">
        <v>406</v>
      </c>
      <c r="D30" s="41" t="s">
        <v>198</v>
      </c>
      <c r="E30" s="42">
        <v>0.17599999999999999</v>
      </c>
      <c r="F30" s="90"/>
      <c r="G30" s="92">
        <f>Table112[5]*Table112[6]</f>
        <v>0</v>
      </c>
    </row>
    <row r="31" spans="1:7" ht="30" x14ac:dyDescent="0.25">
      <c r="A31" s="40">
        <v>24</v>
      </c>
      <c r="B31" s="41" t="s">
        <v>407</v>
      </c>
      <c r="C31" s="41" t="s">
        <v>408</v>
      </c>
      <c r="D31" s="41" t="s">
        <v>294</v>
      </c>
      <c r="E31" s="42">
        <v>2</v>
      </c>
      <c r="F31" s="90"/>
      <c r="G31" s="92">
        <f>Table112[5]*Table112[6]</f>
        <v>0</v>
      </c>
    </row>
    <row r="32" spans="1:7" ht="30" x14ac:dyDescent="0.25">
      <c r="A32" s="40">
        <v>25</v>
      </c>
      <c r="B32" s="41" t="s">
        <v>407</v>
      </c>
      <c r="C32" s="41" t="s">
        <v>409</v>
      </c>
      <c r="D32" s="41" t="s">
        <v>294</v>
      </c>
      <c r="E32" s="42">
        <v>7</v>
      </c>
      <c r="F32" s="90"/>
      <c r="G32" s="92">
        <f>Table112[5]*Table112[6]</f>
        <v>0</v>
      </c>
    </row>
    <row r="33" spans="1:7" ht="30" x14ac:dyDescent="0.25">
      <c r="A33" s="40">
        <v>26</v>
      </c>
      <c r="B33" s="41" t="s">
        <v>410</v>
      </c>
      <c r="C33" s="41" t="s">
        <v>411</v>
      </c>
      <c r="D33" s="41" t="s">
        <v>294</v>
      </c>
      <c r="E33" s="42">
        <v>4</v>
      </c>
      <c r="F33" s="90"/>
      <c r="G33" s="92">
        <f>Table112[5]*Table112[6]</f>
        <v>0</v>
      </c>
    </row>
    <row r="34" spans="1:7" ht="30" x14ac:dyDescent="0.25">
      <c r="A34" s="40">
        <v>27</v>
      </c>
      <c r="B34" s="41" t="s">
        <v>399</v>
      </c>
      <c r="C34" s="41" t="s">
        <v>412</v>
      </c>
      <c r="D34" s="41" t="s">
        <v>294</v>
      </c>
      <c r="E34" s="42">
        <v>9</v>
      </c>
      <c r="F34" s="90"/>
      <c r="G34" s="92">
        <f>Table112[5]*Table112[6]</f>
        <v>0</v>
      </c>
    </row>
    <row r="35" spans="1:7" ht="30" x14ac:dyDescent="0.25">
      <c r="A35" s="40">
        <v>28</v>
      </c>
      <c r="B35" s="41" t="s">
        <v>399</v>
      </c>
      <c r="C35" s="41" t="s">
        <v>413</v>
      </c>
      <c r="D35" s="41" t="s">
        <v>294</v>
      </c>
      <c r="E35" s="42">
        <v>13</v>
      </c>
      <c r="F35" s="90"/>
      <c r="G35" s="92">
        <f>Table112[5]*Table112[6]</f>
        <v>0</v>
      </c>
    </row>
    <row r="36" spans="1:7" ht="30" x14ac:dyDescent="0.25">
      <c r="A36" s="40">
        <v>29</v>
      </c>
      <c r="B36" s="41" t="s">
        <v>407</v>
      </c>
      <c r="C36" s="41" t="s">
        <v>414</v>
      </c>
      <c r="D36" s="41" t="s">
        <v>294</v>
      </c>
      <c r="E36" s="42">
        <v>2</v>
      </c>
      <c r="F36" s="90"/>
      <c r="G36" s="92">
        <f>Table112[5]*Table112[6]</f>
        <v>0</v>
      </c>
    </row>
    <row r="37" spans="1:7" ht="30" x14ac:dyDescent="0.25">
      <c r="A37" s="40">
        <v>30</v>
      </c>
      <c r="B37" s="41" t="s">
        <v>415</v>
      </c>
      <c r="C37" s="41" t="s">
        <v>416</v>
      </c>
      <c r="D37" s="41" t="s">
        <v>294</v>
      </c>
      <c r="E37" s="42">
        <v>4</v>
      </c>
      <c r="F37" s="90"/>
      <c r="G37" s="92">
        <f>Table112[5]*Table112[6]</f>
        <v>0</v>
      </c>
    </row>
    <row r="38" spans="1:7" ht="30" x14ac:dyDescent="0.25">
      <c r="A38" s="40">
        <v>31</v>
      </c>
      <c r="B38" s="41" t="s">
        <v>415</v>
      </c>
      <c r="C38" s="41" t="s">
        <v>417</v>
      </c>
      <c r="D38" s="41" t="s">
        <v>294</v>
      </c>
      <c r="E38" s="42">
        <v>2</v>
      </c>
      <c r="F38" s="90"/>
      <c r="G38" s="92">
        <f>Table112[5]*Table112[6]</f>
        <v>0</v>
      </c>
    </row>
    <row r="39" spans="1:7" ht="30" x14ac:dyDescent="0.25">
      <c r="A39" s="40">
        <v>32</v>
      </c>
      <c r="B39" s="41" t="s">
        <v>415</v>
      </c>
      <c r="C39" s="41" t="s">
        <v>418</v>
      </c>
      <c r="D39" s="41" t="s">
        <v>294</v>
      </c>
      <c r="E39" s="42">
        <v>3</v>
      </c>
      <c r="F39" s="90"/>
      <c r="G39" s="92">
        <f>Table112[5]*Table112[6]</f>
        <v>0</v>
      </c>
    </row>
    <row r="40" spans="1:7" ht="30" x14ac:dyDescent="0.25">
      <c r="A40" s="40">
        <v>33</v>
      </c>
      <c r="B40" s="41" t="s">
        <v>419</v>
      </c>
      <c r="C40" s="41" t="s">
        <v>420</v>
      </c>
      <c r="D40" s="41" t="s">
        <v>294</v>
      </c>
      <c r="E40" s="42">
        <v>2</v>
      </c>
      <c r="F40" s="90"/>
      <c r="G40" s="92">
        <f>Table112[5]*Table112[6]</f>
        <v>0</v>
      </c>
    </row>
    <row r="41" spans="1:7" ht="30" x14ac:dyDescent="0.25">
      <c r="A41" s="40">
        <v>34</v>
      </c>
      <c r="B41" s="41" t="s">
        <v>419</v>
      </c>
      <c r="C41" s="41" t="s">
        <v>421</v>
      </c>
      <c r="D41" s="41" t="s">
        <v>294</v>
      </c>
      <c r="E41" s="42">
        <v>3</v>
      </c>
      <c r="F41" s="90"/>
      <c r="G41" s="92">
        <f>Table112[5]*Table112[6]</f>
        <v>0</v>
      </c>
    </row>
    <row r="42" spans="1:7" ht="30" x14ac:dyDescent="0.25">
      <c r="A42" s="40">
        <v>35</v>
      </c>
      <c r="B42" s="41" t="s">
        <v>419</v>
      </c>
      <c r="C42" s="41" t="s">
        <v>422</v>
      </c>
      <c r="D42" s="41" t="s">
        <v>294</v>
      </c>
      <c r="E42" s="42">
        <v>3</v>
      </c>
      <c r="F42" s="90"/>
      <c r="G42" s="92">
        <f>Table112[5]*Table112[6]</f>
        <v>0</v>
      </c>
    </row>
    <row r="43" spans="1:7" ht="30" x14ac:dyDescent="0.25">
      <c r="A43" s="40">
        <v>36</v>
      </c>
      <c r="B43" s="41" t="s">
        <v>423</v>
      </c>
      <c r="C43" s="41" t="s">
        <v>424</v>
      </c>
      <c r="D43" s="41" t="s">
        <v>294</v>
      </c>
      <c r="E43" s="42">
        <v>5</v>
      </c>
      <c r="F43" s="90"/>
      <c r="G43" s="92">
        <f>Table112[5]*Table112[6]</f>
        <v>0</v>
      </c>
    </row>
    <row r="44" spans="1:7" ht="60" x14ac:dyDescent="0.25">
      <c r="A44" s="40">
        <v>37</v>
      </c>
      <c r="B44" s="41" t="s">
        <v>425</v>
      </c>
      <c r="C44" s="41" t="s">
        <v>426</v>
      </c>
      <c r="D44" s="41" t="s">
        <v>129</v>
      </c>
      <c r="E44" s="42">
        <v>30</v>
      </c>
      <c r="F44" s="90"/>
      <c r="G44" s="92">
        <f>Table112[5]*Table112[6]</f>
        <v>0</v>
      </c>
    </row>
    <row r="45" spans="1:7" ht="60" x14ac:dyDescent="0.25">
      <c r="A45" s="40">
        <v>38</v>
      </c>
      <c r="B45" s="41" t="s">
        <v>427</v>
      </c>
      <c r="C45" s="41" t="s">
        <v>428</v>
      </c>
      <c r="D45" s="41" t="s">
        <v>129</v>
      </c>
      <c r="E45" s="42">
        <v>8</v>
      </c>
      <c r="F45" s="90"/>
      <c r="G45" s="92">
        <f>Table112[5]*Table112[6]</f>
        <v>0</v>
      </c>
    </row>
    <row r="46" spans="1:7" ht="45" x14ac:dyDescent="0.25">
      <c r="A46" s="40">
        <v>39</v>
      </c>
      <c r="B46" s="41" t="s">
        <v>429</v>
      </c>
      <c r="C46" s="41" t="s">
        <v>430</v>
      </c>
      <c r="D46" s="41" t="s">
        <v>129</v>
      </c>
      <c r="E46" s="42">
        <v>8</v>
      </c>
      <c r="F46" s="90"/>
      <c r="G46" s="92">
        <f>Table112[5]*Table112[6]</f>
        <v>0</v>
      </c>
    </row>
    <row r="47" spans="1:7" ht="60" x14ac:dyDescent="0.25">
      <c r="A47" s="40">
        <v>40</v>
      </c>
      <c r="B47" s="41" t="s">
        <v>431</v>
      </c>
      <c r="C47" s="41" t="s">
        <v>432</v>
      </c>
      <c r="D47" s="41" t="s">
        <v>129</v>
      </c>
      <c r="E47" s="42">
        <v>12</v>
      </c>
      <c r="F47" s="90"/>
      <c r="G47" s="92">
        <f>Table112[5]*Table112[6]</f>
        <v>0</v>
      </c>
    </row>
    <row r="48" spans="1:7" ht="45" x14ac:dyDescent="0.25">
      <c r="A48" s="40">
        <v>41</v>
      </c>
      <c r="B48" s="41" t="s">
        <v>433</v>
      </c>
      <c r="C48" s="41" t="s">
        <v>434</v>
      </c>
      <c r="D48" s="41" t="s">
        <v>129</v>
      </c>
      <c r="E48" s="42">
        <v>23</v>
      </c>
      <c r="F48" s="90"/>
      <c r="G48" s="92">
        <f>Table112[5]*Table112[6]</f>
        <v>0</v>
      </c>
    </row>
    <row r="49" spans="1:7" ht="45" x14ac:dyDescent="0.25">
      <c r="A49" s="40">
        <v>42</v>
      </c>
      <c r="B49" s="41" t="s">
        <v>435</v>
      </c>
      <c r="C49" s="41" t="s">
        <v>436</v>
      </c>
      <c r="D49" s="41" t="s">
        <v>129</v>
      </c>
      <c r="E49" s="42">
        <v>26</v>
      </c>
      <c r="F49" s="90"/>
      <c r="G49" s="92">
        <f>Table112[5]*Table112[6]</f>
        <v>0</v>
      </c>
    </row>
    <row r="50" spans="1:7" ht="30" x14ac:dyDescent="0.25">
      <c r="A50" s="40">
        <v>43</v>
      </c>
      <c r="B50" s="41" t="s">
        <v>437</v>
      </c>
      <c r="C50" s="41" t="s">
        <v>438</v>
      </c>
      <c r="D50" s="41" t="s">
        <v>143</v>
      </c>
      <c r="E50" s="42">
        <v>46</v>
      </c>
      <c r="F50" s="90"/>
      <c r="G50" s="92">
        <f>Table112[5]*Table112[6]</f>
        <v>0</v>
      </c>
    </row>
    <row r="51" spans="1:7" ht="45" x14ac:dyDescent="0.25">
      <c r="A51" s="40">
        <v>44</v>
      </c>
      <c r="B51" s="41" t="s">
        <v>439</v>
      </c>
      <c r="C51" s="41" t="s">
        <v>440</v>
      </c>
      <c r="D51" s="41" t="s">
        <v>129</v>
      </c>
      <c r="E51" s="42">
        <v>51</v>
      </c>
      <c r="F51" s="90"/>
      <c r="G51" s="92">
        <f>Table112[5]*Table112[6]</f>
        <v>0</v>
      </c>
    </row>
    <row r="52" spans="1:7" ht="45" x14ac:dyDescent="0.25">
      <c r="A52" s="40">
        <v>45</v>
      </c>
      <c r="B52" s="41" t="s">
        <v>441</v>
      </c>
      <c r="C52" s="41" t="s">
        <v>442</v>
      </c>
      <c r="D52" s="41" t="s">
        <v>129</v>
      </c>
      <c r="E52" s="42">
        <v>20</v>
      </c>
      <c r="F52" s="90"/>
      <c r="G52" s="92">
        <f>Table112[5]*Table112[6]</f>
        <v>0</v>
      </c>
    </row>
    <row r="53" spans="1:7" ht="45" x14ac:dyDescent="0.25">
      <c r="A53" s="40">
        <v>46</v>
      </c>
      <c r="B53" s="41" t="s">
        <v>443</v>
      </c>
      <c r="C53" s="41" t="s">
        <v>444</v>
      </c>
      <c r="D53" s="41" t="s">
        <v>129</v>
      </c>
      <c r="E53" s="42">
        <v>38</v>
      </c>
      <c r="F53" s="90"/>
      <c r="G53" s="92">
        <f>Table112[5]*Table112[6]</f>
        <v>0</v>
      </c>
    </row>
    <row r="54" spans="1:7" ht="30" x14ac:dyDescent="0.25">
      <c r="A54" s="40">
        <v>47</v>
      </c>
      <c r="B54" s="41" t="s">
        <v>445</v>
      </c>
      <c r="C54" s="41" t="s">
        <v>446</v>
      </c>
      <c r="D54" s="41" t="s">
        <v>294</v>
      </c>
      <c r="E54" s="42">
        <v>23</v>
      </c>
      <c r="F54" s="90"/>
      <c r="G54" s="92">
        <f>Table112[5]*Table112[6]</f>
        <v>0</v>
      </c>
    </row>
    <row r="55" spans="1:7" x14ac:dyDescent="0.25">
      <c r="A55" s="40" t="s">
        <v>114</v>
      </c>
      <c r="B55" s="41"/>
      <c r="C55" s="41" t="s">
        <v>825</v>
      </c>
      <c r="D55" s="41"/>
      <c r="E55" s="42"/>
      <c r="F55" s="90"/>
      <c r="G55" s="92">
        <f>Table112[5]*Table112[6]</f>
        <v>0</v>
      </c>
    </row>
    <row r="56" spans="1:7" ht="45" x14ac:dyDescent="0.25">
      <c r="A56" s="40">
        <v>48</v>
      </c>
      <c r="B56" s="41" t="s">
        <v>447</v>
      </c>
      <c r="C56" s="41" t="s">
        <v>826</v>
      </c>
      <c r="D56" s="41" t="s">
        <v>294</v>
      </c>
      <c r="E56" s="42">
        <v>2</v>
      </c>
      <c r="F56" s="90"/>
      <c r="G56" s="92">
        <f>Table112[5]*Table112[6]</f>
        <v>0</v>
      </c>
    </row>
    <row r="57" spans="1:7" ht="30" x14ac:dyDescent="0.25">
      <c r="A57" s="40">
        <v>49</v>
      </c>
      <c r="B57" s="41" t="s">
        <v>419</v>
      </c>
      <c r="C57" s="41" t="s">
        <v>420</v>
      </c>
      <c r="D57" s="41" t="s">
        <v>294</v>
      </c>
      <c r="E57" s="42">
        <v>2</v>
      </c>
      <c r="F57" s="90"/>
      <c r="G57" s="92">
        <f>Table112[5]*Table112[6]</f>
        <v>0</v>
      </c>
    </row>
    <row r="58" spans="1:7" ht="30" x14ac:dyDescent="0.25">
      <c r="A58" s="40">
        <v>50</v>
      </c>
      <c r="B58" s="41" t="s">
        <v>407</v>
      </c>
      <c r="C58" s="41" t="s">
        <v>448</v>
      </c>
      <c r="D58" s="41" t="s">
        <v>294</v>
      </c>
      <c r="E58" s="42">
        <v>4</v>
      </c>
      <c r="F58" s="90"/>
      <c r="G58" s="92">
        <f>Table112[5]*Table112[6]</f>
        <v>0</v>
      </c>
    </row>
    <row r="59" spans="1:7" ht="30" x14ac:dyDescent="0.25">
      <c r="A59" s="40">
        <v>51</v>
      </c>
      <c r="B59" s="41" t="s">
        <v>410</v>
      </c>
      <c r="C59" s="41" t="s">
        <v>449</v>
      </c>
      <c r="D59" s="41" t="s">
        <v>294</v>
      </c>
      <c r="E59" s="42">
        <v>2</v>
      </c>
      <c r="F59" s="90"/>
      <c r="G59" s="92">
        <f>Table112[5]*Table112[6]</f>
        <v>0</v>
      </c>
    </row>
    <row r="60" spans="1:7" ht="30" x14ac:dyDescent="0.25">
      <c r="A60" s="40">
        <v>52</v>
      </c>
      <c r="B60" s="41" t="s">
        <v>410</v>
      </c>
      <c r="C60" s="41" t="s">
        <v>450</v>
      </c>
      <c r="D60" s="41" t="s">
        <v>294</v>
      </c>
      <c r="E60" s="42">
        <v>2</v>
      </c>
      <c r="F60" s="90"/>
      <c r="G60" s="92">
        <f>Table112[5]*Table112[6]</f>
        <v>0</v>
      </c>
    </row>
    <row r="61" spans="1:7" ht="30" x14ac:dyDescent="0.25">
      <c r="A61" s="40">
        <v>53</v>
      </c>
      <c r="B61" s="41" t="s">
        <v>423</v>
      </c>
      <c r="C61" s="41" t="s">
        <v>451</v>
      </c>
      <c r="D61" s="41" t="s">
        <v>294</v>
      </c>
      <c r="E61" s="42">
        <v>8</v>
      </c>
      <c r="F61" s="90"/>
      <c r="G61" s="92">
        <f>Table112[5]*Table112[6]</f>
        <v>0</v>
      </c>
    </row>
    <row r="62" spans="1:7" ht="30" x14ac:dyDescent="0.25">
      <c r="A62" s="40">
        <v>54</v>
      </c>
      <c r="B62" s="41" t="s">
        <v>445</v>
      </c>
      <c r="C62" s="41" t="s">
        <v>446</v>
      </c>
      <c r="D62" s="41" t="s">
        <v>294</v>
      </c>
      <c r="E62" s="42">
        <v>16</v>
      </c>
      <c r="F62" s="90"/>
      <c r="G62" s="92">
        <f>Table112[5]*Table112[6]</f>
        <v>0</v>
      </c>
    </row>
    <row r="63" spans="1:7" ht="30" x14ac:dyDescent="0.25">
      <c r="A63" s="40">
        <v>55</v>
      </c>
      <c r="B63" s="41" t="s">
        <v>437</v>
      </c>
      <c r="C63" s="41" t="s">
        <v>438</v>
      </c>
      <c r="D63" s="41" t="s">
        <v>143</v>
      </c>
      <c r="E63" s="42">
        <v>20</v>
      </c>
      <c r="F63" s="90"/>
      <c r="G63" s="92">
        <f>Table112[5]*Table112[6]</f>
        <v>0</v>
      </c>
    </row>
    <row r="64" spans="1:7" ht="30" x14ac:dyDescent="0.25">
      <c r="A64" s="40">
        <v>56</v>
      </c>
      <c r="B64" s="41" t="s">
        <v>452</v>
      </c>
      <c r="C64" s="41" t="s">
        <v>453</v>
      </c>
      <c r="D64" s="41" t="s">
        <v>294</v>
      </c>
      <c r="E64" s="42">
        <v>2</v>
      </c>
      <c r="F64" s="90"/>
      <c r="G64" s="92">
        <f>Table112[5]*Table112[6]</f>
        <v>0</v>
      </c>
    </row>
    <row r="65" spans="1:7" ht="30" x14ac:dyDescent="0.25">
      <c r="A65" s="40">
        <v>57</v>
      </c>
      <c r="B65" s="41" t="s">
        <v>454</v>
      </c>
      <c r="C65" s="41" t="s">
        <v>455</v>
      </c>
      <c r="D65" s="41" t="s">
        <v>294</v>
      </c>
      <c r="E65" s="42">
        <v>2</v>
      </c>
      <c r="F65" s="90"/>
      <c r="G65" s="92">
        <f>Table112[5]*Table112[6]</f>
        <v>0</v>
      </c>
    </row>
    <row r="66" spans="1:7" ht="45" x14ac:dyDescent="0.25">
      <c r="A66" s="40">
        <v>58</v>
      </c>
      <c r="B66" s="41" t="s">
        <v>456</v>
      </c>
      <c r="C66" s="41" t="s">
        <v>457</v>
      </c>
      <c r="D66" s="41" t="s">
        <v>118</v>
      </c>
      <c r="E66" s="42">
        <v>2.1</v>
      </c>
      <c r="F66" s="90"/>
      <c r="G66" s="92">
        <f>Table112[5]*Table112[6]</f>
        <v>0</v>
      </c>
    </row>
    <row r="67" spans="1:7" ht="60" x14ac:dyDescent="0.25">
      <c r="A67" s="40">
        <v>59</v>
      </c>
      <c r="B67" s="41" t="s">
        <v>458</v>
      </c>
      <c r="C67" s="41" t="s">
        <v>459</v>
      </c>
      <c r="D67" s="41" t="s">
        <v>118</v>
      </c>
      <c r="E67" s="42">
        <v>2.1</v>
      </c>
      <c r="F67" s="90"/>
      <c r="G67" s="92">
        <f>Table112[5]*Table112[6]</f>
        <v>0</v>
      </c>
    </row>
    <row r="68" spans="1:7" ht="45" x14ac:dyDescent="0.25">
      <c r="A68" s="40">
        <v>60</v>
      </c>
      <c r="B68" s="41" t="s">
        <v>460</v>
      </c>
      <c r="C68" s="41" t="s">
        <v>461</v>
      </c>
      <c r="D68" s="41" t="s">
        <v>118</v>
      </c>
      <c r="E68" s="42">
        <v>3.15</v>
      </c>
      <c r="F68" s="90"/>
      <c r="G68" s="92">
        <f>Table112[5]*Table112[6]</f>
        <v>0</v>
      </c>
    </row>
    <row r="69" spans="1:7" x14ac:dyDescent="0.25">
      <c r="A69" s="40" t="s">
        <v>114</v>
      </c>
      <c r="B69" s="41"/>
      <c r="C69" s="41" t="s">
        <v>462</v>
      </c>
      <c r="D69" s="41"/>
      <c r="E69" s="42"/>
      <c r="F69" s="90"/>
      <c r="G69" s="92">
        <f>Table112[5]*Table112[6]</f>
        <v>0</v>
      </c>
    </row>
    <row r="70" spans="1:7" ht="45" x14ac:dyDescent="0.25">
      <c r="A70" s="40">
        <v>61</v>
      </c>
      <c r="B70" s="41" t="s">
        <v>463</v>
      </c>
      <c r="C70" s="41" t="s">
        <v>464</v>
      </c>
      <c r="D70" s="41" t="s">
        <v>118</v>
      </c>
      <c r="E70" s="42">
        <v>29</v>
      </c>
      <c r="F70" s="90"/>
      <c r="G70" s="92">
        <f>Table112[5]*Table112[6]</f>
        <v>0</v>
      </c>
    </row>
    <row r="71" spans="1:7" ht="30" x14ac:dyDescent="0.25">
      <c r="A71" s="40">
        <v>62</v>
      </c>
      <c r="B71" s="41" t="s">
        <v>465</v>
      </c>
      <c r="C71" s="41" t="s">
        <v>466</v>
      </c>
      <c r="D71" s="41" t="s">
        <v>118</v>
      </c>
      <c r="E71" s="42">
        <v>29</v>
      </c>
      <c r="F71" s="90"/>
      <c r="G71" s="92">
        <f>Table112[5]*Table112[6]</f>
        <v>0</v>
      </c>
    </row>
    <row r="72" spans="1:7" ht="60" x14ac:dyDescent="0.25">
      <c r="A72" s="40">
        <v>63</v>
      </c>
      <c r="B72" s="41" t="s">
        <v>456</v>
      </c>
      <c r="C72" s="41" t="s">
        <v>467</v>
      </c>
      <c r="D72" s="41" t="s">
        <v>118</v>
      </c>
      <c r="E72" s="42">
        <v>23.5</v>
      </c>
      <c r="F72" s="90"/>
      <c r="G72" s="92">
        <f>Table112[5]*Table112[6]</f>
        <v>0</v>
      </c>
    </row>
    <row r="73" spans="1:7" ht="60" x14ac:dyDescent="0.25">
      <c r="A73" s="40">
        <v>64</v>
      </c>
      <c r="B73" s="41" t="s">
        <v>456</v>
      </c>
      <c r="C73" s="41" t="s">
        <v>468</v>
      </c>
      <c r="D73" s="41" t="s">
        <v>118</v>
      </c>
      <c r="E73" s="42">
        <v>23.5</v>
      </c>
      <c r="F73" s="90"/>
      <c r="G73" s="92">
        <f>Table112[5]*Table112[6]</f>
        <v>0</v>
      </c>
    </row>
    <row r="74" spans="1:7" ht="60" x14ac:dyDescent="0.25">
      <c r="A74" s="40">
        <v>65</v>
      </c>
      <c r="B74" s="41" t="s">
        <v>458</v>
      </c>
      <c r="C74" s="41" t="s">
        <v>469</v>
      </c>
      <c r="D74" s="41" t="s">
        <v>118</v>
      </c>
      <c r="E74" s="42">
        <v>26.6</v>
      </c>
      <c r="F74" s="90"/>
      <c r="G74" s="92">
        <f>Table112[5]*Table112[6]</f>
        <v>0</v>
      </c>
    </row>
    <row r="75" spans="1:7" x14ac:dyDescent="0.25">
      <c r="A75" s="40">
        <v>66</v>
      </c>
      <c r="B75" s="41" t="s">
        <v>470</v>
      </c>
      <c r="C75" s="41" t="s">
        <v>471</v>
      </c>
      <c r="D75" s="41" t="s">
        <v>118</v>
      </c>
      <c r="E75" s="42">
        <v>19.8</v>
      </c>
      <c r="F75" s="90"/>
      <c r="G75" s="92">
        <f>Table112[5]*Table112[6]</f>
        <v>0</v>
      </c>
    </row>
    <row r="76" spans="1:7" ht="45" x14ac:dyDescent="0.25">
      <c r="A76" s="40">
        <v>67</v>
      </c>
      <c r="B76" s="41" t="s">
        <v>472</v>
      </c>
      <c r="C76" s="41" t="s">
        <v>473</v>
      </c>
      <c r="D76" s="41" t="s">
        <v>118</v>
      </c>
      <c r="E76" s="42">
        <v>24.2</v>
      </c>
      <c r="F76" s="90"/>
      <c r="G76" s="92">
        <f>Table112[5]*Table112[6]</f>
        <v>0</v>
      </c>
    </row>
    <row r="77" spans="1:7" ht="60" x14ac:dyDescent="0.25">
      <c r="A77" s="40">
        <v>68</v>
      </c>
      <c r="B77" s="41" t="s">
        <v>458</v>
      </c>
      <c r="C77" s="41" t="s">
        <v>469</v>
      </c>
      <c r="D77" s="41" t="s">
        <v>118</v>
      </c>
      <c r="E77" s="42">
        <v>26.6</v>
      </c>
      <c r="F77" s="90"/>
      <c r="G77" s="92">
        <f>Table112[5]*Table112[6]</f>
        <v>0</v>
      </c>
    </row>
    <row r="78" spans="1:7" ht="60" x14ac:dyDescent="0.25">
      <c r="A78" s="40">
        <v>69</v>
      </c>
      <c r="B78" s="41" t="s">
        <v>474</v>
      </c>
      <c r="C78" s="41" t="s">
        <v>475</v>
      </c>
      <c r="D78" s="41" t="s">
        <v>118</v>
      </c>
      <c r="E78" s="42">
        <v>77.650000000000006</v>
      </c>
      <c r="F78" s="90"/>
      <c r="G78" s="92">
        <f>Table112[5]*Table112[6]</f>
        <v>0</v>
      </c>
    </row>
    <row r="79" spans="1:7" ht="60" x14ac:dyDescent="0.25">
      <c r="A79" s="40">
        <v>70</v>
      </c>
      <c r="B79" s="41" t="s">
        <v>476</v>
      </c>
      <c r="C79" s="41" t="s">
        <v>477</v>
      </c>
      <c r="D79" s="41" t="s">
        <v>118</v>
      </c>
      <c r="E79" s="42">
        <v>77.650000000000006</v>
      </c>
      <c r="F79" s="90"/>
      <c r="G79" s="92">
        <f>Table112[5]*Table112[6]</f>
        <v>0</v>
      </c>
    </row>
    <row r="80" spans="1:7" x14ac:dyDescent="0.25">
      <c r="A80" s="40" t="s">
        <v>83</v>
      </c>
      <c r="B80" s="41"/>
      <c r="C80" s="41"/>
      <c r="D80" s="41"/>
      <c r="E80" s="42"/>
      <c r="F80" s="42"/>
      <c r="G80" s="87">
        <f>SUBTOTAL(9,Table112[7])</f>
        <v>0</v>
      </c>
    </row>
  </sheetData>
  <mergeCells count="2">
    <mergeCell ref="C2:G3"/>
    <mergeCell ref="A4:B4"/>
  </mergeCells>
  <phoneticPr fontId="18" type="noConversion"/>
  <conditionalFormatting sqref="G7:G80">
    <cfRule type="expression" dxfId="245" priority="1">
      <formula>AND($C7="Subtotal",$G7="")</formula>
    </cfRule>
    <cfRule type="expression" dxfId="244" priority="2">
      <formula>AND($C7="Subtotal",_xlfn.FORMULATEXT($G7)="=[5]*[6]")</formula>
    </cfRule>
    <cfRule type="expression" dxfId="243" priority="6">
      <formula>AND($C7&lt;&gt;"Subtotal",_xlfn.FORMULATEXT($G7)&lt;&gt;"=[5]*[6]")</formula>
    </cfRule>
  </conditionalFormatting>
  <conditionalFormatting sqref="E7:G80">
    <cfRule type="notContainsBlanks" priority="8" stopIfTrue="1">
      <formula>LEN(TRIM(E7))&gt;0</formula>
    </cfRule>
    <cfRule type="expression" dxfId="242" priority="9">
      <formula>$E7&lt;&gt;""</formula>
    </cfRule>
  </conditionalFormatting>
  <conditionalFormatting sqref="A7:G80">
    <cfRule type="expression" dxfId="241" priority="3">
      <formula>CELL("PROTECT",A7)=0</formula>
    </cfRule>
    <cfRule type="expression" dxfId="240" priority="4">
      <formula>$C7="Subtotal"</formula>
    </cfRule>
    <cfRule type="expression" priority="5" stopIfTrue="1">
      <formula>OR($C7="Subtotal",$A7="Total TVA Cota 0")</formula>
    </cfRule>
    <cfRule type="expression" dxfId="239" priority="7">
      <formula>$E7=""</formula>
    </cfRule>
  </conditionalFormatting>
  <dataValidations count="1">
    <dataValidation type="decimal" operator="greaterThan" allowBlank="1" showInputMessage="1" showErrorMessage="1" sqref="F7:F7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1"/>
      <c r="D3" s="141"/>
      <c r="E3" s="141"/>
      <c r="F3" s="141"/>
      <c r="G3" s="141"/>
    </row>
    <row r="4" spans="1:7" s="22" customFormat="1" ht="18.75" x14ac:dyDescent="0.25">
      <c r="A4" s="144" t="s">
        <v>8</v>
      </c>
      <c r="B4" s="144"/>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c r="D7" s="38"/>
      <c r="E7" s="44"/>
      <c r="F7" s="43"/>
      <c r="G7" s="87">
        <f>Table113[5]*Table113[6]</f>
        <v>0</v>
      </c>
    </row>
    <row r="8" spans="1:7" x14ac:dyDescent="0.25">
      <c r="A8" s="38"/>
      <c r="B8" s="38"/>
      <c r="C8" s="39"/>
      <c r="D8" s="38"/>
      <c r="E8" s="44"/>
      <c r="F8" s="43"/>
      <c r="G8" s="88">
        <f>Table113[5]*Table113[6]</f>
        <v>0</v>
      </c>
    </row>
    <row r="9" spans="1:7" x14ac:dyDescent="0.25">
      <c r="A9" s="40" t="s">
        <v>83</v>
      </c>
      <c r="B9" s="41"/>
      <c r="C9" s="41"/>
      <c r="D9" s="41"/>
      <c r="E9" s="42"/>
      <c r="F9" s="42"/>
      <c r="G9" s="87">
        <f>SUBTOTAL(9,Table113[7])</f>
        <v>0</v>
      </c>
    </row>
  </sheetData>
  <mergeCells count="2">
    <mergeCell ref="C2:G3"/>
    <mergeCell ref="A4:B4"/>
  </mergeCells>
  <conditionalFormatting sqref="G7:G9">
    <cfRule type="expression" dxfId="219" priority="1">
      <formula>AND($C7="Subtotal",$G7="")</formula>
    </cfRule>
    <cfRule type="expression" dxfId="218" priority="2">
      <formula>AND($C7="Subtotal",_xlfn.FORMULATEXT($G7)="=[5]*[6]")</formula>
    </cfRule>
    <cfRule type="expression" dxfId="217" priority="6">
      <formula>AND($C7&lt;&gt;"Subtotal",_xlfn.FORMULATEXT($G7)&lt;&gt;"=[5]*[6]")</formula>
    </cfRule>
  </conditionalFormatting>
  <conditionalFormatting sqref="A7:G9">
    <cfRule type="expression" dxfId="216" priority="3">
      <formula>CELL("PROTECT",A7)=0</formula>
    </cfRule>
    <cfRule type="expression" dxfId="215" priority="4">
      <formula>$C7="Subtotal"</formula>
    </cfRule>
    <cfRule type="expression" priority="5" stopIfTrue="1">
      <formula>OR($C7="Subtotal",$A7="Total TVA Cota 0")</formula>
    </cfRule>
    <cfRule type="expression" dxfId="214" priority="7">
      <formula>$E7=""</formula>
    </cfRule>
  </conditionalFormatting>
  <conditionalFormatting sqref="E7:G9">
    <cfRule type="notContainsBlanks" priority="8" stopIfTrue="1">
      <formula>LEN(TRIM(E7))&gt;0</formula>
    </cfRule>
    <cfRule type="expression" dxfId="213"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2"/>
  <sheetViews>
    <sheetView view="pageBreakPreview" topLeftCell="A88" zoomScaleNormal="90" zoomScaleSheetLayoutView="100" workbookViewId="0">
      <selection activeCell="C106" sqref="C106"/>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1"/>
      <c r="D3" s="141"/>
      <c r="E3" s="141"/>
      <c r="F3" s="141"/>
      <c r="G3" s="141"/>
    </row>
    <row r="4" spans="1:7" s="22" customFormat="1" ht="18.75" x14ac:dyDescent="0.25">
      <c r="A4" s="144" t="s">
        <v>8</v>
      </c>
      <c r="B4" s="144"/>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530</v>
      </c>
      <c r="D7" s="38"/>
      <c r="E7" s="44"/>
      <c r="F7" s="43"/>
      <c r="G7" s="87">
        <f>Table114[5]*Table114[6]</f>
        <v>0</v>
      </c>
    </row>
    <row r="8" spans="1:7" x14ac:dyDescent="0.25">
      <c r="A8" s="38"/>
      <c r="B8" s="38"/>
      <c r="C8" s="39" t="s">
        <v>531</v>
      </c>
      <c r="D8" s="38"/>
      <c r="E8" s="44"/>
      <c r="F8" s="43"/>
      <c r="G8" s="88">
        <f>Table114[5]*Table114[6]</f>
        <v>0</v>
      </c>
    </row>
    <row r="9" spans="1:7" ht="30" x14ac:dyDescent="0.25">
      <c r="A9" s="35">
        <v>1</v>
      </c>
      <c r="B9" s="25" t="s">
        <v>532</v>
      </c>
      <c r="C9" s="25" t="s">
        <v>827</v>
      </c>
      <c r="D9" s="25" t="s">
        <v>118</v>
      </c>
      <c r="E9" s="25">
        <v>10.74</v>
      </c>
      <c r="F9" s="90"/>
      <c r="G9" s="91">
        <f>Table114[5]*Table114[6]</f>
        <v>0</v>
      </c>
    </row>
    <row r="10" spans="1:7" ht="30" x14ac:dyDescent="0.25">
      <c r="A10" s="40">
        <v>3</v>
      </c>
      <c r="B10" s="41" t="s">
        <v>533</v>
      </c>
      <c r="C10" s="41" t="s">
        <v>534</v>
      </c>
      <c r="D10" s="41" t="s">
        <v>294</v>
      </c>
      <c r="E10" s="42">
        <v>18</v>
      </c>
      <c r="F10" s="90"/>
      <c r="G10" s="92">
        <f>Table114[5]*Table114[6]</f>
        <v>0</v>
      </c>
    </row>
    <row r="11" spans="1:7" ht="60" x14ac:dyDescent="0.25">
      <c r="A11" s="40">
        <v>4</v>
      </c>
      <c r="B11" s="41" t="s">
        <v>433</v>
      </c>
      <c r="C11" s="41" t="s">
        <v>535</v>
      </c>
      <c r="D11" s="41" t="s">
        <v>129</v>
      </c>
      <c r="E11" s="42">
        <v>40</v>
      </c>
      <c r="F11" s="90"/>
      <c r="G11" s="92">
        <f>Table114[5]*Table114[6]</f>
        <v>0</v>
      </c>
    </row>
    <row r="12" spans="1:7" ht="45" x14ac:dyDescent="0.25">
      <c r="A12" s="40">
        <v>5</v>
      </c>
      <c r="B12" s="41" t="s">
        <v>439</v>
      </c>
      <c r="C12" s="41" t="s">
        <v>440</v>
      </c>
      <c r="D12" s="41" t="s">
        <v>129</v>
      </c>
      <c r="E12" s="42">
        <v>40</v>
      </c>
      <c r="F12" s="90"/>
      <c r="G12" s="92">
        <f>Table114[5]*Table114[6]</f>
        <v>0</v>
      </c>
    </row>
    <row r="13" spans="1:7" ht="30" x14ac:dyDescent="0.25">
      <c r="A13" s="40">
        <v>6</v>
      </c>
      <c r="B13" s="41" t="s">
        <v>437</v>
      </c>
      <c r="C13" s="41" t="s">
        <v>438</v>
      </c>
      <c r="D13" s="41" t="s">
        <v>143</v>
      </c>
      <c r="E13" s="42">
        <v>5</v>
      </c>
      <c r="F13" s="90"/>
      <c r="G13" s="92">
        <f>Table114[5]*Table114[6]</f>
        <v>0</v>
      </c>
    </row>
    <row r="14" spans="1:7" ht="30" x14ac:dyDescent="0.25">
      <c r="A14" s="40">
        <v>7</v>
      </c>
      <c r="B14" s="41" t="s">
        <v>423</v>
      </c>
      <c r="C14" s="41" t="s">
        <v>536</v>
      </c>
      <c r="D14" s="41" t="s">
        <v>294</v>
      </c>
      <c r="E14" s="42">
        <v>3</v>
      </c>
      <c r="F14" s="90"/>
      <c r="G14" s="92">
        <f>Table114[5]*Table114[6]</f>
        <v>0</v>
      </c>
    </row>
    <row r="15" spans="1:7" ht="30" x14ac:dyDescent="0.25">
      <c r="A15" s="40">
        <v>8</v>
      </c>
      <c r="B15" s="41" t="s">
        <v>537</v>
      </c>
      <c r="C15" s="41" t="s">
        <v>538</v>
      </c>
      <c r="D15" s="41" t="s">
        <v>294</v>
      </c>
      <c r="E15" s="42">
        <v>2</v>
      </c>
      <c r="F15" s="90"/>
      <c r="G15" s="92">
        <f>Table114[5]*Table114[6]</f>
        <v>0</v>
      </c>
    </row>
    <row r="16" spans="1:7" ht="30" x14ac:dyDescent="0.25">
      <c r="A16" s="40">
        <v>9</v>
      </c>
      <c r="B16" s="41" t="s">
        <v>539</v>
      </c>
      <c r="C16" s="41" t="s">
        <v>540</v>
      </c>
      <c r="D16" s="41" t="s">
        <v>294</v>
      </c>
      <c r="E16" s="42">
        <v>1</v>
      </c>
      <c r="F16" s="90"/>
      <c r="G16" s="92">
        <f>Table114[5]*Table114[6]</f>
        <v>0</v>
      </c>
    </row>
    <row r="17" spans="1:7" x14ac:dyDescent="0.25">
      <c r="A17" s="40" t="s">
        <v>114</v>
      </c>
      <c r="B17" s="41"/>
      <c r="C17" s="41" t="s">
        <v>541</v>
      </c>
      <c r="D17" s="41"/>
      <c r="E17" s="42"/>
      <c r="F17" s="90"/>
      <c r="G17" s="92">
        <f>Table114[5]*Table114[6]</f>
        <v>0</v>
      </c>
    </row>
    <row r="18" spans="1:7" ht="30" x14ac:dyDescent="0.25">
      <c r="A18" s="40">
        <v>10</v>
      </c>
      <c r="B18" s="41" t="s">
        <v>542</v>
      </c>
      <c r="C18" s="41" t="s">
        <v>543</v>
      </c>
      <c r="D18" s="41" t="s">
        <v>294</v>
      </c>
      <c r="E18" s="42">
        <v>1</v>
      </c>
      <c r="F18" s="90"/>
      <c r="G18" s="92">
        <f>Table114[5]*Table114[6]</f>
        <v>0</v>
      </c>
    </row>
    <row r="19" spans="1:7" ht="30" x14ac:dyDescent="0.25">
      <c r="A19" s="40">
        <v>11</v>
      </c>
      <c r="B19" s="41" t="s">
        <v>542</v>
      </c>
      <c r="C19" s="41" t="s">
        <v>544</v>
      </c>
      <c r="D19" s="41" t="s">
        <v>294</v>
      </c>
      <c r="E19" s="42">
        <v>1</v>
      </c>
      <c r="F19" s="90"/>
      <c r="G19" s="92">
        <f>Table114[5]*Table114[6]</f>
        <v>0</v>
      </c>
    </row>
    <row r="20" spans="1:7" ht="30" x14ac:dyDescent="0.25">
      <c r="A20" s="40">
        <v>12</v>
      </c>
      <c r="B20" s="41" t="s">
        <v>545</v>
      </c>
      <c r="C20" s="41" t="s">
        <v>546</v>
      </c>
      <c r="D20" s="41" t="s">
        <v>294</v>
      </c>
      <c r="E20" s="42">
        <v>3</v>
      </c>
      <c r="F20" s="90"/>
      <c r="G20" s="92">
        <f>Table114[5]*Table114[6]</f>
        <v>0</v>
      </c>
    </row>
    <row r="21" spans="1:7" ht="30" x14ac:dyDescent="0.25">
      <c r="A21" s="40">
        <v>13</v>
      </c>
      <c r="B21" s="41" t="s">
        <v>542</v>
      </c>
      <c r="C21" s="41" t="s">
        <v>547</v>
      </c>
      <c r="D21" s="41" t="s">
        <v>294</v>
      </c>
      <c r="E21" s="42">
        <v>1</v>
      </c>
      <c r="F21" s="90"/>
      <c r="G21" s="92">
        <f>Table114[5]*Table114[6]</f>
        <v>0</v>
      </c>
    </row>
    <row r="22" spans="1:7" ht="30" x14ac:dyDescent="0.25">
      <c r="A22" s="40">
        <v>14</v>
      </c>
      <c r="B22" s="41" t="s">
        <v>542</v>
      </c>
      <c r="C22" s="41" t="s">
        <v>548</v>
      </c>
      <c r="D22" s="41" t="s">
        <v>294</v>
      </c>
      <c r="E22" s="42">
        <v>1</v>
      </c>
      <c r="F22" s="90"/>
      <c r="G22" s="92">
        <f>Table114[5]*Table114[6]</f>
        <v>0</v>
      </c>
    </row>
    <row r="23" spans="1:7" ht="30" x14ac:dyDescent="0.25">
      <c r="A23" s="40">
        <v>15</v>
      </c>
      <c r="B23" s="41" t="s">
        <v>542</v>
      </c>
      <c r="C23" s="41" t="s">
        <v>549</v>
      </c>
      <c r="D23" s="41" t="s">
        <v>294</v>
      </c>
      <c r="E23" s="42">
        <v>1</v>
      </c>
      <c r="F23" s="90"/>
      <c r="G23" s="92">
        <f>Table114[5]*Table114[6]</f>
        <v>0</v>
      </c>
    </row>
    <row r="24" spans="1:7" ht="45" x14ac:dyDescent="0.25">
      <c r="A24" s="40">
        <v>16</v>
      </c>
      <c r="B24" s="41" t="s">
        <v>550</v>
      </c>
      <c r="C24" s="41" t="s">
        <v>551</v>
      </c>
      <c r="D24" s="41" t="s">
        <v>118</v>
      </c>
      <c r="E24" s="42">
        <v>2.1</v>
      </c>
      <c r="F24" s="90"/>
      <c r="G24" s="92">
        <f>Table114[5]*Table114[6]</f>
        <v>0</v>
      </c>
    </row>
    <row r="25" spans="1:7" ht="45" x14ac:dyDescent="0.25">
      <c r="A25" s="40">
        <v>17</v>
      </c>
      <c r="B25" s="41" t="s">
        <v>552</v>
      </c>
      <c r="C25" s="41" t="s">
        <v>553</v>
      </c>
      <c r="D25" s="41" t="s">
        <v>118</v>
      </c>
      <c r="E25" s="42">
        <v>0.3</v>
      </c>
      <c r="F25" s="90"/>
      <c r="G25" s="92">
        <f>Table114[5]*Table114[6]</f>
        <v>0</v>
      </c>
    </row>
    <row r="26" spans="1:7" ht="45" x14ac:dyDescent="0.25">
      <c r="A26" s="40">
        <v>18</v>
      </c>
      <c r="B26" s="41" t="s">
        <v>554</v>
      </c>
      <c r="C26" s="41" t="s">
        <v>555</v>
      </c>
      <c r="D26" s="41" t="s">
        <v>118</v>
      </c>
      <c r="E26" s="42">
        <v>2.97</v>
      </c>
      <c r="F26" s="90"/>
      <c r="G26" s="92">
        <f>Table114[5]*Table114[6]</f>
        <v>0</v>
      </c>
    </row>
    <row r="27" spans="1:7" ht="30" x14ac:dyDescent="0.25">
      <c r="A27" s="40">
        <v>19</v>
      </c>
      <c r="B27" s="41" t="s">
        <v>556</v>
      </c>
      <c r="C27" s="41" t="s">
        <v>557</v>
      </c>
      <c r="D27" s="41" t="s">
        <v>118</v>
      </c>
      <c r="E27" s="42">
        <v>5.07</v>
      </c>
      <c r="F27" s="90"/>
      <c r="G27" s="92">
        <f>Table114[5]*Table114[6]</f>
        <v>0</v>
      </c>
    </row>
    <row r="28" spans="1:7" x14ac:dyDescent="0.25">
      <c r="A28" s="93"/>
      <c r="B28" s="93"/>
      <c r="C28" s="94" t="s">
        <v>641</v>
      </c>
      <c r="D28" s="93"/>
      <c r="E28" s="95"/>
      <c r="F28" s="90"/>
      <c r="G28" s="92">
        <f>Table114[5]*Table114[6]</f>
        <v>0</v>
      </c>
    </row>
    <row r="29" spans="1:7" x14ac:dyDescent="0.25">
      <c r="C29" s="25" t="s">
        <v>558</v>
      </c>
      <c r="F29" s="90"/>
      <c r="G29" s="91">
        <f>Table114[5]*Table114[6]</f>
        <v>0</v>
      </c>
    </row>
    <row r="30" spans="1:7" ht="60" x14ac:dyDescent="0.25">
      <c r="A30" s="96">
        <v>1</v>
      </c>
      <c r="B30" s="97" t="s">
        <v>298</v>
      </c>
      <c r="C30" s="97" t="s">
        <v>299</v>
      </c>
      <c r="D30" s="97" t="s">
        <v>113</v>
      </c>
      <c r="E30" s="98">
        <v>34.299999999999997</v>
      </c>
      <c r="F30" s="90"/>
      <c r="G30" s="92">
        <f>Table114[5]*Table114[6]</f>
        <v>0</v>
      </c>
    </row>
    <row r="31" spans="1:7" ht="45" x14ac:dyDescent="0.25">
      <c r="A31" s="96">
        <v>2</v>
      </c>
      <c r="B31" s="97" t="s">
        <v>247</v>
      </c>
      <c r="C31" s="97" t="s">
        <v>248</v>
      </c>
      <c r="D31" s="97" t="s">
        <v>113</v>
      </c>
      <c r="E31" s="98">
        <v>34.299999999999997</v>
      </c>
      <c r="F31" s="90"/>
      <c r="G31" s="92">
        <f>Table114[5]*Table114[6]</f>
        <v>0</v>
      </c>
    </row>
    <row r="32" spans="1:7" ht="45" x14ac:dyDescent="0.25">
      <c r="A32" s="96">
        <v>3</v>
      </c>
      <c r="B32" s="97" t="s">
        <v>559</v>
      </c>
      <c r="C32" s="97" t="s">
        <v>560</v>
      </c>
      <c r="D32" s="97" t="s">
        <v>113</v>
      </c>
      <c r="E32" s="98">
        <v>34.299999999999997</v>
      </c>
      <c r="F32" s="90"/>
      <c r="G32" s="92">
        <f>Table114[5]*Table114[6]</f>
        <v>0</v>
      </c>
    </row>
    <row r="33" spans="1:7" x14ac:dyDescent="0.25">
      <c r="A33" s="96" t="s">
        <v>114</v>
      </c>
      <c r="B33" s="97"/>
      <c r="C33" s="97" t="s">
        <v>561</v>
      </c>
      <c r="D33" s="97"/>
      <c r="E33" s="98"/>
      <c r="F33" s="90"/>
      <c r="G33" s="92">
        <f>Table114[5]*Table114[6]</f>
        <v>0</v>
      </c>
    </row>
    <row r="34" spans="1:7" ht="60" x14ac:dyDescent="0.25">
      <c r="A34" s="96">
        <v>4</v>
      </c>
      <c r="B34" s="97" t="s">
        <v>562</v>
      </c>
      <c r="C34" s="97" t="s">
        <v>563</v>
      </c>
      <c r="D34" s="97" t="s">
        <v>129</v>
      </c>
      <c r="E34" s="98">
        <v>110</v>
      </c>
      <c r="F34" s="90"/>
      <c r="G34" s="92">
        <f>Table114[5]*Table114[6]</f>
        <v>0</v>
      </c>
    </row>
    <row r="35" spans="1:7" ht="45" x14ac:dyDescent="0.25">
      <c r="A35" s="96">
        <v>5</v>
      </c>
      <c r="B35" s="97" t="s">
        <v>564</v>
      </c>
      <c r="C35" s="97" t="s">
        <v>565</v>
      </c>
      <c r="D35" s="97" t="s">
        <v>129</v>
      </c>
      <c r="E35" s="98">
        <v>20</v>
      </c>
      <c r="F35" s="90"/>
      <c r="G35" s="92">
        <f>Table114[5]*Table114[6]</f>
        <v>0</v>
      </c>
    </row>
    <row r="36" spans="1:7" ht="45" x14ac:dyDescent="0.25">
      <c r="A36" s="96">
        <v>6</v>
      </c>
      <c r="B36" s="97" t="s">
        <v>566</v>
      </c>
      <c r="C36" s="97" t="s">
        <v>567</v>
      </c>
      <c r="D36" s="97" t="s">
        <v>294</v>
      </c>
      <c r="E36" s="98">
        <v>2</v>
      </c>
      <c r="F36" s="90"/>
      <c r="G36" s="92">
        <f>Table114[5]*Table114[6]</f>
        <v>0</v>
      </c>
    </row>
    <row r="37" spans="1:7" ht="45" x14ac:dyDescent="0.25">
      <c r="A37" s="96">
        <v>7</v>
      </c>
      <c r="B37" s="97" t="s">
        <v>568</v>
      </c>
      <c r="C37" s="97" t="s">
        <v>569</v>
      </c>
      <c r="D37" s="97" t="s">
        <v>294</v>
      </c>
      <c r="E37" s="98">
        <v>4</v>
      </c>
      <c r="F37" s="90"/>
      <c r="G37" s="92">
        <f>Table114[5]*Table114[6]</f>
        <v>0</v>
      </c>
    </row>
    <row r="38" spans="1:7" ht="30" x14ac:dyDescent="0.25">
      <c r="A38" s="96">
        <v>8</v>
      </c>
      <c r="B38" s="97" t="s">
        <v>570</v>
      </c>
      <c r="C38" s="97" t="s">
        <v>571</v>
      </c>
      <c r="D38" s="97" t="s">
        <v>294</v>
      </c>
      <c r="E38" s="98">
        <v>8</v>
      </c>
      <c r="F38" s="90"/>
      <c r="G38" s="92">
        <f>Table114[5]*Table114[6]</f>
        <v>0</v>
      </c>
    </row>
    <row r="39" spans="1:7" ht="30" x14ac:dyDescent="0.25">
      <c r="A39" s="96">
        <v>9</v>
      </c>
      <c r="B39" s="97" t="s">
        <v>572</v>
      </c>
      <c r="C39" s="97" t="s">
        <v>573</v>
      </c>
      <c r="D39" s="97" t="s">
        <v>294</v>
      </c>
      <c r="E39" s="98">
        <v>4</v>
      </c>
      <c r="F39" s="90"/>
      <c r="G39" s="92">
        <f>Table114[5]*Table114[6]</f>
        <v>0</v>
      </c>
    </row>
    <row r="40" spans="1:7" x14ac:dyDescent="0.25">
      <c r="A40" s="96" t="s">
        <v>114</v>
      </c>
      <c r="B40" s="97"/>
      <c r="C40" s="97" t="s">
        <v>574</v>
      </c>
      <c r="D40" s="97"/>
      <c r="E40" s="98"/>
      <c r="F40" s="90"/>
      <c r="G40" s="92">
        <f>Table114[5]*Table114[6]</f>
        <v>0</v>
      </c>
    </row>
    <row r="41" spans="1:7" ht="45" x14ac:dyDescent="0.25">
      <c r="A41" s="96">
        <v>10</v>
      </c>
      <c r="B41" s="97" t="s">
        <v>566</v>
      </c>
      <c r="C41" s="97" t="s">
        <v>567</v>
      </c>
      <c r="D41" s="97" t="s">
        <v>294</v>
      </c>
      <c r="E41" s="98">
        <v>2</v>
      </c>
      <c r="F41" s="90"/>
      <c r="G41" s="92">
        <f>Table114[5]*Table114[6]</f>
        <v>0</v>
      </c>
    </row>
    <row r="42" spans="1:7" ht="60" x14ac:dyDescent="0.25">
      <c r="A42" s="96">
        <v>11</v>
      </c>
      <c r="B42" s="97" t="s">
        <v>562</v>
      </c>
      <c r="C42" s="97" t="s">
        <v>563</v>
      </c>
      <c r="D42" s="97" t="s">
        <v>129</v>
      </c>
      <c r="E42" s="98">
        <v>10</v>
      </c>
      <c r="F42" s="90"/>
      <c r="G42" s="92">
        <f>Table114[5]*Table114[6]</f>
        <v>0</v>
      </c>
    </row>
    <row r="43" spans="1:7" ht="30" x14ac:dyDescent="0.25">
      <c r="A43" s="96">
        <v>12</v>
      </c>
      <c r="B43" s="97" t="s">
        <v>437</v>
      </c>
      <c r="C43" s="97" t="s">
        <v>438</v>
      </c>
      <c r="D43" s="97" t="s">
        <v>143</v>
      </c>
      <c r="E43" s="98">
        <v>10</v>
      </c>
      <c r="F43" s="90"/>
      <c r="G43" s="92">
        <f>Table114[5]*Table114[6]</f>
        <v>0</v>
      </c>
    </row>
    <row r="44" spans="1:7" ht="30" x14ac:dyDescent="0.25">
      <c r="A44" s="96">
        <v>13</v>
      </c>
      <c r="B44" s="97" t="s">
        <v>572</v>
      </c>
      <c r="C44" s="97" t="s">
        <v>573</v>
      </c>
      <c r="D44" s="97" t="s">
        <v>294</v>
      </c>
      <c r="E44" s="98">
        <v>4</v>
      </c>
      <c r="F44" s="90"/>
      <c r="G44" s="92">
        <f>Table114[5]*Table114[6]</f>
        <v>0</v>
      </c>
    </row>
    <row r="45" spans="1:7" ht="30" x14ac:dyDescent="0.25">
      <c r="A45" s="96">
        <v>14</v>
      </c>
      <c r="B45" s="97" t="s">
        <v>570</v>
      </c>
      <c r="C45" s="97" t="s">
        <v>571</v>
      </c>
      <c r="D45" s="97" t="s">
        <v>294</v>
      </c>
      <c r="E45" s="98">
        <v>6</v>
      </c>
      <c r="F45" s="90"/>
      <c r="G45" s="92">
        <f>Table114[5]*Table114[6]</f>
        <v>0</v>
      </c>
    </row>
    <row r="46" spans="1:7" ht="30" x14ac:dyDescent="0.25">
      <c r="A46" s="96">
        <v>15</v>
      </c>
      <c r="B46" s="97" t="s">
        <v>575</v>
      </c>
      <c r="C46" s="97" t="s">
        <v>576</v>
      </c>
      <c r="D46" s="97" t="s">
        <v>577</v>
      </c>
      <c r="E46" s="98">
        <v>11</v>
      </c>
      <c r="F46" s="90"/>
      <c r="G46" s="92">
        <f>Table114[5]*Table114[6]</f>
        <v>0</v>
      </c>
    </row>
    <row r="47" spans="1:7" ht="45" x14ac:dyDescent="0.25">
      <c r="A47" s="96">
        <v>16</v>
      </c>
      <c r="B47" s="97" t="s">
        <v>578</v>
      </c>
      <c r="C47" s="97" t="s">
        <v>579</v>
      </c>
      <c r="D47" s="97" t="s">
        <v>143</v>
      </c>
      <c r="E47" s="98">
        <v>18.399999999999999</v>
      </c>
      <c r="F47" s="90"/>
      <c r="G47" s="92">
        <f>Table114[5]*Table114[6]</f>
        <v>0</v>
      </c>
    </row>
    <row r="48" spans="1:7" ht="30" x14ac:dyDescent="0.25">
      <c r="A48" s="96">
        <v>17</v>
      </c>
      <c r="B48" s="97" t="s">
        <v>580</v>
      </c>
      <c r="C48" s="97" t="s">
        <v>581</v>
      </c>
      <c r="D48" s="97" t="s">
        <v>129</v>
      </c>
      <c r="E48" s="98">
        <v>2</v>
      </c>
      <c r="F48" s="90"/>
      <c r="G48" s="92">
        <f>Table114[5]*Table114[6]</f>
        <v>0</v>
      </c>
    </row>
    <row r="49" spans="1:7" ht="45" x14ac:dyDescent="0.25">
      <c r="A49" s="96">
        <v>18</v>
      </c>
      <c r="B49" s="97" t="s">
        <v>141</v>
      </c>
      <c r="C49" s="97" t="s">
        <v>582</v>
      </c>
      <c r="D49" s="97" t="s">
        <v>143</v>
      </c>
      <c r="E49" s="98">
        <v>56</v>
      </c>
      <c r="F49" s="90"/>
      <c r="G49" s="92">
        <f>Table114[5]*Table114[6]</f>
        <v>0</v>
      </c>
    </row>
    <row r="50" spans="1:7" ht="60" x14ac:dyDescent="0.25">
      <c r="A50" s="96">
        <v>19</v>
      </c>
      <c r="B50" s="97" t="s">
        <v>196</v>
      </c>
      <c r="C50" s="97" t="s">
        <v>197</v>
      </c>
      <c r="D50" s="97" t="s">
        <v>198</v>
      </c>
      <c r="E50" s="98">
        <v>5.6000000000000001E-2</v>
      </c>
      <c r="F50" s="90"/>
      <c r="G50" s="92">
        <f>Table114[5]*Table114[6]</f>
        <v>0</v>
      </c>
    </row>
    <row r="51" spans="1:7" ht="30" x14ac:dyDescent="0.25">
      <c r="A51" s="96">
        <v>20</v>
      </c>
      <c r="B51" s="97" t="s">
        <v>583</v>
      </c>
      <c r="C51" s="97" t="s">
        <v>584</v>
      </c>
      <c r="D51" s="97" t="s">
        <v>113</v>
      </c>
      <c r="E51" s="98">
        <v>7.0000000000000007E-2</v>
      </c>
      <c r="F51" s="90"/>
      <c r="G51" s="92">
        <f>Table114[5]*Table114[6]</f>
        <v>0</v>
      </c>
    </row>
    <row r="52" spans="1:7" x14ac:dyDescent="0.25">
      <c r="A52" s="96" t="s">
        <v>114</v>
      </c>
      <c r="B52" s="97"/>
      <c r="C52" s="110" t="s">
        <v>828</v>
      </c>
      <c r="D52" s="97"/>
      <c r="E52" s="98"/>
      <c r="F52" s="90"/>
      <c r="G52" s="92">
        <f>Table114[5]*Table114[6]</f>
        <v>0</v>
      </c>
    </row>
    <row r="53" spans="1:7" ht="45" x14ac:dyDescent="0.25">
      <c r="A53" s="96">
        <v>21</v>
      </c>
      <c r="B53" s="97" t="s">
        <v>585</v>
      </c>
      <c r="C53" s="97" t="s">
        <v>586</v>
      </c>
      <c r="D53" s="97" t="s">
        <v>113</v>
      </c>
      <c r="E53" s="98">
        <v>1.1200000000000001</v>
      </c>
      <c r="F53" s="90"/>
      <c r="G53" s="92">
        <f>Table114[5]*Table114[6]</f>
        <v>0</v>
      </c>
    </row>
    <row r="54" spans="1:7" ht="45" x14ac:dyDescent="0.25">
      <c r="A54" s="96">
        <v>22</v>
      </c>
      <c r="B54" s="97" t="s">
        <v>587</v>
      </c>
      <c r="C54" s="97" t="s">
        <v>588</v>
      </c>
      <c r="D54" s="97" t="s">
        <v>294</v>
      </c>
      <c r="E54" s="98">
        <v>1</v>
      </c>
      <c r="F54" s="90"/>
      <c r="G54" s="92">
        <f>Table114[5]*Table114[6]</f>
        <v>0</v>
      </c>
    </row>
    <row r="55" spans="1:7" ht="45" x14ac:dyDescent="0.25">
      <c r="A55" s="96">
        <v>23</v>
      </c>
      <c r="B55" s="97" t="s">
        <v>587</v>
      </c>
      <c r="C55" s="97" t="s">
        <v>589</v>
      </c>
      <c r="D55" s="97" t="s">
        <v>294</v>
      </c>
      <c r="E55" s="98">
        <v>3</v>
      </c>
      <c r="F55" s="90"/>
      <c r="G55" s="92">
        <f>Table114[5]*Table114[6]</f>
        <v>0</v>
      </c>
    </row>
    <row r="56" spans="1:7" ht="45" x14ac:dyDescent="0.25">
      <c r="A56" s="96">
        <v>24</v>
      </c>
      <c r="B56" s="97" t="s">
        <v>587</v>
      </c>
      <c r="C56" s="97" t="s">
        <v>590</v>
      </c>
      <c r="D56" s="97" t="s">
        <v>294</v>
      </c>
      <c r="E56" s="98">
        <v>2</v>
      </c>
      <c r="F56" s="90"/>
      <c r="G56" s="92">
        <f>Table114[5]*Table114[6]</f>
        <v>0</v>
      </c>
    </row>
    <row r="57" spans="1:7" ht="45" x14ac:dyDescent="0.25">
      <c r="A57" s="96">
        <v>25</v>
      </c>
      <c r="B57" s="97" t="s">
        <v>587</v>
      </c>
      <c r="C57" s="97" t="s">
        <v>591</v>
      </c>
      <c r="D57" s="97" t="s">
        <v>294</v>
      </c>
      <c r="E57" s="98">
        <v>1</v>
      </c>
      <c r="F57" s="90"/>
      <c r="G57" s="92">
        <f>Table114[5]*Table114[6]</f>
        <v>0</v>
      </c>
    </row>
    <row r="58" spans="1:7" ht="45" x14ac:dyDescent="0.25">
      <c r="A58" s="96">
        <v>26</v>
      </c>
      <c r="B58" s="97" t="s">
        <v>587</v>
      </c>
      <c r="C58" s="97" t="s">
        <v>592</v>
      </c>
      <c r="D58" s="97" t="s">
        <v>294</v>
      </c>
      <c r="E58" s="98">
        <v>1</v>
      </c>
      <c r="F58" s="90"/>
      <c r="G58" s="92">
        <f>Table114[5]*Table114[6]</f>
        <v>0</v>
      </c>
    </row>
    <row r="59" spans="1:7" ht="30" x14ac:dyDescent="0.25">
      <c r="A59" s="96">
        <v>27</v>
      </c>
      <c r="B59" s="97" t="s">
        <v>587</v>
      </c>
      <c r="C59" s="97" t="s">
        <v>593</v>
      </c>
      <c r="D59" s="97" t="s">
        <v>294</v>
      </c>
      <c r="E59" s="98">
        <v>1</v>
      </c>
      <c r="F59" s="90"/>
      <c r="G59" s="92">
        <f>Table114[5]*Table114[6]</f>
        <v>0</v>
      </c>
    </row>
    <row r="60" spans="1:7" ht="30" x14ac:dyDescent="0.25">
      <c r="A60" s="96">
        <v>28</v>
      </c>
      <c r="B60" s="97"/>
      <c r="C60" s="97" t="s">
        <v>594</v>
      </c>
      <c r="D60" s="97" t="s">
        <v>143</v>
      </c>
      <c r="E60" s="98">
        <v>75</v>
      </c>
      <c r="F60" s="90"/>
      <c r="G60" s="92">
        <f>Table114[5]*Table114[6]</f>
        <v>0</v>
      </c>
    </row>
    <row r="61" spans="1:7" ht="60" x14ac:dyDescent="0.25">
      <c r="A61" s="96">
        <v>29</v>
      </c>
      <c r="B61" s="97" t="s">
        <v>196</v>
      </c>
      <c r="C61" s="97" t="s">
        <v>197</v>
      </c>
      <c r="D61" s="97" t="s">
        <v>198</v>
      </c>
      <c r="E61" s="98">
        <v>7.4999999999999997E-2</v>
      </c>
      <c r="F61" s="90"/>
      <c r="G61" s="92">
        <f>Table114[5]*Table114[6]</f>
        <v>0</v>
      </c>
    </row>
    <row r="62" spans="1:7" ht="30" x14ac:dyDescent="0.25">
      <c r="A62" s="96">
        <v>30</v>
      </c>
      <c r="B62" s="97" t="s">
        <v>595</v>
      </c>
      <c r="C62" s="97" t="s">
        <v>596</v>
      </c>
      <c r="D62" s="97" t="s">
        <v>113</v>
      </c>
      <c r="E62" s="98">
        <v>0.35</v>
      </c>
      <c r="F62" s="90"/>
      <c r="G62" s="92">
        <f>Table114[5]*Table114[6]</f>
        <v>0</v>
      </c>
    </row>
    <row r="63" spans="1:7" x14ac:dyDescent="0.25">
      <c r="A63" s="96" t="s">
        <v>114</v>
      </c>
      <c r="B63" s="97"/>
      <c r="C63" s="110" t="s">
        <v>829</v>
      </c>
      <c r="D63" s="97"/>
      <c r="E63" s="98"/>
      <c r="F63" s="90"/>
      <c r="G63" s="92">
        <f>Table114[5]*Table114[6]</f>
        <v>0</v>
      </c>
    </row>
    <row r="64" spans="1:7" ht="30" x14ac:dyDescent="0.25">
      <c r="A64" s="96">
        <v>31</v>
      </c>
      <c r="B64" s="97" t="s">
        <v>597</v>
      </c>
      <c r="C64" s="97" t="s">
        <v>598</v>
      </c>
      <c r="D64" s="97" t="s">
        <v>294</v>
      </c>
      <c r="E64" s="98">
        <v>1</v>
      </c>
      <c r="F64" s="90"/>
      <c r="G64" s="92">
        <f>Table114[5]*Table114[6]</f>
        <v>0</v>
      </c>
    </row>
    <row r="65" spans="1:7" ht="30" x14ac:dyDescent="0.25">
      <c r="A65" s="96">
        <v>32</v>
      </c>
      <c r="B65" s="97" t="s">
        <v>597</v>
      </c>
      <c r="C65" s="97" t="s">
        <v>599</v>
      </c>
      <c r="D65" s="97" t="s">
        <v>294</v>
      </c>
      <c r="E65" s="98">
        <v>2</v>
      </c>
      <c r="F65" s="90"/>
      <c r="G65" s="92">
        <f>Table114[5]*Table114[6]</f>
        <v>0</v>
      </c>
    </row>
    <row r="66" spans="1:7" ht="30" x14ac:dyDescent="0.25">
      <c r="A66" s="96">
        <v>33</v>
      </c>
      <c r="B66" s="97" t="s">
        <v>600</v>
      </c>
      <c r="C66" s="97" t="s">
        <v>601</v>
      </c>
      <c r="D66" s="97" t="s">
        <v>294</v>
      </c>
      <c r="E66" s="98">
        <v>3</v>
      </c>
      <c r="F66" s="90"/>
      <c r="G66" s="92">
        <f>Table114[5]*Table114[6]</f>
        <v>0</v>
      </c>
    </row>
    <row r="67" spans="1:7" ht="30" x14ac:dyDescent="0.25">
      <c r="A67" s="96">
        <v>34</v>
      </c>
      <c r="B67" s="97" t="s">
        <v>600</v>
      </c>
      <c r="C67" s="97" t="s">
        <v>602</v>
      </c>
      <c r="D67" s="97" t="s">
        <v>294</v>
      </c>
      <c r="E67" s="98">
        <v>2</v>
      </c>
      <c r="F67" s="90"/>
      <c r="G67" s="92">
        <f>Table114[5]*Table114[6]</f>
        <v>0</v>
      </c>
    </row>
    <row r="68" spans="1:7" ht="30" x14ac:dyDescent="0.25">
      <c r="A68" s="96">
        <v>35</v>
      </c>
      <c r="B68" s="97" t="s">
        <v>603</v>
      </c>
      <c r="C68" s="97" t="s">
        <v>604</v>
      </c>
      <c r="D68" s="97" t="s">
        <v>294</v>
      </c>
      <c r="E68" s="98">
        <v>16</v>
      </c>
      <c r="F68" s="90"/>
      <c r="G68" s="92">
        <f>Table114[5]*Table114[6]</f>
        <v>0</v>
      </c>
    </row>
    <row r="69" spans="1:7" x14ac:dyDescent="0.25">
      <c r="A69" s="96" t="s">
        <v>114</v>
      </c>
      <c r="B69" s="97"/>
      <c r="C69" s="110" t="s">
        <v>830</v>
      </c>
      <c r="D69" s="97"/>
      <c r="E69" s="98"/>
      <c r="F69" s="90"/>
      <c r="G69" s="92">
        <f>Table114[5]*Table114[6]</f>
        <v>0</v>
      </c>
    </row>
    <row r="70" spans="1:7" ht="45" x14ac:dyDescent="0.25">
      <c r="A70" s="96">
        <v>36</v>
      </c>
      <c r="B70" s="97" t="s">
        <v>153</v>
      </c>
      <c r="C70" s="97" t="s">
        <v>605</v>
      </c>
      <c r="D70" s="97" t="s">
        <v>113</v>
      </c>
      <c r="E70" s="98">
        <v>1.8</v>
      </c>
      <c r="F70" s="90"/>
      <c r="G70" s="92">
        <f>Table114[5]*Table114[6]</f>
        <v>0</v>
      </c>
    </row>
    <row r="71" spans="1:7" ht="45" x14ac:dyDescent="0.25">
      <c r="A71" s="96">
        <v>37</v>
      </c>
      <c r="B71" s="97" t="s">
        <v>192</v>
      </c>
      <c r="C71" s="97" t="s">
        <v>606</v>
      </c>
      <c r="D71" s="97" t="s">
        <v>113</v>
      </c>
      <c r="E71" s="98">
        <v>3</v>
      </c>
      <c r="F71" s="90"/>
      <c r="G71" s="92">
        <f>Table114[5]*Table114[6]</f>
        <v>0</v>
      </c>
    </row>
    <row r="72" spans="1:7" ht="60" x14ac:dyDescent="0.25">
      <c r="A72" s="96">
        <v>38</v>
      </c>
      <c r="B72" s="97" t="s">
        <v>607</v>
      </c>
      <c r="C72" s="97" t="s">
        <v>608</v>
      </c>
      <c r="D72" s="97" t="s">
        <v>143</v>
      </c>
      <c r="E72" s="98">
        <v>261</v>
      </c>
      <c r="F72" s="90"/>
      <c r="G72" s="92">
        <f>Table114[5]*Table114[6]</f>
        <v>0</v>
      </c>
    </row>
    <row r="73" spans="1:7" ht="45" x14ac:dyDescent="0.25">
      <c r="A73" s="96">
        <v>39</v>
      </c>
      <c r="B73" s="97" t="s">
        <v>262</v>
      </c>
      <c r="C73" s="97" t="s">
        <v>609</v>
      </c>
      <c r="D73" s="97" t="s">
        <v>118</v>
      </c>
      <c r="E73" s="98">
        <v>5.0999999999999996</v>
      </c>
      <c r="F73" s="90"/>
      <c r="G73" s="92">
        <f>Table114[5]*Table114[6]</f>
        <v>0</v>
      </c>
    </row>
    <row r="74" spans="1:7" ht="75" x14ac:dyDescent="0.25">
      <c r="A74" s="96">
        <v>40</v>
      </c>
      <c r="B74" s="97" t="s">
        <v>610</v>
      </c>
      <c r="C74" s="97" t="s">
        <v>611</v>
      </c>
      <c r="D74" s="97" t="s">
        <v>118</v>
      </c>
      <c r="E74" s="98">
        <v>8.4</v>
      </c>
      <c r="F74" s="90"/>
      <c r="G74" s="92">
        <f>Table114[5]*Table114[6]</f>
        <v>0</v>
      </c>
    </row>
    <row r="75" spans="1:7" ht="30" x14ac:dyDescent="0.25">
      <c r="A75" s="96">
        <v>41</v>
      </c>
      <c r="B75" s="97" t="s">
        <v>612</v>
      </c>
      <c r="C75" s="97" t="s">
        <v>613</v>
      </c>
      <c r="D75" s="97" t="s">
        <v>113</v>
      </c>
      <c r="E75" s="98">
        <v>1.02</v>
      </c>
      <c r="F75" s="90"/>
      <c r="G75" s="92">
        <f>Table114[5]*Table114[6]</f>
        <v>0</v>
      </c>
    </row>
    <row r="76" spans="1:7" ht="30" x14ac:dyDescent="0.25">
      <c r="A76" s="96">
        <v>42</v>
      </c>
      <c r="B76" s="97" t="s">
        <v>141</v>
      </c>
      <c r="C76" s="97" t="s">
        <v>614</v>
      </c>
      <c r="D76" s="97" t="s">
        <v>143</v>
      </c>
      <c r="E76" s="98">
        <v>9.34</v>
      </c>
      <c r="F76" s="90"/>
      <c r="G76" s="92">
        <f>Table114[5]*Table114[6]</f>
        <v>0</v>
      </c>
    </row>
    <row r="77" spans="1:7" ht="30" x14ac:dyDescent="0.25">
      <c r="A77" s="96">
        <v>43</v>
      </c>
      <c r="B77" s="97" t="s">
        <v>141</v>
      </c>
      <c r="C77" s="97" t="s">
        <v>615</v>
      </c>
      <c r="D77" s="97" t="s">
        <v>143</v>
      </c>
      <c r="E77" s="98">
        <v>3.21</v>
      </c>
      <c r="F77" s="90"/>
      <c r="G77" s="92">
        <f>Table114[5]*Table114[6]</f>
        <v>0</v>
      </c>
    </row>
    <row r="78" spans="1:7" ht="60" x14ac:dyDescent="0.25">
      <c r="A78" s="96">
        <v>44</v>
      </c>
      <c r="B78" s="97" t="s">
        <v>196</v>
      </c>
      <c r="C78" s="97" t="s">
        <v>197</v>
      </c>
      <c r="D78" s="97" t="s">
        <v>198</v>
      </c>
      <c r="E78" s="98">
        <v>0.27400000000000002</v>
      </c>
      <c r="F78" s="90"/>
      <c r="G78" s="92">
        <f>Table114[5]*Table114[6]</f>
        <v>0</v>
      </c>
    </row>
    <row r="79" spans="1:7" x14ac:dyDescent="0.25">
      <c r="A79" s="96" t="s">
        <v>114</v>
      </c>
      <c r="B79" s="97"/>
      <c r="C79" s="110" t="s">
        <v>831</v>
      </c>
      <c r="D79" s="97"/>
      <c r="E79" s="98"/>
      <c r="F79" s="90"/>
      <c r="G79" s="92">
        <f>Table114[5]*Table114[6]</f>
        <v>0</v>
      </c>
    </row>
    <row r="80" spans="1:7" ht="60" x14ac:dyDescent="0.25">
      <c r="A80" s="96">
        <v>45</v>
      </c>
      <c r="B80" s="97" t="s">
        <v>192</v>
      </c>
      <c r="C80" s="97" t="s">
        <v>616</v>
      </c>
      <c r="D80" s="97" t="s">
        <v>113</v>
      </c>
      <c r="E80" s="98">
        <v>0.38400000000000001</v>
      </c>
      <c r="F80" s="90"/>
      <c r="G80" s="92">
        <f>Table114[5]*Table114[6]</f>
        <v>0</v>
      </c>
    </row>
    <row r="81" spans="1:7" ht="45" x14ac:dyDescent="0.25">
      <c r="A81" s="96">
        <v>46</v>
      </c>
      <c r="B81" s="97" t="s">
        <v>262</v>
      </c>
      <c r="C81" s="97" t="s">
        <v>609</v>
      </c>
      <c r="D81" s="97" t="s">
        <v>118</v>
      </c>
      <c r="E81" s="98">
        <v>1.9</v>
      </c>
      <c r="F81" s="90"/>
      <c r="G81" s="92">
        <f>Table114[5]*Table114[6]</f>
        <v>0</v>
      </c>
    </row>
    <row r="82" spans="1:7" ht="30" x14ac:dyDescent="0.25">
      <c r="A82" s="96">
        <v>47</v>
      </c>
      <c r="B82" s="97" t="s">
        <v>617</v>
      </c>
      <c r="C82" s="97" t="s">
        <v>618</v>
      </c>
      <c r="D82" s="97" t="s">
        <v>129</v>
      </c>
      <c r="E82" s="98">
        <v>2</v>
      </c>
      <c r="F82" s="90"/>
      <c r="G82" s="92">
        <f>Table114[5]*Table114[6]</f>
        <v>0</v>
      </c>
    </row>
    <row r="83" spans="1:7" ht="30" x14ac:dyDescent="0.25">
      <c r="A83" s="96">
        <v>48</v>
      </c>
      <c r="B83" s="97" t="s">
        <v>619</v>
      </c>
      <c r="C83" s="97" t="s">
        <v>620</v>
      </c>
      <c r="D83" s="97" t="s">
        <v>294</v>
      </c>
      <c r="E83" s="98">
        <v>2</v>
      </c>
      <c r="F83" s="90"/>
      <c r="G83" s="92">
        <f>Table114[5]*Table114[6]</f>
        <v>0</v>
      </c>
    </row>
    <row r="84" spans="1:7" ht="45" x14ac:dyDescent="0.25">
      <c r="A84" s="96">
        <v>49</v>
      </c>
      <c r="B84" s="97" t="s">
        <v>192</v>
      </c>
      <c r="C84" s="97" t="s">
        <v>621</v>
      </c>
      <c r="D84" s="97" t="s">
        <v>113</v>
      </c>
      <c r="E84" s="98">
        <v>0.77</v>
      </c>
      <c r="F84" s="90"/>
      <c r="G84" s="92">
        <f>Table114[5]*Table114[6]</f>
        <v>0</v>
      </c>
    </row>
    <row r="85" spans="1:7" ht="30" x14ac:dyDescent="0.25">
      <c r="A85" s="96">
        <v>50</v>
      </c>
      <c r="B85" s="97" t="s">
        <v>622</v>
      </c>
      <c r="C85" s="97" t="s">
        <v>623</v>
      </c>
      <c r="D85" s="97" t="s">
        <v>143</v>
      </c>
      <c r="E85" s="98">
        <v>76</v>
      </c>
      <c r="F85" s="90"/>
      <c r="G85" s="92">
        <f>Table114[5]*Table114[6]</f>
        <v>0</v>
      </c>
    </row>
    <row r="86" spans="1:7" ht="75" x14ac:dyDescent="0.25">
      <c r="A86" s="96">
        <v>51</v>
      </c>
      <c r="B86" s="97" t="s">
        <v>610</v>
      </c>
      <c r="C86" s="97" t="s">
        <v>624</v>
      </c>
      <c r="D86" s="97" t="s">
        <v>118</v>
      </c>
      <c r="E86" s="98">
        <v>280</v>
      </c>
      <c r="F86" s="90"/>
      <c r="G86" s="92">
        <f>Table114[5]*Table114[6]</f>
        <v>0</v>
      </c>
    </row>
    <row r="87" spans="1:7" ht="45" x14ac:dyDescent="0.25">
      <c r="A87" s="96">
        <v>52</v>
      </c>
      <c r="B87" s="97" t="s">
        <v>625</v>
      </c>
      <c r="C87" s="97" t="s">
        <v>626</v>
      </c>
      <c r="D87" s="97" t="s">
        <v>118</v>
      </c>
      <c r="E87" s="98">
        <v>67</v>
      </c>
      <c r="F87" s="90"/>
      <c r="G87" s="92">
        <f>Table114[5]*Table114[6]</f>
        <v>0</v>
      </c>
    </row>
    <row r="88" spans="1:7" ht="30" x14ac:dyDescent="0.25">
      <c r="A88" s="96">
        <v>53</v>
      </c>
      <c r="B88" s="97" t="s">
        <v>158</v>
      </c>
      <c r="C88" s="97" t="s">
        <v>627</v>
      </c>
      <c r="D88" s="97" t="s">
        <v>118</v>
      </c>
      <c r="E88" s="98">
        <v>50</v>
      </c>
      <c r="F88" s="90"/>
      <c r="G88" s="92">
        <f>Table114[5]*Table114[6]</f>
        <v>0</v>
      </c>
    </row>
    <row r="89" spans="1:7" ht="60" x14ac:dyDescent="0.25">
      <c r="A89" s="96">
        <v>54</v>
      </c>
      <c r="B89" s="97" t="s">
        <v>628</v>
      </c>
      <c r="C89" s="97" t="s">
        <v>629</v>
      </c>
      <c r="D89" s="97" t="s">
        <v>294</v>
      </c>
      <c r="E89" s="98">
        <v>18</v>
      </c>
      <c r="F89" s="90"/>
      <c r="G89" s="92">
        <f>Table114[5]*Table114[6]</f>
        <v>0</v>
      </c>
    </row>
    <row r="90" spans="1:7" ht="60" x14ac:dyDescent="0.25">
      <c r="A90" s="96">
        <v>55</v>
      </c>
      <c r="B90" s="97" t="s">
        <v>628</v>
      </c>
      <c r="C90" s="97" t="s">
        <v>630</v>
      </c>
      <c r="D90" s="97" t="s">
        <v>294</v>
      </c>
      <c r="E90" s="98">
        <v>6</v>
      </c>
      <c r="F90" s="90"/>
      <c r="G90" s="92">
        <f>Table114[5]*Table114[6]</f>
        <v>0</v>
      </c>
    </row>
    <row r="91" spans="1:7" ht="30" x14ac:dyDescent="0.25">
      <c r="A91" s="96">
        <v>56</v>
      </c>
      <c r="B91" s="97" t="s">
        <v>603</v>
      </c>
      <c r="C91" s="97" t="s">
        <v>631</v>
      </c>
      <c r="D91" s="97" t="s">
        <v>294</v>
      </c>
      <c r="E91" s="98">
        <v>3</v>
      </c>
      <c r="F91" s="90"/>
      <c r="G91" s="92">
        <f>Table114[5]*Table114[6]</f>
        <v>0</v>
      </c>
    </row>
    <row r="92" spans="1:7" x14ac:dyDescent="0.25">
      <c r="A92" s="96" t="s">
        <v>114</v>
      </c>
      <c r="B92" s="97"/>
      <c r="C92" s="110" t="s">
        <v>832</v>
      </c>
      <c r="D92" s="97"/>
      <c r="E92" s="98"/>
      <c r="F92" s="90"/>
      <c r="G92" s="92">
        <f>Table114[5]*Table114[6]</f>
        <v>0</v>
      </c>
    </row>
    <row r="93" spans="1:7" ht="60" x14ac:dyDescent="0.25">
      <c r="A93" s="96">
        <v>57</v>
      </c>
      <c r="B93" s="97" t="s">
        <v>632</v>
      </c>
      <c r="C93" s="97" t="s">
        <v>633</v>
      </c>
      <c r="D93" s="97" t="s">
        <v>118</v>
      </c>
      <c r="E93" s="98">
        <v>1.7</v>
      </c>
      <c r="F93" s="90"/>
      <c r="G93" s="92">
        <f>Table114[5]*Table114[6]</f>
        <v>0</v>
      </c>
    </row>
    <row r="94" spans="1:7" ht="60" x14ac:dyDescent="0.25">
      <c r="A94" s="96">
        <v>58</v>
      </c>
      <c r="B94" s="97" t="s">
        <v>634</v>
      </c>
      <c r="C94" s="97" t="s">
        <v>635</v>
      </c>
      <c r="D94" s="97" t="s">
        <v>118</v>
      </c>
      <c r="E94" s="98">
        <v>2.3199999999999998</v>
      </c>
      <c r="F94" s="90"/>
      <c r="G94" s="92">
        <f>Table114[5]*Table114[6]</f>
        <v>0</v>
      </c>
    </row>
    <row r="95" spans="1:7" ht="30" x14ac:dyDescent="0.25">
      <c r="A95" s="96">
        <v>59</v>
      </c>
      <c r="B95" s="97" t="s">
        <v>556</v>
      </c>
      <c r="C95" s="97" t="s">
        <v>636</v>
      </c>
      <c r="D95" s="97" t="s">
        <v>118</v>
      </c>
      <c r="E95" s="98">
        <v>68</v>
      </c>
      <c r="F95" s="90"/>
      <c r="G95" s="92">
        <f>Table114[5]*Table114[6]</f>
        <v>0</v>
      </c>
    </row>
    <row r="96" spans="1:7" ht="45" x14ac:dyDescent="0.25">
      <c r="A96" s="96">
        <v>60</v>
      </c>
      <c r="B96" s="97" t="s">
        <v>637</v>
      </c>
      <c r="C96" s="97" t="s">
        <v>638</v>
      </c>
      <c r="D96" s="97" t="s">
        <v>118</v>
      </c>
      <c r="E96" s="98">
        <v>72</v>
      </c>
      <c r="F96" s="90"/>
      <c r="G96" s="92">
        <f>Table114[5]*Table114[6]</f>
        <v>0</v>
      </c>
    </row>
    <row r="97" spans="1:7" x14ac:dyDescent="0.25">
      <c r="A97" s="96" t="s">
        <v>114</v>
      </c>
      <c r="B97" s="97"/>
      <c r="C97" s="110" t="s">
        <v>833</v>
      </c>
      <c r="D97" s="97"/>
      <c r="E97" s="98"/>
      <c r="F97" s="90"/>
      <c r="G97" s="92">
        <f>Table114[5]*Table114[6]</f>
        <v>0</v>
      </c>
    </row>
    <row r="98" spans="1:7" ht="30" x14ac:dyDescent="0.25">
      <c r="A98" s="96">
        <v>61</v>
      </c>
      <c r="B98" s="97" t="s">
        <v>639</v>
      </c>
      <c r="C98" s="97" t="s">
        <v>640</v>
      </c>
      <c r="D98" s="97" t="s">
        <v>129</v>
      </c>
      <c r="E98" s="98">
        <v>100</v>
      </c>
      <c r="F98" s="90"/>
      <c r="G98" s="92">
        <f>Table114[5]*Table114[6]</f>
        <v>0</v>
      </c>
    </row>
    <row r="99" spans="1:7" ht="45" x14ac:dyDescent="0.25">
      <c r="A99" s="96">
        <v>62</v>
      </c>
      <c r="B99" s="97" t="s">
        <v>597</v>
      </c>
      <c r="C99" s="110" t="s">
        <v>834</v>
      </c>
      <c r="D99" s="97" t="s">
        <v>294</v>
      </c>
      <c r="E99" s="98">
        <v>16</v>
      </c>
      <c r="F99" s="90"/>
      <c r="G99" s="92">
        <f>Table114[5]*Table114[6]</f>
        <v>0</v>
      </c>
    </row>
    <row r="100" spans="1:7" ht="45" x14ac:dyDescent="0.25">
      <c r="A100" s="96">
        <v>63</v>
      </c>
      <c r="B100" s="97" t="s">
        <v>600</v>
      </c>
      <c r="C100" s="110" t="s">
        <v>835</v>
      </c>
      <c r="D100" s="97" t="s">
        <v>294</v>
      </c>
      <c r="E100" s="98">
        <v>15</v>
      </c>
      <c r="F100" s="90"/>
      <c r="G100" s="92">
        <f>Table114[5]*Table114[6]</f>
        <v>0</v>
      </c>
    </row>
    <row r="101" spans="1:7" ht="30" x14ac:dyDescent="0.25">
      <c r="A101" s="96">
        <v>64</v>
      </c>
      <c r="B101" s="97" t="s">
        <v>597</v>
      </c>
      <c r="C101" s="110" t="s">
        <v>836</v>
      </c>
      <c r="D101" s="97" t="s">
        <v>294</v>
      </c>
      <c r="E101" s="98">
        <v>1</v>
      </c>
      <c r="F101" s="90"/>
      <c r="G101" s="92">
        <f>Table114[5]*Table114[6]</f>
        <v>0</v>
      </c>
    </row>
    <row r="102" spans="1:7" x14ac:dyDescent="0.25">
      <c r="A102" s="96" t="s">
        <v>83</v>
      </c>
      <c r="B102" s="97"/>
      <c r="C102" s="97"/>
      <c r="D102" s="97"/>
      <c r="E102" s="98"/>
      <c r="F102" s="98"/>
      <c r="G102" s="98">
        <f>SUBTOTAL(9,Table114[7])</f>
        <v>0</v>
      </c>
    </row>
  </sheetData>
  <mergeCells count="2">
    <mergeCell ref="C2:G3"/>
    <mergeCell ref="A4:B4"/>
  </mergeCells>
  <phoneticPr fontId="18" type="noConversion"/>
  <conditionalFormatting sqref="G7:G102">
    <cfRule type="expression" dxfId="193" priority="1">
      <formula>AND($C7="Subtotal",$G7="")</formula>
    </cfRule>
    <cfRule type="expression" dxfId="192" priority="2">
      <formula>AND($C7="Subtotal",_xlfn.FORMULATEXT($G7)="=[5]*[6]")</formula>
    </cfRule>
    <cfRule type="expression" dxfId="191" priority="6">
      <formula>AND($C7&lt;&gt;"Subtotal",_xlfn.FORMULATEXT($G7)&lt;&gt;"=[5]*[6]")</formula>
    </cfRule>
  </conditionalFormatting>
  <conditionalFormatting sqref="A7:G102">
    <cfRule type="expression" dxfId="190" priority="3">
      <formula>CELL("PROTECT",A7)=0</formula>
    </cfRule>
    <cfRule type="expression" dxfId="189" priority="4">
      <formula>$C7="Subtotal"</formula>
    </cfRule>
    <cfRule type="expression" priority="5" stopIfTrue="1">
      <formula>OR($C7="Subtotal",$A7="Total TVA Cota 0")</formula>
    </cfRule>
    <cfRule type="expression" dxfId="188" priority="7">
      <formula>$E7=""</formula>
    </cfRule>
  </conditionalFormatting>
  <conditionalFormatting sqref="E7:G102">
    <cfRule type="notContainsBlanks" priority="8" stopIfTrue="1">
      <formula>LEN(TRIM(E7))&gt;0</formula>
    </cfRule>
    <cfRule type="expression" dxfId="187" priority="9">
      <formula>$E7&lt;&gt;""</formula>
    </cfRule>
  </conditionalFormatting>
  <dataValidations count="1">
    <dataValidation type="decimal" operator="greaterThan" allowBlank="1" showInputMessage="1" showErrorMessage="1" sqref="F7:F10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1"/>
  <sheetViews>
    <sheetView view="pageBreakPreview" topLeftCell="A145" zoomScaleNormal="90" zoomScaleSheetLayoutView="100" workbookViewId="0">
      <selection activeCell="D157" sqref="D15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1"/>
      <c r="D3" s="141"/>
      <c r="E3" s="141"/>
      <c r="F3" s="141"/>
      <c r="G3" s="141"/>
    </row>
    <row r="4" spans="1:7" s="22" customFormat="1" ht="18.75" customHeight="1" x14ac:dyDescent="0.25">
      <c r="A4" s="144" t="s">
        <v>8</v>
      </c>
      <c r="B4" s="144"/>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110</v>
      </c>
      <c r="D7" s="38"/>
      <c r="E7" s="44"/>
      <c r="F7" s="43"/>
      <c r="G7" s="87">
        <f>Table115[5]*Table115[6]</f>
        <v>0</v>
      </c>
    </row>
    <row r="8" spans="1:7" ht="30" x14ac:dyDescent="0.25">
      <c r="A8" s="38">
        <v>0</v>
      </c>
      <c r="B8" s="38" t="s">
        <v>111</v>
      </c>
      <c r="C8" s="39" t="s">
        <v>112</v>
      </c>
      <c r="D8" s="38" t="s">
        <v>113</v>
      </c>
      <c r="E8" s="44">
        <v>27.9</v>
      </c>
      <c r="F8" s="43"/>
      <c r="G8" s="89">
        <f>Table115[5]*Table115[6]</f>
        <v>0</v>
      </c>
    </row>
    <row r="9" spans="1:7" x14ac:dyDescent="0.25">
      <c r="A9" s="35" t="s">
        <v>114</v>
      </c>
      <c r="C9" s="25" t="s">
        <v>115</v>
      </c>
      <c r="F9" s="90"/>
      <c r="G9" s="91">
        <f>Table115[5]*Table115[6]</f>
        <v>0</v>
      </c>
    </row>
    <row r="10" spans="1:7" ht="45" x14ac:dyDescent="0.25">
      <c r="A10" s="40">
        <v>1</v>
      </c>
      <c r="B10" s="41" t="s">
        <v>116</v>
      </c>
      <c r="C10" s="41" t="s">
        <v>117</v>
      </c>
      <c r="D10" s="41" t="s">
        <v>118</v>
      </c>
      <c r="E10" s="42">
        <v>47.8</v>
      </c>
      <c r="F10" s="90"/>
      <c r="G10" s="92">
        <f>Table115[5]*Table115[6]</f>
        <v>0</v>
      </c>
    </row>
    <row r="11" spans="1:7" ht="30" x14ac:dyDescent="0.25">
      <c r="A11" s="40">
        <v>2</v>
      </c>
      <c r="B11" s="41" t="s">
        <v>119</v>
      </c>
      <c r="C11" s="41" t="s">
        <v>120</v>
      </c>
      <c r="D11" s="41" t="s">
        <v>113</v>
      </c>
      <c r="E11" s="42">
        <v>16.73</v>
      </c>
      <c r="F11" s="90"/>
      <c r="G11" s="92">
        <f>Table115[5]*Table115[6]</f>
        <v>0</v>
      </c>
    </row>
    <row r="12" spans="1:7" ht="60" x14ac:dyDescent="0.25">
      <c r="A12" s="40">
        <v>3</v>
      </c>
      <c r="B12" s="41" t="s">
        <v>121</v>
      </c>
      <c r="C12" s="41" t="s">
        <v>122</v>
      </c>
      <c r="D12" s="41" t="s">
        <v>118</v>
      </c>
      <c r="E12" s="42">
        <v>47.8</v>
      </c>
      <c r="F12" s="90"/>
      <c r="G12" s="92">
        <f>Table115[5]*Table115[6]</f>
        <v>0</v>
      </c>
    </row>
    <row r="13" spans="1:7" ht="60" x14ac:dyDescent="0.25">
      <c r="A13" s="40">
        <v>4</v>
      </c>
      <c r="B13" s="41" t="s">
        <v>123</v>
      </c>
      <c r="C13" s="41" t="s">
        <v>124</v>
      </c>
      <c r="D13" s="41" t="s">
        <v>118</v>
      </c>
      <c r="E13" s="42">
        <v>47.8</v>
      </c>
      <c r="F13" s="90"/>
      <c r="G13" s="92">
        <f>Table115[5]*Table115[6]</f>
        <v>0</v>
      </c>
    </row>
    <row r="14" spans="1:7" ht="45" x14ac:dyDescent="0.25">
      <c r="A14" s="40">
        <v>5</v>
      </c>
      <c r="B14" s="41" t="s">
        <v>125</v>
      </c>
      <c r="C14" s="41" t="s">
        <v>126</v>
      </c>
      <c r="D14" s="41" t="s">
        <v>118</v>
      </c>
      <c r="E14" s="42">
        <v>47.8</v>
      </c>
      <c r="F14" s="90"/>
      <c r="G14" s="92">
        <f>Table115[5]*Table115[6]</f>
        <v>0</v>
      </c>
    </row>
    <row r="15" spans="1:7" x14ac:dyDescent="0.25">
      <c r="A15" s="40">
        <v>6</v>
      </c>
      <c r="B15" s="41" t="s">
        <v>127</v>
      </c>
      <c r="C15" s="41" t="s">
        <v>128</v>
      </c>
      <c r="D15" s="41" t="s">
        <v>129</v>
      </c>
      <c r="E15" s="42">
        <v>8.5</v>
      </c>
      <c r="F15" s="90"/>
      <c r="G15" s="92">
        <f>Table115[5]*Table115[6]</f>
        <v>0</v>
      </c>
    </row>
    <row r="16" spans="1:7" x14ac:dyDescent="0.25">
      <c r="A16" s="40">
        <v>7</v>
      </c>
      <c r="B16" s="41" t="s">
        <v>130</v>
      </c>
      <c r="C16" s="41" t="s">
        <v>131</v>
      </c>
      <c r="D16" s="41" t="s">
        <v>129</v>
      </c>
      <c r="E16" s="42">
        <v>7.5</v>
      </c>
      <c r="F16" s="90"/>
      <c r="G16" s="92">
        <f>Table115[5]*Table115[6]</f>
        <v>0</v>
      </c>
    </row>
    <row r="17" spans="1:7" ht="60" x14ac:dyDescent="0.25">
      <c r="A17" s="40">
        <v>8</v>
      </c>
      <c r="B17" s="41" t="s">
        <v>132</v>
      </c>
      <c r="C17" s="41" t="s">
        <v>133</v>
      </c>
      <c r="D17" s="41" t="s">
        <v>118</v>
      </c>
      <c r="E17" s="42">
        <v>10.79</v>
      </c>
      <c r="F17" s="90"/>
      <c r="G17" s="92">
        <f>Table115[5]*Table115[6]</f>
        <v>0</v>
      </c>
    </row>
    <row r="18" spans="1:7" ht="60" x14ac:dyDescent="0.25">
      <c r="A18" s="40">
        <v>9</v>
      </c>
      <c r="B18" s="41" t="s">
        <v>132</v>
      </c>
      <c r="C18" s="41" t="s">
        <v>134</v>
      </c>
      <c r="D18" s="41" t="s">
        <v>118</v>
      </c>
      <c r="E18" s="42">
        <v>5.87</v>
      </c>
      <c r="F18" s="90"/>
      <c r="G18" s="92">
        <f>Table115[5]*Table115[6]</f>
        <v>0</v>
      </c>
    </row>
    <row r="19" spans="1:7" ht="30" x14ac:dyDescent="0.25">
      <c r="A19" s="40">
        <v>10</v>
      </c>
      <c r="B19" s="41" t="s">
        <v>135</v>
      </c>
      <c r="C19" s="41" t="s">
        <v>136</v>
      </c>
      <c r="D19" s="41" t="s">
        <v>113</v>
      </c>
      <c r="E19" s="42">
        <v>3.7</v>
      </c>
      <c r="F19" s="90"/>
      <c r="G19" s="92">
        <f>Table115[5]*Table115[6]</f>
        <v>0</v>
      </c>
    </row>
    <row r="20" spans="1:7" x14ac:dyDescent="0.25">
      <c r="A20" s="40" t="s">
        <v>114</v>
      </c>
      <c r="B20" s="41"/>
      <c r="C20" s="41" t="s">
        <v>137</v>
      </c>
      <c r="D20" s="41"/>
      <c r="E20" s="42"/>
      <c r="F20" s="90"/>
      <c r="G20" s="92">
        <f>Table115[5]*Table115[6]</f>
        <v>0</v>
      </c>
    </row>
    <row r="21" spans="1:7" ht="30" x14ac:dyDescent="0.25">
      <c r="A21" s="40">
        <v>11</v>
      </c>
      <c r="B21" s="41" t="s">
        <v>138</v>
      </c>
      <c r="C21" s="41" t="s">
        <v>139</v>
      </c>
      <c r="D21" s="41" t="s">
        <v>140</v>
      </c>
      <c r="E21" s="42">
        <v>0.28999999999999998</v>
      </c>
      <c r="F21" s="90"/>
      <c r="G21" s="92">
        <f>Table115[5]*Table115[6]</f>
        <v>0</v>
      </c>
    </row>
    <row r="22" spans="1:7" ht="30" x14ac:dyDescent="0.25">
      <c r="A22" s="40">
        <v>12</v>
      </c>
      <c r="B22" s="41" t="s">
        <v>141</v>
      </c>
      <c r="C22" s="41" t="s">
        <v>142</v>
      </c>
      <c r="D22" s="41" t="s">
        <v>143</v>
      </c>
      <c r="E22" s="42">
        <v>30</v>
      </c>
      <c r="F22" s="90"/>
      <c r="G22" s="92">
        <f>Table115[5]*Table115[6]</f>
        <v>0</v>
      </c>
    </row>
    <row r="23" spans="1:7" x14ac:dyDescent="0.25">
      <c r="A23" s="40" t="s">
        <v>114</v>
      </c>
      <c r="B23" s="41"/>
      <c r="C23" s="41" t="s">
        <v>144</v>
      </c>
      <c r="D23" s="41"/>
      <c r="E23" s="42"/>
      <c r="F23" s="90"/>
      <c r="G23" s="92">
        <f>Table115[5]*Table115[6]</f>
        <v>0</v>
      </c>
    </row>
    <row r="24" spans="1:7" ht="30" x14ac:dyDescent="0.25">
      <c r="A24" s="40">
        <v>13</v>
      </c>
      <c r="B24" s="41" t="s">
        <v>145</v>
      </c>
      <c r="C24" s="41" t="s">
        <v>146</v>
      </c>
      <c r="D24" s="41" t="s">
        <v>118</v>
      </c>
      <c r="E24" s="42">
        <v>2.0699999999999998</v>
      </c>
      <c r="F24" s="90"/>
      <c r="G24" s="92">
        <f>Table115[5]*Table115[6]</f>
        <v>0</v>
      </c>
    </row>
    <row r="25" spans="1:7" x14ac:dyDescent="0.25">
      <c r="A25" s="40" t="s">
        <v>114</v>
      </c>
      <c r="B25" s="41"/>
      <c r="C25" s="41" t="s">
        <v>147</v>
      </c>
      <c r="D25" s="41"/>
      <c r="E25" s="42"/>
      <c r="F25" s="90"/>
      <c r="G25" s="92">
        <f>Table115[5]*Table115[6]</f>
        <v>0</v>
      </c>
    </row>
    <row r="26" spans="1:7" ht="45" x14ac:dyDescent="0.25">
      <c r="A26" s="40">
        <v>14</v>
      </c>
      <c r="B26" s="41" t="s">
        <v>148</v>
      </c>
      <c r="C26" s="41" t="s">
        <v>149</v>
      </c>
      <c r="D26" s="41" t="s">
        <v>118</v>
      </c>
      <c r="E26" s="42">
        <v>3.55</v>
      </c>
      <c r="F26" s="90"/>
      <c r="G26" s="92">
        <f>Table115[5]*Table115[6]</f>
        <v>0</v>
      </c>
    </row>
    <row r="27" spans="1:7" x14ac:dyDescent="0.25">
      <c r="A27" s="40" t="s">
        <v>114</v>
      </c>
      <c r="B27" s="41"/>
      <c r="C27" s="41" t="s">
        <v>150</v>
      </c>
      <c r="D27" s="41"/>
      <c r="E27" s="42"/>
      <c r="F27" s="90"/>
      <c r="G27" s="92">
        <f>Table115[5]*Table115[6]</f>
        <v>0</v>
      </c>
    </row>
    <row r="28" spans="1:7" x14ac:dyDescent="0.25">
      <c r="A28" s="40">
        <v>15</v>
      </c>
      <c r="B28" s="41" t="s">
        <v>151</v>
      </c>
      <c r="C28" s="41" t="s">
        <v>152</v>
      </c>
      <c r="D28" s="41" t="s">
        <v>140</v>
      </c>
      <c r="E28" s="42">
        <v>0.44</v>
      </c>
      <c r="F28" s="90"/>
      <c r="G28" s="92">
        <f>Table115[5]*Table115[6]</f>
        <v>0</v>
      </c>
    </row>
    <row r="29" spans="1:7" ht="45" x14ac:dyDescent="0.25">
      <c r="A29" s="40">
        <v>16</v>
      </c>
      <c r="B29" s="41" t="s">
        <v>153</v>
      </c>
      <c r="C29" s="41" t="s">
        <v>154</v>
      </c>
      <c r="D29" s="41" t="s">
        <v>113</v>
      </c>
      <c r="E29" s="42">
        <v>3.48</v>
      </c>
      <c r="F29" s="90"/>
      <c r="G29" s="92">
        <f>Table115[5]*Table115[6]</f>
        <v>0</v>
      </c>
    </row>
    <row r="30" spans="1:7" ht="30" x14ac:dyDescent="0.25">
      <c r="A30" s="40">
        <v>17</v>
      </c>
      <c r="B30" s="41" t="s">
        <v>119</v>
      </c>
      <c r="C30" s="41" t="s">
        <v>155</v>
      </c>
      <c r="D30" s="41" t="s">
        <v>113</v>
      </c>
      <c r="E30" s="42">
        <v>3.05</v>
      </c>
      <c r="F30" s="90"/>
      <c r="G30" s="92">
        <f>Table115[5]*Table115[6]</f>
        <v>0</v>
      </c>
    </row>
    <row r="31" spans="1:7" ht="60" x14ac:dyDescent="0.25">
      <c r="A31" s="40">
        <v>18</v>
      </c>
      <c r="B31" s="41" t="s">
        <v>156</v>
      </c>
      <c r="C31" s="41" t="s">
        <v>157</v>
      </c>
      <c r="D31" s="41" t="s">
        <v>118</v>
      </c>
      <c r="E31" s="42">
        <v>43.55</v>
      </c>
      <c r="F31" s="90"/>
      <c r="G31" s="92">
        <f>Table115[5]*Table115[6]</f>
        <v>0</v>
      </c>
    </row>
    <row r="32" spans="1:7" ht="30" x14ac:dyDescent="0.25">
      <c r="A32" s="40">
        <v>19</v>
      </c>
      <c r="B32" s="41" t="s">
        <v>158</v>
      </c>
      <c r="C32" s="41" t="s">
        <v>159</v>
      </c>
      <c r="D32" s="41" t="s">
        <v>118</v>
      </c>
      <c r="E32" s="42">
        <v>43.55</v>
      </c>
      <c r="F32" s="90"/>
      <c r="G32" s="92">
        <f>Table115[5]*Table115[6]</f>
        <v>0</v>
      </c>
    </row>
    <row r="33" spans="1:7" ht="45" x14ac:dyDescent="0.25">
      <c r="A33" s="40">
        <v>20</v>
      </c>
      <c r="B33" s="41" t="s">
        <v>160</v>
      </c>
      <c r="C33" s="41" t="s">
        <v>161</v>
      </c>
      <c r="D33" s="41" t="s">
        <v>118</v>
      </c>
      <c r="E33" s="42">
        <v>43.55</v>
      </c>
      <c r="F33" s="90"/>
      <c r="G33" s="92">
        <f>Table115[5]*Table115[6]</f>
        <v>0</v>
      </c>
    </row>
    <row r="34" spans="1:7" ht="30" x14ac:dyDescent="0.25">
      <c r="A34" s="40">
        <v>21</v>
      </c>
      <c r="B34" s="41" t="s">
        <v>162</v>
      </c>
      <c r="C34" s="41" t="s">
        <v>163</v>
      </c>
      <c r="D34" s="41" t="s">
        <v>118</v>
      </c>
      <c r="E34" s="42">
        <v>43.55</v>
      </c>
      <c r="F34" s="90"/>
      <c r="G34" s="92">
        <f>Table115[5]*Table115[6]</f>
        <v>0</v>
      </c>
    </row>
    <row r="35" spans="1:7" x14ac:dyDescent="0.25">
      <c r="A35" s="40">
        <v>22</v>
      </c>
      <c r="B35" s="41" t="s">
        <v>164</v>
      </c>
      <c r="C35" s="41" t="s">
        <v>165</v>
      </c>
      <c r="D35" s="41" t="s">
        <v>129</v>
      </c>
      <c r="E35" s="42">
        <v>39.200000000000003</v>
      </c>
      <c r="F35" s="90"/>
      <c r="G35" s="92">
        <f>Table115[5]*Table115[6]</f>
        <v>0</v>
      </c>
    </row>
    <row r="36" spans="1:7" x14ac:dyDescent="0.25">
      <c r="A36" s="40" t="s">
        <v>114</v>
      </c>
      <c r="B36" s="41"/>
      <c r="C36" s="41" t="s">
        <v>166</v>
      </c>
      <c r="D36" s="41"/>
      <c r="E36" s="42"/>
      <c r="F36" s="90"/>
      <c r="G36" s="92">
        <f>Table115[5]*Table115[6]</f>
        <v>0</v>
      </c>
    </row>
    <row r="37" spans="1:7" ht="30" x14ac:dyDescent="0.25">
      <c r="A37" s="40">
        <v>23</v>
      </c>
      <c r="B37" s="41" t="s">
        <v>167</v>
      </c>
      <c r="C37" s="41" t="s">
        <v>168</v>
      </c>
      <c r="D37" s="41" t="s">
        <v>118</v>
      </c>
      <c r="E37" s="42">
        <v>43.55</v>
      </c>
      <c r="F37" s="90"/>
      <c r="G37" s="92">
        <f>Table115[5]*Table115[6]</f>
        <v>0</v>
      </c>
    </row>
    <row r="38" spans="1:7" x14ac:dyDescent="0.25">
      <c r="A38" s="40">
        <v>24</v>
      </c>
      <c r="B38" s="41" t="s">
        <v>169</v>
      </c>
      <c r="C38" s="41" t="s">
        <v>170</v>
      </c>
      <c r="D38" s="41" t="s">
        <v>118</v>
      </c>
      <c r="E38" s="42">
        <v>43.55</v>
      </c>
      <c r="F38" s="90"/>
      <c r="G38" s="92">
        <f>Table115[5]*Table115[6]</f>
        <v>0</v>
      </c>
    </row>
    <row r="39" spans="1:7" ht="30" x14ac:dyDescent="0.25">
      <c r="A39" s="40">
        <v>25</v>
      </c>
      <c r="B39" s="41" t="s">
        <v>171</v>
      </c>
      <c r="C39" s="41" t="s">
        <v>172</v>
      </c>
      <c r="D39" s="41" t="s">
        <v>118</v>
      </c>
      <c r="E39" s="42">
        <v>43.55</v>
      </c>
      <c r="F39" s="90"/>
      <c r="G39" s="92">
        <f>Table115[5]*Table115[6]</f>
        <v>0</v>
      </c>
    </row>
    <row r="40" spans="1:7" ht="45" x14ac:dyDescent="0.25">
      <c r="A40" s="40">
        <v>26</v>
      </c>
      <c r="B40" s="41" t="s">
        <v>173</v>
      </c>
      <c r="C40" s="41" t="s">
        <v>174</v>
      </c>
      <c r="D40" s="41" t="s">
        <v>118</v>
      </c>
      <c r="E40" s="42">
        <v>121.25</v>
      </c>
      <c r="F40" s="90"/>
      <c r="G40" s="92">
        <f>Table115[5]*Table115[6]</f>
        <v>0</v>
      </c>
    </row>
    <row r="41" spans="1:7" ht="75" x14ac:dyDescent="0.25">
      <c r="A41" s="40">
        <v>27</v>
      </c>
      <c r="B41" s="41" t="s">
        <v>175</v>
      </c>
      <c r="C41" s="41" t="s">
        <v>176</v>
      </c>
      <c r="D41" s="41" t="s">
        <v>118</v>
      </c>
      <c r="E41" s="42">
        <v>82.5</v>
      </c>
      <c r="F41" s="90"/>
      <c r="G41" s="92">
        <f>Table115[5]*Table115[6]</f>
        <v>0</v>
      </c>
    </row>
    <row r="42" spans="1:7" ht="45" x14ac:dyDescent="0.25">
      <c r="A42" s="40">
        <v>28</v>
      </c>
      <c r="B42" s="41" t="s">
        <v>177</v>
      </c>
      <c r="C42" s="41" t="s">
        <v>178</v>
      </c>
      <c r="D42" s="41" t="s">
        <v>118</v>
      </c>
      <c r="E42" s="42">
        <v>38.75</v>
      </c>
      <c r="F42" s="90"/>
      <c r="G42" s="92">
        <f>Table115[5]*Table115[6]</f>
        <v>0</v>
      </c>
    </row>
    <row r="43" spans="1:7" x14ac:dyDescent="0.25">
      <c r="A43" s="40">
        <v>29</v>
      </c>
      <c r="B43" s="41" t="s">
        <v>169</v>
      </c>
      <c r="C43" s="41" t="s">
        <v>179</v>
      </c>
      <c r="D43" s="41" t="s">
        <v>118</v>
      </c>
      <c r="E43" s="42">
        <v>38.75</v>
      </c>
      <c r="F43" s="90"/>
      <c r="G43" s="92">
        <f>Table115[5]*Table115[6]</f>
        <v>0</v>
      </c>
    </row>
    <row r="44" spans="1:7" ht="30" x14ac:dyDescent="0.25">
      <c r="A44" s="40">
        <v>30</v>
      </c>
      <c r="B44" s="41" t="s">
        <v>171</v>
      </c>
      <c r="C44" s="41" t="s">
        <v>180</v>
      </c>
      <c r="D44" s="41" t="s">
        <v>118</v>
      </c>
      <c r="E44" s="42">
        <v>38.75</v>
      </c>
      <c r="F44" s="90"/>
      <c r="G44" s="92">
        <f>Table115[5]*Table115[6]</f>
        <v>0</v>
      </c>
    </row>
    <row r="45" spans="1:7" x14ac:dyDescent="0.25">
      <c r="A45" s="40" t="s">
        <v>114</v>
      </c>
      <c r="B45" s="41"/>
      <c r="C45" s="41" t="s">
        <v>181</v>
      </c>
      <c r="D45" s="41"/>
      <c r="E45" s="42"/>
      <c r="F45" s="90"/>
      <c r="G45" s="92">
        <f>Table115[5]*Table115[6]</f>
        <v>0</v>
      </c>
    </row>
    <row r="46" spans="1:7" ht="45" x14ac:dyDescent="0.25">
      <c r="A46" s="40">
        <v>31</v>
      </c>
      <c r="B46" s="41" t="s">
        <v>182</v>
      </c>
      <c r="C46" s="41" t="s">
        <v>183</v>
      </c>
      <c r="D46" s="41" t="s">
        <v>118</v>
      </c>
      <c r="E46" s="42">
        <v>109</v>
      </c>
      <c r="F46" s="90"/>
      <c r="G46" s="92">
        <f>Table115[5]*Table115[6]</f>
        <v>0</v>
      </c>
    </row>
    <row r="47" spans="1:7" ht="45" x14ac:dyDescent="0.25">
      <c r="A47" s="40">
        <v>32</v>
      </c>
      <c r="B47" s="41" t="s">
        <v>184</v>
      </c>
      <c r="C47" s="41" t="s">
        <v>185</v>
      </c>
      <c r="D47" s="41" t="s">
        <v>118</v>
      </c>
      <c r="E47" s="42">
        <v>109</v>
      </c>
      <c r="F47" s="90"/>
      <c r="G47" s="92">
        <f>Table115[5]*Table115[6]</f>
        <v>0</v>
      </c>
    </row>
    <row r="48" spans="1:7" x14ac:dyDescent="0.25">
      <c r="A48" s="40">
        <v>33</v>
      </c>
      <c r="B48" s="41" t="s">
        <v>186</v>
      </c>
      <c r="C48" s="41" t="s">
        <v>187</v>
      </c>
      <c r="D48" s="41" t="s">
        <v>118</v>
      </c>
      <c r="E48" s="42">
        <v>109</v>
      </c>
      <c r="F48" s="90"/>
      <c r="G48" s="92">
        <f>Table115[5]*Table115[6]</f>
        <v>0</v>
      </c>
    </row>
    <row r="49" spans="1:7" ht="30" x14ac:dyDescent="0.25">
      <c r="A49" s="40">
        <v>34</v>
      </c>
      <c r="B49" s="41" t="s">
        <v>188</v>
      </c>
      <c r="C49" s="41" t="s">
        <v>189</v>
      </c>
      <c r="D49" s="41" t="s">
        <v>118</v>
      </c>
      <c r="E49" s="42">
        <v>109</v>
      </c>
      <c r="F49" s="90"/>
      <c r="G49" s="92">
        <f>Table115[5]*Table115[6]</f>
        <v>0</v>
      </c>
    </row>
    <row r="50" spans="1:7" x14ac:dyDescent="0.25">
      <c r="A50" s="40" t="s">
        <v>114</v>
      </c>
      <c r="B50" s="41"/>
      <c r="C50" s="41" t="s">
        <v>190</v>
      </c>
      <c r="D50" s="41"/>
      <c r="E50" s="42"/>
      <c r="F50" s="90"/>
      <c r="G50" s="92">
        <f>Table115[5]*Table115[6]</f>
        <v>0</v>
      </c>
    </row>
    <row r="51" spans="1:7" ht="45" x14ac:dyDescent="0.25">
      <c r="A51" s="40">
        <v>35</v>
      </c>
      <c r="B51" s="41" t="s">
        <v>153</v>
      </c>
      <c r="C51" s="41" t="s">
        <v>191</v>
      </c>
      <c r="D51" s="41" t="s">
        <v>113</v>
      </c>
      <c r="E51" s="42">
        <v>0.15</v>
      </c>
      <c r="F51" s="90"/>
      <c r="G51" s="92">
        <f>Table115[5]*Table115[6]</f>
        <v>0</v>
      </c>
    </row>
    <row r="52" spans="1:7" ht="45" x14ac:dyDescent="0.25">
      <c r="A52" s="40">
        <v>36</v>
      </c>
      <c r="B52" s="41" t="s">
        <v>192</v>
      </c>
      <c r="C52" s="41" t="s">
        <v>193</v>
      </c>
      <c r="D52" s="41" t="s">
        <v>113</v>
      </c>
      <c r="E52" s="42">
        <v>0.55000000000000004</v>
      </c>
      <c r="F52" s="90"/>
      <c r="G52" s="92">
        <f>Table115[5]*Table115[6]</f>
        <v>0</v>
      </c>
    </row>
    <row r="53" spans="1:7" ht="45" x14ac:dyDescent="0.25">
      <c r="A53" s="40">
        <v>37</v>
      </c>
      <c r="B53" s="41" t="s">
        <v>194</v>
      </c>
      <c r="C53" s="41" t="s">
        <v>195</v>
      </c>
      <c r="D53" s="41" t="s">
        <v>118</v>
      </c>
      <c r="E53" s="42">
        <v>1.2</v>
      </c>
      <c r="F53" s="90"/>
      <c r="G53" s="92">
        <f>Table115[5]*Table115[6]</f>
        <v>0</v>
      </c>
    </row>
    <row r="54" spans="1:7" ht="30" x14ac:dyDescent="0.25">
      <c r="A54" s="40">
        <v>38</v>
      </c>
      <c r="B54" s="41" t="s">
        <v>141</v>
      </c>
      <c r="C54" s="41" t="s">
        <v>142</v>
      </c>
      <c r="D54" s="41" t="s">
        <v>143</v>
      </c>
      <c r="E54" s="42">
        <v>37.1</v>
      </c>
      <c r="F54" s="90"/>
      <c r="G54" s="92">
        <f>Table115[5]*Table115[6]</f>
        <v>0</v>
      </c>
    </row>
    <row r="55" spans="1:7" ht="60" x14ac:dyDescent="0.25">
      <c r="A55" s="40">
        <v>39</v>
      </c>
      <c r="B55" s="41" t="s">
        <v>196</v>
      </c>
      <c r="C55" s="41" t="s">
        <v>197</v>
      </c>
      <c r="D55" s="41" t="s">
        <v>198</v>
      </c>
      <c r="E55" s="42">
        <v>0.04</v>
      </c>
      <c r="F55" s="90"/>
      <c r="G55" s="92">
        <f>Table115[5]*Table115[6]</f>
        <v>0</v>
      </c>
    </row>
    <row r="56" spans="1:7" x14ac:dyDescent="0.25">
      <c r="A56" s="40" t="s">
        <v>114</v>
      </c>
      <c r="B56" s="41"/>
      <c r="C56" s="41" t="s">
        <v>199</v>
      </c>
      <c r="D56" s="41"/>
      <c r="E56" s="42"/>
      <c r="F56" s="90"/>
      <c r="G56" s="92">
        <f>Table115[5]*Table115[6]</f>
        <v>0</v>
      </c>
    </row>
    <row r="57" spans="1:7" x14ac:dyDescent="0.25">
      <c r="A57" s="40">
        <v>40</v>
      </c>
      <c r="B57" s="41" t="s">
        <v>200</v>
      </c>
      <c r="C57" s="41" t="s">
        <v>201</v>
      </c>
      <c r="D57" s="41" t="s">
        <v>113</v>
      </c>
      <c r="E57" s="42">
        <v>6.3</v>
      </c>
      <c r="F57" s="90"/>
      <c r="G57" s="92">
        <f>Table115[5]*Table115[6]</f>
        <v>0</v>
      </c>
    </row>
    <row r="58" spans="1:7" ht="30" x14ac:dyDescent="0.25">
      <c r="A58" s="40">
        <v>41</v>
      </c>
      <c r="B58" s="41" t="s">
        <v>202</v>
      </c>
      <c r="C58" s="41" t="s">
        <v>203</v>
      </c>
      <c r="D58" s="41" t="s">
        <v>118</v>
      </c>
      <c r="E58" s="42">
        <v>35</v>
      </c>
      <c r="F58" s="90"/>
      <c r="G58" s="92">
        <f>Table115[5]*Table115[6]</f>
        <v>0</v>
      </c>
    </row>
    <row r="59" spans="1:7" ht="45" x14ac:dyDescent="0.25">
      <c r="A59" s="40">
        <v>42</v>
      </c>
      <c r="B59" s="41" t="s">
        <v>204</v>
      </c>
      <c r="C59" s="41" t="s">
        <v>205</v>
      </c>
      <c r="D59" s="41" t="s">
        <v>129</v>
      </c>
      <c r="E59" s="42">
        <v>29</v>
      </c>
      <c r="F59" s="90"/>
      <c r="G59" s="92">
        <f>Table115[5]*Table115[6]</f>
        <v>0</v>
      </c>
    </row>
    <row r="60" spans="1:7" x14ac:dyDescent="0.25">
      <c r="A60" s="40">
        <v>43</v>
      </c>
      <c r="B60" s="41" t="s">
        <v>206</v>
      </c>
      <c r="C60" s="41" t="s">
        <v>207</v>
      </c>
      <c r="D60" s="41" t="s">
        <v>118</v>
      </c>
      <c r="E60" s="42">
        <v>12.8</v>
      </c>
      <c r="F60" s="90"/>
      <c r="G60" s="92">
        <f>Table115[5]*Table115[6]</f>
        <v>0</v>
      </c>
    </row>
    <row r="61" spans="1:7" ht="75" x14ac:dyDescent="0.25">
      <c r="A61" s="40">
        <v>44</v>
      </c>
      <c r="B61" s="41" t="s">
        <v>208</v>
      </c>
      <c r="C61" s="41" t="s">
        <v>209</v>
      </c>
      <c r="D61" s="41" t="s">
        <v>118</v>
      </c>
      <c r="E61" s="42">
        <v>14</v>
      </c>
      <c r="F61" s="90"/>
      <c r="G61" s="92">
        <f>Table115[5]*Table115[6]</f>
        <v>0</v>
      </c>
    </row>
    <row r="62" spans="1:7" x14ac:dyDescent="0.25">
      <c r="A62" s="40" t="s">
        <v>114</v>
      </c>
      <c r="B62" s="41"/>
      <c r="C62" s="41" t="s">
        <v>210</v>
      </c>
      <c r="D62" s="41"/>
      <c r="E62" s="42"/>
      <c r="F62" s="90"/>
      <c r="G62" s="92">
        <f>Table115[5]*Table115[6]</f>
        <v>0</v>
      </c>
    </row>
    <row r="63" spans="1:7" ht="30" x14ac:dyDescent="0.25">
      <c r="A63" s="40">
        <v>45</v>
      </c>
      <c r="B63" s="41" t="s">
        <v>141</v>
      </c>
      <c r="C63" s="41" t="s">
        <v>142</v>
      </c>
      <c r="D63" s="41" t="s">
        <v>143</v>
      </c>
      <c r="E63" s="42">
        <v>9.4</v>
      </c>
      <c r="F63" s="90"/>
      <c r="G63" s="92">
        <f>Table115[5]*Table115[6]</f>
        <v>0</v>
      </c>
    </row>
    <row r="64" spans="1:7" ht="60" x14ac:dyDescent="0.25">
      <c r="A64" s="40">
        <v>46</v>
      </c>
      <c r="B64" s="41" t="s">
        <v>196</v>
      </c>
      <c r="C64" s="41" t="s">
        <v>197</v>
      </c>
      <c r="D64" s="41" t="s">
        <v>198</v>
      </c>
      <c r="E64" s="42">
        <v>0.01</v>
      </c>
      <c r="F64" s="90"/>
      <c r="G64" s="92">
        <f>Table115[5]*Table115[6]</f>
        <v>0</v>
      </c>
    </row>
    <row r="65" spans="1:7" ht="30" x14ac:dyDescent="0.25">
      <c r="A65" s="40">
        <v>47</v>
      </c>
      <c r="B65" s="41" t="s">
        <v>211</v>
      </c>
      <c r="C65" s="41" t="s">
        <v>212</v>
      </c>
      <c r="D65" s="41" t="s">
        <v>113</v>
      </c>
      <c r="E65" s="42">
        <v>0.13</v>
      </c>
      <c r="F65" s="90"/>
      <c r="G65" s="92">
        <f>Table115[5]*Table115[6]</f>
        <v>0</v>
      </c>
    </row>
    <row r="66" spans="1:7" x14ac:dyDescent="0.25">
      <c r="A66" s="40">
        <v>48</v>
      </c>
      <c r="B66" s="41" t="s">
        <v>213</v>
      </c>
      <c r="C66" s="41" t="s">
        <v>214</v>
      </c>
      <c r="D66" s="41" t="s">
        <v>113</v>
      </c>
      <c r="E66" s="42">
        <v>0.13</v>
      </c>
      <c r="F66" s="90"/>
      <c r="G66" s="92">
        <f>Table115[5]*Table115[6]</f>
        <v>0</v>
      </c>
    </row>
    <row r="67" spans="1:7" ht="30" x14ac:dyDescent="0.25">
      <c r="A67" s="40">
        <v>49</v>
      </c>
      <c r="B67" s="41" t="s">
        <v>215</v>
      </c>
      <c r="C67" s="41" t="s">
        <v>216</v>
      </c>
      <c r="D67" s="41" t="s">
        <v>143</v>
      </c>
      <c r="E67" s="42">
        <v>1.7</v>
      </c>
      <c r="F67" s="90"/>
      <c r="G67" s="92">
        <f>Table115[5]*Table115[6]</f>
        <v>0</v>
      </c>
    </row>
    <row r="68" spans="1:7" ht="45" x14ac:dyDescent="0.25">
      <c r="A68" s="40">
        <v>50</v>
      </c>
      <c r="B68" s="41" t="s">
        <v>192</v>
      </c>
      <c r="C68" s="41" t="s">
        <v>193</v>
      </c>
      <c r="D68" s="41" t="s">
        <v>113</v>
      </c>
      <c r="E68" s="42">
        <v>0.01</v>
      </c>
      <c r="F68" s="90"/>
      <c r="G68" s="92">
        <f>Table115[5]*Table115[6]</f>
        <v>0</v>
      </c>
    </row>
    <row r="69" spans="1:7" x14ac:dyDescent="0.25">
      <c r="A69" s="40" t="s">
        <v>114</v>
      </c>
      <c r="B69" s="41"/>
      <c r="C69" s="41" t="s">
        <v>217</v>
      </c>
      <c r="D69" s="41"/>
      <c r="E69" s="42"/>
      <c r="F69" s="90"/>
      <c r="G69" s="92">
        <f>Table115[5]*Table115[6]</f>
        <v>0</v>
      </c>
    </row>
    <row r="70" spans="1:7" x14ac:dyDescent="0.25">
      <c r="A70" s="40">
        <v>51</v>
      </c>
      <c r="B70" s="41" t="s">
        <v>200</v>
      </c>
      <c r="C70" s="41" t="s">
        <v>201</v>
      </c>
      <c r="D70" s="41" t="s">
        <v>113</v>
      </c>
      <c r="E70" s="42">
        <v>0.27</v>
      </c>
      <c r="F70" s="90"/>
      <c r="G70" s="92">
        <f>Table115[5]*Table115[6]</f>
        <v>0</v>
      </c>
    </row>
    <row r="71" spans="1:7" ht="45" x14ac:dyDescent="0.25">
      <c r="A71" s="40">
        <v>52</v>
      </c>
      <c r="B71" s="41" t="s">
        <v>153</v>
      </c>
      <c r="C71" s="41" t="s">
        <v>218</v>
      </c>
      <c r="D71" s="41" t="s">
        <v>113</v>
      </c>
      <c r="E71" s="42">
        <v>0.8</v>
      </c>
      <c r="F71" s="90"/>
      <c r="G71" s="92">
        <f>Table115[5]*Table115[6]</f>
        <v>0</v>
      </c>
    </row>
    <row r="72" spans="1:7" ht="45" x14ac:dyDescent="0.25">
      <c r="A72" s="40">
        <v>53</v>
      </c>
      <c r="B72" s="41" t="s">
        <v>192</v>
      </c>
      <c r="C72" s="41" t="s">
        <v>193</v>
      </c>
      <c r="D72" s="41" t="s">
        <v>113</v>
      </c>
      <c r="E72" s="42">
        <v>1.5</v>
      </c>
      <c r="F72" s="90"/>
      <c r="G72" s="92">
        <f>Table115[5]*Table115[6]</f>
        <v>0</v>
      </c>
    </row>
    <row r="73" spans="1:7" x14ac:dyDescent="0.25">
      <c r="A73" s="40">
        <v>54</v>
      </c>
      <c r="B73" s="41" t="s">
        <v>219</v>
      </c>
      <c r="C73" s="41" t="s">
        <v>220</v>
      </c>
      <c r="D73" s="41" t="s">
        <v>143</v>
      </c>
      <c r="E73" s="42">
        <v>15.7</v>
      </c>
      <c r="F73" s="90"/>
      <c r="G73" s="92">
        <f>Table115[5]*Table115[6]</f>
        <v>0</v>
      </c>
    </row>
    <row r="74" spans="1:7" ht="30" x14ac:dyDescent="0.25">
      <c r="A74" s="40">
        <v>55</v>
      </c>
      <c r="B74" s="41" t="s">
        <v>162</v>
      </c>
      <c r="C74" s="41" t="s">
        <v>221</v>
      </c>
      <c r="D74" s="41" t="s">
        <v>118</v>
      </c>
      <c r="E74" s="42">
        <v>9.6999999999999993</v>
      </c>
      <c r="F74" s="90"/>
      <c r="G74" s="92">
        <f>Table115[5]*Table115[6]</f>
        <v>0</v>
      </c>
    </row>
    <row r="75" spans="1:7" x14ac:dyDescent="0.25">
      <c r="A75" s="40" t="s">
        <v>114</v>
      </c>
      <c r="B75" s="41"/>
      <c r="C75" s="41" t="s">
        <v>222</v>
      </c>
      <c r="D75" s="41"/>
      <c r="E75" s="42"/>
      <c r="F75" s="90"/>
      <c r="G75" s="92">
        <f>Table115[5]*Table115[6]</f>
        <v>0</v>
      </c>
    </row>
    <row r="76" spans="1:7" x14ac:dyDescent="0.25">
      <c r="A76" s="40">
        <v>56</v>
      </c>
      <c r="B76" s="41" t="s">
        <v>223</v>
      </c>
      <c r="C76" s="41" t="s">
        <v>224</v>
      </c>
      <c r="D76" s="41" t="s">
        <v>118</v>
      </c>
      <c r="E76" s="42">
        <v>60</v>
      </c>
      <c r="F76" s="90"/>
      <c r="G76" s="92">
        <f>Table115[5]*Table115[6]</f>
        <v>0</v>
      </c>
    </row>
    <row r="77" spans="1:7" ht="30" x14ac:dyDescent="0.25">
      <c r="A77" s="40">
        <v>57</v>
      </c>
      <c r="B77" s="41" t="s">
        <v>225</v>
      </c>
      <c r="C77" s="41" t="s">
        <v>226</v>
      </c>
      <c r="D77" s="41" t="s">
        <v>118</v>
      </c>
      <c r="E77" s="42">
        <v>3.28</v>
      </c>
      <c r="F77" s="90"/>
      <c r="G77" s="92">
        <f>Table115[5]*Table115[6]</f>
        <v>0</v>
      </c>
    </row>
    <row r="78" spans="1:7" x14ac:dyDescent="0.25">
      <c r="A78" s="40">
        <v>58</v>
      </c>
      <c r="B78" s="41" t="s">
        <v>227</v>
      </c>
      <c r="C78" s="41" t="s">
        <v>228</v>
      </c>
      <c r="D78" s="41" t="s">
        <v>143</v>
      </c>
      <c r="E78" s="42">
        <v>42</v>
      </c>
      <c r="F78" s="90"/>
      <c r="G78" s="92">
        <f>Table115[5]*Table115[6]</f>
        <v>0</v>
      </c>
    </row>
    <row r="79" spans="1:7" ht="30" x14ac:dyDescent="0.25">
      <c r="A79" s="40">
        <v>59</v>
      </c>
      <c r="B79" s="41" t="s">
        <v>229</v>
      </c>
      <c r="C79" s="41" t="s">
        <v>230</v>
      </c>
      <c r="D79" s="41" t="s">
        <v>113</v>
      </c>
      <c r="E79" s="42">
        <v>3.8</v>
      </c>
      <c r="F79" s="90"/>
      <c r="G79" s="92">
        <f>Table115[5]*Table115[6]</f>
        <v>0</v>
      </c>
    </row>
    <row r="80" spans="1:7" x14ac:dyDescent="0.25">
      <c r="A80" s="40" t="s">
        <v>114</v>
      </c>
      <c r="B80" s="41"/>
      <c r="C80" s="41" t="s">
        <v>231</v>
      </c>
      <c r="D80" s="41"/>
      <c r="E80" s="42"/>
      <c r="F80" s="90"/>
      <c r="G80" s="92">
        <f>Table115[5]*Table115[6]</f>
        <v>0</v>
      </c>
    </row>
    <row r="81" spans="1:7" ht="30" x14ac:dyDescent="0.25">
      <c r="A81" s="40">
        <v>60</v>
      </c>
      <c r="B81" s="41" t="s">
        <v>145</v>
      </c>
      <c r="C81" s="41" t="s">
        <v>146</v>
      </c>
      <c r="D81" s="41" t="s">
        <v>118</v>
      </c>
      <c r="E81" s="42">
        <v>1.85</v>
      </c>
      <c r="F81" s="90"/>
      <c r="G81" s="92">
        <f>Table115[5]*Table115[6]</f>
        <v>0</v>
      </c>
    </row>
    <row r="82" spans="1:7" ht="45" x14ac:dyDescent="0.25">
      <c r="A82" s="40">
        <v>61</v>
      </c>
      <c r="B82" s="41" t="s">
        <v>148</v>
      </c>
      <c r="C82" s="41" t="s">
        <v>149</v>
      </c>
      <c r="D82" s="41" t="s">
        <v>118</v>
      </c>
      <c r="E82" s="42">
        <v>1.43</v>
      </c>
      <c r="F82" s="90"/>
      <c r="G82" s="92">
        <f>Table115[5]*Table115[6]</f>
        <v>0</v>
      </c>
    </row>
    <row r="83" spans="1:7" x14ac:dyDescent="0.25">
      <c r="A83" s="40">
        <v>62</v>
      </c>
      <c r="B83" s="41" t="s">
        <v>232</v>
      </c>
      <c r="C83" s="41" t="s">
        <v>233</v>
      </c>
      <c r="D83" s="41" t="s">
        <v>118</v>
      </c>
      <c r="E83" s="42">
        <v>13</v>
      </c>
      <c r="F83" s="90"/>
      <c r="G83" s="92">
        <f>Table115[5]*Table115[6]</f>
        <v>0</v>
      </c>
    </row>
    <row r="84" spans="1:7" x14ac:dyDescent="0.25">
      <c r="A84" s="40">
        <v>63</v>
      </c>
      <c r="B84" s="41" t="s">
        <v>234</v>
      </c>
      <c r="C84" s="41" t="s">
        <v>235</v>
      </c>
      <c r="D84" s="41" t="s">
        <v>118</v>
      </c>
      <c r="E84" s="42">
        <v>13</v>
      </c>
      <c r="F84" s="90"/>
      <c r="G84" s="92">
        <f>Table115[5]*Table115[6]</f>
        <v>0</v>
      </c>
    </row>
    <row r="85" spans="1:7" ht="30" x14ac:dyDescent="0.25">
      <c r="A85" s="40">
        <v>64</v>
      </c>
      <c r="B85" s="41" t="s">
        <v>236</v>
      </c>
      <c r="C85" s="41" t="s">
        <v>237</v>
      </c>
      <c r="D85" s="41" t="s">
        <v>118</v>
      </c>
      <c r="E85" s="42">
        <v>13</v>
      </c>
      <c r="F85" s="90"/>
      <c r="G85" s="92">
        <f>Table115[5]*Table115[6]</f>
        <v>0</v>
      </c>
    </row>
    <row r="86" spans="1:7" ht="30" x14ac:dyDescent="0.25">
      <c r="A86" s="40">
        <v>65</v>
      </c>
      <c r="B86" s="41" t="s">
        <v>162</v>
      </c>
      <c r="C86" s="41" t="s">
        <v>163</v>
      </c>
      <c r="D86" s="41" t="s">
        <v>118</v>
      </c>
      <c r="E86" s="42">
        <v>13</v>
      </c>
      <c r="F86" s="90"/>
      <c r="G86" s="92">
        <f>Table115[5]*Table115[6]</f>
        <v>0</v>
      </c>
    </row>
    <row r="87" spans="1:7" x14ac:dyDescent="0.25">
      <c r="A87" s="40">
        <v>66</v>
      </c>
      <c r="B87" s="41" t="s">
        <v>164</v>
      </c>
      <c r="C87" s="41" t="s">
        <v>165</v>
      </c>
      <c r="D87" s="41" t="s">
        <v>129</v>
      </c>
      <c r="E87" s="42">
        <v>11.7</v>
      </c>
      <c r="F87" s="90"/>
      <c r="G87" s="92">
        <f>Table115[5]*Table115[6]</f>
        <v>0</v>
      </c>
    </row>
    <row r="88" spans="1:7" ht="30" x14ac:dyDescent="0.25">
      <c r="A88" s="40">
        <v>67</v>
      </c>
      <c r="B88" s="41" t="s">
        <v>167</v>
      </c>
      <c r="C88" s="41" t="s">
        <v>168</v>
      </c>
      <c r="D88" s="41" t="s">
        <v>118</v>
      </c>
      <c r="E88" s="42">
        <v>13</v>
      </c>
      <c r="F88" s="90"/>
      <c r="G88" s="92">
        <f>Table115[5]*Table115[6]</f>
        <v>0</v>
      </c>
    </row>
    <row r="89" spans="1:7" ht="30" x14ac:dyDescent="0.25">
      <c r="A89" s="40">
        <v>68</v>
      </c>
      <c r="B89" s="41" t="s">
        <v>238</v>
      </c>
      <c r="C89" s="41" t="s">
        <v>239</v>
      </c>
      <c r="D89" s="41" t="s">
        <v>118</v>
      </c>
      <c r="E89" s="42">
        <v>13</v>
      </c>
      <c r="F89" s="90"/>
      <c r="G89" s="92">
        <f>Table115[5]*Table115[6]</f>
        <v>0</v>
      </c>
    </row>
    <row r="90" spans="1:7" x14ac:dyDescent="0.25">
      <c r="A90" s="40">
        <v>69</v>
      </c>
      <c r="B90" s="41" t="s">
        <v>169</v>
      </c>
      <c r="C90" s="41" t="s">
        <v>170</v>
      </c>
      <c r="D90" s="41" t="s">
        <v>118</v>
      </c>
      <c r="E90" s="42">
        <v>13</v>
      </c>
      <c r="F90" s="90"/>
      <c r="G90" s="92">
        <f>Table115[5]*Table115[6]</f>
        <v>0</v>
      </c>
    </row>
    <row r="91" spans="1:7" ht="30" x14ac:dyDescent="0.25">
      <c r="A91" s="40">
        <v>70</v>
      </c>
      <c r="B91" s="41" t="s">
        <v>171</v>
      </c>
      <c r="C91" s="41" t="s">
        <v>172</v>
      </c>
      <c r="D91" s="41" t="s">
        <v>118</v>
      </c>
      <c r="E91" s="42">
        <v>13</v>
      </c>
      <c r="F91" s="90"/>
      <c r="G91" s="92">
        <f>Table115[5]*Table115[6]</f>
        <v>0</v>
      </c>
    </row>
    <row r="92" spans="1:7" ht="45" x14ac:dyDescent="0.25">
      <c r="A92" s="40">
        <v>71</v>
      </c>
      <c r="B92" s="41" t="s">
        <v>173</v>
      </c>
      <c r="C92" s="41" t="s">
        <v>174</v>
      </c>
      <c r="D92" s="41" t="s">
        <v>118</v>
      </c>
      <c r="E92" s="42">
        <v>47</v>
      </c>
      <c r="F92" s="90"/>
      <c r="G92" s="92">
        <f>Table115[5]*Table115[6]</f>
        <v>0</v>
      </c>
    </row>
    <row r="93" spans="1:7" ht="45" x14ac:dyDescent="0.25">
      <c r="A93" s="40">
        <v>72</v>
      </c>
      <c r="B93" s="41" t="s">
        <v>177</v>
      </c>
      <c r="C93" s="41" t="s">
        <v>240</v>
      </c>
      <c r="D93" s="41" t="s">
        <v>118</v>
      </c>
      <c r="E93" s="42">
        <v>19</v>
      </c>
      <c r="F93" s="90"/>
      <c r="G93" s="92">
        <f>Table115[5]*Table115[6]</f>
        <v>0</v>
      </c>
    </row>
    <row r="94" spans="1:7" ht="60" x14ac:dyDescent="0.25">
      <c r="A94" s="40">
        <v>73</v>
      </c>
      <c r="B94" s="41" t="s">
        <v>241</v>
      </c>
      <c r="C94" s="41" t="s">
        <v>242</v>
      </c>
      <c r="D94" s="41" t="s">
        <v>118</v>
      </c>
      <c r="E94" s="42">
        <v>-19</v>
      </c>
      <c r="F94" s="90"/>
      <c r="G94" s="92">
        <f>Table115[5]*Table115[6]</f>
        <v>0</v>
      </c>
    </row>
    <row r="95" spans="1:7" x14ac:dyDescent="0.25">
      <c r="A95" s="40">
        <v>74</v>
      </c>
      <c r="B95" s="41" t="s">
        <v>169</v>
      </c>
      <c r="C95" s="41" t="s">
        <v>179</v>
      </c>
      <c r="D95" s="41" t="s">
        <v>118</v>
      </c>
      <c r="E95" s="42">
        <v>19</v>
      </c>
      <c r="F95" s="90"/>
      <c r="G95" s="92">
        <f>Table115[5]*Table115[6]</f>
        <v>0</v>
      </c>
    </row>
    <row r="96" spans="1:7" ht="30" x14ac:dyDescent="0.25">
      <c r="A96" s="40">
        <v>75</v>
      </c>
      <c r="B96" s="41" t="s">
        <v>171</v>
      </c>
      <c r="C96" s="41" t="s">
        <v>180</v>
      </c>
      <c r="D96" s="41" t="s">
        <v>118</v>
      </c>
      <c r="E96" s="42">
        <v>19</v>
      </c>
      <c r="F96" s="90"/>
      <c r="G96" s="92">
        <f>Table115[5]*Table115[6]</f>
        <v>0</v>
      </c>
    </row>
    <row r="97" spans="1:7" ht="75" x14ac:dyDescent="0.25">
      <c r="A97" s="40">
        <v>76</v>
      </c>
      <c r="B97" s="41" t="s">
        <v>175</v>
      </c>
      <c r="C97" s="41" t="s">
        <v>176</v>
      </c>
      <c r="D97" s="41" t="s">
        <v>118</v>
      </c>
      <c r="E97" s="42">
        <v>28</v>
      </c>
      <c r="F97" s="90"/>
      <c r="G97" s="92">
        <f>Table115[5]*Table115[6]</f>
        <v>0</v>
      </c>
    </row>
    <row r="98" spans="1:7" x14ac:dyDescent="0.25">
      <c r="A98" s="93"/>
      <c r="B98" s="93"/>
      <c r="C98" s="94" t="s">
        <v>243</v>
      </c>
      <c r="D98" s="93"/>
      <c r="E98" s="95"/>
      <c r="F98" s="90"/>
      <c r="G98" s="92">
        <f>Table115[5]*Table115[6]</f>
        <v>0</v>
      </c>
    </row>
    <row r="99" spans="1:7" ht="30" x14ac:dyDescent="0.25">
      <c r="A99" s="35">
        <v>0</v>
      </c>
      <c r="B99" s="25" t="s">
        <v>244</v>
      </c>
      <c r="C99" s="25" t="s">
        <v>245</v>
      </c>
      <c r="D99" s="25" t="s">
        <v>246</v>
      </c>
      <c r="E99" s="25">
        <v>0.57999999999999996</v>
      </c>
      <c r="F99" s="90"/>
      <c r="G99" s="91">
        <f>Table115[5]*Table115[6]</f>
        <v>0</v>
      </c>
    </row>
    <row r="100" spans="1:7" ht="45" x14ac:dyDescent="0.25">
      <c r="A100" s="96">
        <v>1</v>
      </c>
      <c r="B100" s="97" t="s">
        <v>247</v>
      </c>
      <c r="C100" s="97" t="s">
        <v>248</v>
      </c>
      <c r="D100" s="97" t="s">
        <v>113</v>
      </c>
      <c r="E100" s="98">
        <v>17.559999999999999</v>
      </c>
      <c r="F100" s="90"/>
      <c r="G100" s="92">
        <f>Table115[5]*Table115[6]</f>
        <v>0</v>
      </c>
    </row>
    <row r="101" spans="1:7" ht="45" x14ac:dyDescent="0.25">
      <c r="A101" s="96">
        <v>2</v>
      </c>
      <c r="B101" s="97" t="s">
        <v>249</v>
      </c>
      <c r="C101" s="97" t="s">
        <v>250</v>
      </c>
      <c r="D101" s="97" t="s">
        <v>246</v>
      </c>
      <c r="E101" s="98">
        <v>0.18</v>
      </c>
      <c r="F101" s="90"/>
      <c r="G101" s="92">
        <f>Table115[5]*Table115[6]</f>
        <v>0</v>
      </c>
    </row>
    <row r="102" spans="1:7" ht="45" x14ac:dyDescent="0.25">
      <c r="A102" s="96">
        <v>3</v>
      </c>
      <c r="B102" s="97" t="s">
        <v>251</v>
      </c>
      <c r="C102" s="97" t="s">
        <v>252</v>
      </c>
      <c r="D102" s="97" t="s">
        <v>246</v>
      </c>
      <c r="E102" s="98">
        <v>0.4</v>
      </c>
      <c r="F102" s="90"/>
      <c r="G102" s="92">
        <f>Table115[5]*Table115[6]</f>
        <v>0</v>
      </c>
    </row>
    <row r="103" spans="1:7" x14ac:dyDescent="0.25">
      <c r="A103" s="96">
        <v>4</v>
      </c>
      <c r="B103" s="97" t="s">
        <v>253</v>
      </c>
      <c r="C103" s="97" t="s">
        <v>254</v>
      </c>
      <c r="D103" s="97" t="s">
        <v>198</v>
      </c>
      <c r="E103" s="98">
        <v>68</v>
      </c>
      <c r="F103" s="90"/>
      <c r="G103" s="92">
        <f>Table115[5]*Table115[6]</f>
        <v>0</v>
      </c>
    </row>
    <row r="104" spans="1:7" x14ac:dyDescent="0.25">
      <c r="A104" s="96">
        <v>5</v>
      </c>
      <c r="B104" s="97" t="s">
        <v>255</v>
      </c>
      <c r="C104" s="97" t="s">
        <v>256</v>
      </c>
      <c r="D104" s="97" t="s">
        <v>246</v>
      </c>
      <c r="E104" s="98">
        <v>0.4</v>
      </c>
      <c r="F104" s="90"/>
      <c r="G104" s="92">
        <f>Table115[5]*Table115[6]</f>
        <v>0</v>
      </c>
    </row>
    <row r="105" spans="1:7" x14ac:dyDescent="0.25">
      <c r="A105" s="96" t="s">
        <v>114</v>
      </c>
      <c r="B105" s="97"/>
      <c r="C105" s="97" t="s">
        <v>257</v>
      </c>
      <c r="D105" s="97"/>
      <c r="E105" s="98"/>
      <c r="F105" s="90"/>
      <c r="G105" s="92">
        <f>Table115[5]*Table115[6]</f>
        <v>0</v>
      </c>
    </row>
    <row r="106" spans="1:7" x14ac:dyDescent="0.25">
      <c r="A106" s="96">
        <v>6</v>
      </c>
      <c r="B106" s="97" t="s">
        <v>200</v>
      </c>
      <c r="C106" s="97" t="s">
        <v>201</v>
      </c>
      <c r="D106" s="97" t="s">
        <v>113</v>
      </c>
      <c r="E106" s="98">
        <v>2.31</v>
      </c>
      <c r="F106" s="90"/>
      <c r="G106" s="92">
        <f>Table115[5]*Table115[6]</f>
        <v>0</v>
      </c>
    </row>
    <row r="107" spans="1:7" ht="45" x14ac:dyDescent="0.25">
      <c r="A107" s="96">
        <v>7</v>
      </c>
      <c r="B107" s="97" t="s">
        <v>258</v>
      </c>
      <c r="C107" s="97" t="s">
        <v>259</v>
      </c>
      <c r="D107" s="97" t="s">
        <v>113</v>
      </c>
      <c r="E107" s="98">
        <v>5</v>
      </c>
      <c r="F107" s="90"/>
      <c r="G107" s="92">
        <f>Table115[5]*Table115[6]</f>
        <v>0</v>
      </c>
    </row>
    <row r="108" spans="1:7" ht="30" x14ac:dyDescent="0.25">
      <c r="A108" s="96">
        <v>8</v>
      </c>
      <c r="B108" s="97" t="s">
        <v>260</v>
      </c>
      <c r="C108" s="97" t="s">
        <v>261</v>
      </c>
      <c r="D108" s="97" t="s">
        <v>143</v>
      </c>
      <c r="E108" s="98">
        <v>309</v>
      </c>
      <c r="F108" s="90"/>
      <c r="G108" s="92">
        <f>Table115[5]*Table115[6]</f>
        <v>0</v>
      </c>
    </row>
    <row r="109" spans="1:7" ht="45" x14ac:dyDescent="0.25">
      <c r="A109" s="96">
        <v>9</v>
      </c>
      <c r="B109" s="97" t="s">
        <v>262</v>
      </c>
      <c r="C109" s="97" t="s">
        <v>263</v>
      </c>
      <c r="D109" s="97" t="s">
        <v>118</v>
      </c>
      <c r="E109" s="98">
        <v>19.8</v>
      </c>
      <c r="F109" s="90"/>
      <c r="G109" s="92">
        <f>Table115[5]*Table115[6]</f>
        <v>0</v>
      </c>
    </row>
    <row r="110" spans="1:7" ht="30" x14ac:dyDescent="0.25">
      <c r="A110" s="96">
        <v>10</v>
      </c>
      <c r="B110" s="97" t="s">
        <v>264</v>
      </c>
      <c r="C110" s="97" t="s">
        <v>265</v>
      </c>
      <c r="D110" s="97" t="s">
        <v>113</v>
      </c>
      <c r="E110" s="98">
        <v>11.5</v>
      </c>
      <c r="F110" s="90"/>
      <c r="G110" s="92">
        <f>Table115[5]*Table115[6]</f>
        <v>0</v>
      </c>
    </row>
    <row r="111" spans="1:7" ht="30" x14ac:dyDescent="0.25">
      <c r="A111" s="96">
        <v>11</v>
      </c>
      <c r="B111" s="97" t="s">
        <v>266</v>
      </c>
      <c r="C111" s="97" t="s">
        <v>267</v>
      </c>
      <c r="D111" s="97" t="s">
        <v>113</v>
      </c>
      <c r="E111" s="98">
        <v>5.0999999999999996</v>
      </c>
      <c r="F111" s="90"/>
      <c r="G111" s="92">
        <f>Table115[5]*Table115[6]</f>
        <v>0</v>
      </c>
    </row>
    <row r="112" spans="1:7" ht="45" x14ac:dyDescent="0.25">
      <c r="A112" s="96">
        <v>12</v>
      </c>
      <c r="B112" s="97" t="s">
        <v>268</v>
      </c>
      <c r="C112" s="97" t="s">
        <v>269</v>
      </c>
      <c r="D112" s="97" t="s">
        <v>143</v>
      </c>
      <c r="E112" s="98">
        <v>75</v>
      </c>
      <c r="F112" s="90"/>
      <c r="G112" s="92">
        <f>Table115[5]*Table115[6]</f>
        <v>0</v>
      </c>
    </row>
    <row r="113" spans="1:7" ht="45" x14ac:dyDescent="0.25">
      <c r="A113" s="96">
        <v>13</v>
      </c>
      <c r="B113" s="97" t="s">
        <v>270</v>
      </c>
      <c r="C113" s="97" t="s">
        <v>271</v>
      </c>
      <c r="D113" s="97" t="s">
        <v>143</v>
      </c>
      <c r="E113" s="98">
        <v>155.80000000000001</v>
      </c>
      <c r="F113" s="90"/>
      <c r="G113" s="92">
        <f>Table115[5]*Table115[6]</f>
        <v>0</v>
      </c>
    </row>
    <row r="114" spans="1:7" ht="45" x14ac:dyDescent="0.25">
      <c r="A114" s="96">
        <v>14</v>
      </c>
      <c r="B114" s="97" t="s">
        <v>272</v>
      </c>
      <c r="C114" s="97" t="s">
        <v>273</v>
      </c>
      <c r="D114" s="97" t="s">
        <v>118</v>
      </c>
      <c r="E114" s="98">
        <v>43.35</v>
      </c>
      <c r="F114" s="90"/>
      <c r="G114" s="92">
        <f>Table115[5]*Table115[6]</f>
        <v>0</v>
      </c>
    </row>
    <row r="115" spans="1:7" ht="30" x14ac:dyDescent="0.25">
      <c r="A115" s="96">
        <v>15</v>
      </c>
      <c r="B115" s="97" t="s">
        <v>266</v>
      </c>
      <c r="C115" s="97" t="s">
        <v>274</v>
      </c>
      <c r="D115" s="97" t="s">
        <v>113</v>
      </c>
      <c r="E115" s="98">
        <v>0.8</v>
      </c>
      <c r="F115" s="90"/>
      <c r="G115" s="92">
        <f>Table115[5]*Table115[6]</f>
        <v>0</v>
      </c>
    </row>
    <row r="116" spans="1:7" ht="45" x14ac:dyDescent="0.25">
      <c r="A116" s="96">
        <v>16</v>
      </c>
      <c r="B116" s="97" t="s">
        <v>268</v>
      </c>
      <c r="C116" s="97" t="s">
        <v>275</v>
      </c>
      <c r="D116" s="97" t="s">
        <v>143</v>
      </c>
      <c r="E116" s="98">
        <v>5.5</v>
      </c>
      <c r="F116" s="90"/>
      <c r="G116" s="92">
        <f>Table115[5]*Table115[6]</f>
        <v>0</v>
      </c>
    </row>
    <row r="117" spans="1:7" ht="45" x14ac:dyDescent="0.25">
      <c r="A117" s="96">
        <v>17</v>
      </c>
      <c r="B117" s="97" t="s">
        <v>270</v>
      </c>
      <c r="C117" s="97" t="s">
        <v>276</v>
      </c>
      <c r="D117" s="97" t="s">
        <v>143</v>
      </c>
      <c r="E117" s="98">
        <v>42</v>
      </c>
      <c r="F117" s="90"/>
      <c r="G117" s="92">
        <f>Table115[5]*Table115[6]</f>
        <v>0</v>
      </c>
    </row>
    <row r="118" spans="1:7" ht="45" x14ac:dyDescent="0.25">
      <c r="A118" s="96">
        <v>18</v>
      </c>
      <c r="B118" s="97" t="s">
        <v>277</v>
      </c>
      <c r="C118" s="97" t="s">
        <v>278</v>
      </c>
      <c r="D118" s="97" t="s">
        <v>118</v>
      </c>
      <c r="E118" s="98">
        <v>8</v>
      </c>
      <c r="F118" s="90"/>
      <c r="G118" s="92">
        <f>Table115[5]*Table115[6]</f>
        <v>0</v>
      </c>
    </row>
    <row r="119" spans="1:7" ht="60" x14ac:dyDescent="0.25">
      <c r="A119" s="96">
        <v>19</v>
      </c>
      <c r="B119" s="97" t="s">
        <v>156</v>
      </c>
      <c r="C119" s="97" t="s">
        <v>279</v>
      </c>
      <c r="D119" s="97" t="s">
        <v>118</v>
      </c>
      <c r="E119" s="98">
        <v>39.6</v>
      </c>
      <c r="F119" s="90"/>
      <c r="G119" s="92">
        <f>Table115[5]*Table115[6]</f>
        <v>0</v>
      </c>
    </row>
    <row r="120" spans="1:7" ht="30" x14ac:dyDescent="0.25">
      <c r="A120" s="96">
        <v>20</v>
      </c>
      <c r="B120" s="97" t="s">
        <v>280</v>
      </c>
      <c r="C120" s="97" t="s">
        <v>281</v>
      </c>
      <c r="D120" s="97" t="s">
        <v>118</v>
      </c>
      <c r="E120" s="98">
        <v>13.2</v>
      </c>
      <c r="F120" s="90"/>
      <c r="G120" s="92">
        <f>Table115[5]*Table115[6]</f>
        <v>0</v>
      </c>
    </row>
    <row r="121" spans="1:7" x14ac:dyDescent="0.25">
      <c r="A121" s="96" t="s">
        <v>114</v>
      </c>
      <c r="B121" s="97"/>
      <c r="C121" s="97" t="s">
        <v>282</v>
      </c>
      <c r="D121" s="97"/>
      <c r="E121" s="98"/>
      <c r="F121" s="90"/>
      <c r="G121" s="92">
        <f>Table115[5]*Table115[6]</f>
        <v>0</v>
      </c>
    </row>
    <row r="122" spans="1:7" ht="30" x14ac:dyDescent="0.25">
      <c r="A122" s="96">
        <v>21</v>
      </c>
      <c r="B122" s="97" t="s">
        <v>266</v>
      </c>
      <c r="C122" s="97" t="s">
        <v>267</v>
      </c>
      <c r="D122" s="97" t="s">
        <v>113</v>
      </c>
      <c r="E122" s="98">
        <v>5.0999999999999996</v>
      </c>
      <c r="F122" s="90"/>
      <c r="G122" s="92">
        <f>Table115[5]*Table115[6]</f>
        <v>0</v>
      </c>
    </row>
    <row r="123" spans="1:7" ht="45" x14ac:dyDescent="0.25">
      <c r="A123" s="96">
        <v>22</v>
      </c>
      <c r="B123" s="97" t="s">
        <v>268</v>
      </c>
      <c r="C123" s="97" t="s">
        <v>269</v>
      </c>
      <c r="D123" s="97" t="s">
        <v>143</v>
      </c>
      <c r="E123" s="98">
        <v>75</v>
      </c>
      <c r="F123" s="90"/>
      <c r="G123" s="92">
        <f>Table115[5]*Table115[6]</f>
        <v>0</v>
      </c>
    </row>
    <row r="124" spans="1:7" ht="45" x14ac:dyDescent="0.25">
      <c r="A124" s="96">
        <v>23</v>
      </c>
      <c r="B124" s="97" t="s">
        <v>270</v>
      </c>
      <c r="C124" s="97" t="s">
        <v>271</v>
      </c>
      <c r="D124" s="97" t="s">
        <v>143</v>
      </c>
      <c r="E124" s="98">
        <v>155.80000000000001</v>
      </c>
      <c r="F124" s="90"/>
      <c r="G124" s="92">
        <f>Table115[5]*Table115[6]</f>
        <v>0</v>
      </c>
    </row>
    <row r="125" spans="1:7" ht="45" x14ac:dyDescent="0.25">
      <c r="A125" s="96">
        <v>24</v>
      </c>
      <c r="B125" s="97" t="s">
        <v>272</v>
      </c>
      <c r="C125" s="97" t="s">
        <v>273</v>
      </c>
      <c r="D125" s="97" t="s">
        <v>118</v>
      </c>
      <c r="E125" s="98">
        <v>43.35</v>
      </c>
      <c r="F125" s="90"/>
      <c r="G125" s="92">
        <f>Table115[5]*Table115[6]</f>
        <v>0</v>
      </c>
    </row>
    <row r="126" spans="1:7" ht="30" x14ac:dyDescent="0.25">
      <c r="A126" s="96">
        <v>25</v>
      </c>
      <c r="B126" s="97" t="s">
        <v>266</v>
      </c>
      <c r="C126" s="97" t="s">
        <v>283</v>
      </c>
      <c r="D126" s="97" t="s">
        <v>113</v>
      </c>
      <c r="E126" s="98">
        <v>5.0999999999999996</v>
      </c>
      <c r="F126" s="90"/>
      <c r="G126" s="92">
        <f>Table115[5]*Table115[6]</f>
        <v>0</v>
      </c>
    </row>
    <row r="127" spans="1:7" ht="45" x14ac:dyDescent="0.25">
      <c r="A127" s="96">
        <v>26</v>
      </c>
      <c r="B127" s="97" t="s">
        <v>268</v>
      </c>
      <c r="C127" s="97" t="s">
        <v>269</v>
      </c>
      <c r="D127" s="97" t="s">
        <v>143</v>
      </c>
      <c r="E127" s="98">
        <v>75</v>
      </c>
      <c r="F127" s="90"/>
      <c r="G127" s="92">
        <f>Table115[5]*Table115[6]</f>
        <v>0</v>
      </c>
    </row>
    <row r="128" spans="1:7" ht="45" x14ac:dyDescent="0.25">
      <c r="A128" s="96">
        <v>27</v>
      </c>
      <c r="B128" s="97" t="s">
        <v>270</v>
      </c>
      <c r="C128" s="97" t="s">
        <v>271</v>
      </c>
      <c r="D128" s="97" t="s">
        <v>143</v>
      </c>
      <c r="E128" s="98">
        <v>197.5</v>
      </c>
      <c r="F128" s="90"/>
      <c r="G128" s="92">
        <f>Table115[5]*Table115[6]</f>
        <v>0</v>
      </c>
    </row>
    <row r="129" spans="1:7" ht="45" x14ac:dyDescent="0.25">
      <c r="A129" s="96">
        <v>28</v>
      </c>
      <c r="B129" s="97" t="s">
        <v>272</v>
      </c>
      <c r="C129" s="97" t="s">
        <v>273</v>
      </c>
      <c r="D129" s="97" t="s">
        <v>118</v>
      </c>
      <c r="E129" s="98">
        <v>43.35</v>
      </c>
      <c r="F129" s="90"/>
      <c r="G129" s="92">
        <f>Table115[5]*Table115[6]</f>
        <v>0</v>
      </c>
    </row>
    <row r="130" spans="1:7" ht="30" x14ac:dyDescent="0.25">
      <c r="A130" s="96">
        <v>29</v>
      </c>
      <c r="B130" s="97" t="s">
        <v>266</v>
      </c>
      <c r="C130" s="97" t="s">
        <v>274</v>
      </c>
      <c r="D130" s="97" t="s">
        <v>113</v>
      </c>
      <c r="E130" s="98">
        <v>2.1</v>
      </c>
      <c r="F130" s="90"/>
      <c r="G130" s="92">
        <f>Table115[5]*Table115[6]</f>
        <v>0</v>
      </c>
    </row>
    <row r="131" spans="1:7" ht="45" x14ac:dyDescent="0.25">
      <c r="A131" s="96">
        <v>30</v>
      </c>
      <c r="B131" s="97" t="s">
        <v>268</v>
      </c>
      <c r="C131" s="97" t="s">
        <v>275</v>
      </c>
      <c r="D131" s="97" t="s">
        <v>143</v>
      </c>
      <c r="E131" s="98">
        <v>25.6</v>
      </c>
      <c r="F131" s="90"/>
      <c r="G131" s="92">
        <f>Table115[5]*Table115[6]</f>
        <v>0</v>
      </c>
    </row>
    <row r="132" spans="1:7" ht="45" x14ac:dyDescent="0.25">
      <c r="A132" s="96">
        <v>31</v>
      </c>
      <c r="B132" s="97" t="s">
        <v>270</v>
      </c>
      <c r="C132" s="97" t="s">
        <v>276</v>
      </c>
      <c r="D132" s="97" t="s">
        <v>143</v>
      </c>
      <c r="E132" s="98">
        <v>99.2</v>
      </c>
      <c r="F132" s="90"/>
      <c r="G132" s="92">
        <f>Table115[5]*Table115[6]</f>
        <v>0</v>
      </c>
    </row>
    <row r="133" spans="1:7" ht="45" x14ac:dyDescent="0.25">
      <c r="A133" s="96">
        <v>32</v>
      </c>
      <c r="B133" s="97" t="s">
        <v>272</v>
      </c>
      <c r="C133" s="97" t="s">
        <v>273</v>
      </c>
      <c r="D133" s="97" t="s">
        <v>118</v>
      </c>
      <c r="E133" s="98">
        <v>21</v>
      </c>
      <c r="F133" s="90"/>
      <c r="G133" s="92">
        <f>Table115[5]*Table115[6]</f>
        <v>0</v>
      </c>
    </row>
    <row r="134" spans="1:7" ht="30" x14ac:dyDescent="0.25">
      <c r="A134" s="96">
        <v>33</v>
      </c>
      <c r="B134" s="97" t="s">
        <v>266</v>
      </c>
      <c r="C134" s="97" t="s">
        <v>284</v>
      </c>
      <c r="D134" s="97" t="s">
        <v>113</v>
      </c>
      <c r="E134" s="98">
        <v>1.05</v>
      </c>
      <c r="F134" s="90"/>
      <c r="G134" s="92">
        <f>Table115[5]*Table115[6]</f>
        <v>0</v>
      </c>
    </row>
    <row r="135" spans="1:7" ht="45" x14ac:dyDescent="0.25">
      <c r="A135" s="96">
        <v>34</v>
      </c>
      <c r="B135" s="97" t="s">
        <v>268</v>
      </c>
      <c r="C135" s="97" t="s">
        <v>269</v>
      </c>
      <c r="D135" s="97" t="s">
        <v>143</v>
      </c>
      <c r="E135" s="98">
        <v>35.5</v>
      </c>
      <c r="F135" s="90"/>
      <c r="G135" s="92">
        <f>Table115[5]*Table115[6]</f>
        <v>0</v>
      </c>
    </row>
    <row r="136" spans="1:7" ht="45" x14ac:dyDescent="0.25">
      <c r="A136" s="96">
        <v>35</v>
      </c>
      <c r="B136" s="97" t="s">
        <v>270</v>
      </c>
      <c r="C136" s="97" t="s">
        <v>271</v>
      </c>
      <c r="D136" s="97" t="s">
        <v>143</v>
      </c>
      <c r="E136" s="98">
        <v>77.900000000000006</v>
      </c>
      <c r="F136" s="90"/>
      <c r="G136" s="92">
        <f>Table115[5]*Table115[6]</f>
        <v>0</v>
      </c>
    </row>
    <row r="137" spans="1:7" ht="45" x14ac:dyDescent="0.25">
      <c r="A137" s="96">
        <v>36</v>
      </c>
      <c r="B137" s="97" t="s">
        <v>272</v>
      </c>
      <c r="C137" s="97" t="s">
        <v>285</v>
      </c>
      <c r="D137" s="97" t="s">
        <v>118</v>
      </c>
      <c r="E137" s="98">
        <v>8.93</v>
      </c>
      <c r="F137" s="90"/>
      <c r="G137" s="92">
        <f>Table115[5]*Table115[6]</f>
        <v>0</v>
      </c>
    </row>
    <row r="138" spans="1:7" x14ac:dyDescent="0.25">
      <c r="A138" s="96" t="s">
        <v>114</v>
      </c>
      <c r="B138" s="97"/>
      <c r="C138" s="97" t="s">
        <v>286</v>
      </c>
      <c r="D138" s="97"/>
      <c r="E138" s="98"/>
      <c r="F138" s="90"/>
      <c r="G138" s="92">
        <f>Table115[5]*Table115[6]</f>
        <v>0</v>
      </c>
    </row>
    <row r="139" spans="1:7" ht="30" x14ac:dyDescent="0.25">
      <c r="A139" s="96">
        <v>37</v>
      </c>
      <c r="B139" s="97" t="s">
        <v>266</v>
      </c>
      <c r="C139" s="97" t="s">
        <v>287</v>
      </c>
      <c r="D139" s="97" t="s">
        <v>113</v>
      </c>
      <c r="E139" s="98">
        <v>8.1</v>
      </c>
      <c r="F139" s="90"/>
      <c r="G139" s="92">
        <f>Table115[5]*Table115[6]</f>
        <v>0</v>
      </c>
    </row>
    <row r="140" spans="1:7" ht="45" x14ac:dyDescent="0.25">
      <c r="A140" s="96">
        <v>38</v>
      </c>
      <c r="B140" s="97" t="s">
        <v>288</v>
      </c>
      <c r="C140" s="97" t="s">
        <v>289</v>
      </c>
      <c r="D140" s="97" t="s">
        <v>143</v>
      </c>
      <c r="E140" s="98">
        <v>13.5</v>
      </c>
      <c r="F140" s="90"/>
      <c r="G140" s="92">
        <f>Table115[5]*Table115[6]</f>
        <v>0</v>
      </c>
    </row>
    <row r="141" spans="1:7" ht="45" x14ac:dyDescent="0.25">
      <c r="A141" s="96">
        <v>39</v>
      </c>
      <c r="B141" s="97" t="s">
        <v>290</v>
      </c>
      <c r="C141" s="97" t="s">
        <v>291</v>
      </c>
      <c r="D141" s="97" t="s">
        <v>143</v>
      </c>
      <c r="E141" s="98">
        <v>668.02</v>
      </c>
      <c r="F141" s="90"/>
      <c r="G141" s="92">
        <f>Table115[5]*Table115[6]</f>
        <v>0</v>
      </c>
    </row>
    <row r="142" spans="1:7" ht="45" x14ac:dyDescent="0.25">
      <c r="A142" s="96">
        <v>40</v>
      </c>
      <c r="B142" s="97" t="s">
        <v>272</v>
      </c>
      <c r="C142" s="97" t="s">
        <v>285</v>
      </c>
      <c r="D142" s="97" t="s">
        <v>118</v>
      </c>
      <c r="E142" s="98">
        <v>49.08</v>
      </c>
      <c r="F142" s="90"/>
      <c r="G142" s="92">
        <f>Table115[5]*Table115[6]</f>
        <v>0</v>
      </c>
    </row>
    <row r="143" spans="1:7" ht="45" x14ac:dyDescent="0.25">
      <c r="A143" s="96">
        <v>41</v>
      </c>
      <c r="B143" s="97" t="s">
        <v>292</v>
      </c>
      <c r="C143" s="97" t="s">
        <v>293</v>
      </c>
      <c r="D143" s="97" t="s">
        <v>294</v>
      </c>
      <c r="E143" s="98">
        <v>100</v>
      </c>
      <c r="F143" s="90"/>
      <c r="G143" s="92">
        <f>Table115[5]*Table115[6]</f>
        <v>0</v>
      </c>
    </row>
    <row r="144" spans="1:7" x14ac:dyDescent="0.25">
      <c r="A144" s="96" t="s">
        <v>114</v>
      </c>
      <c r="B144" s="97"/>
      <c r="C144" s="97" t="s">
        <v>295</v>
      </c>
      <c r="D144" s="97"/>
      <c r="E144" s="98"/>
      <c r="F144" s="90"/>
      <c r="G144" s="92">
        <f>Table115[5]*Table115[6]</f>
        <v>0</v>
      </c>
    </row>
    <row r="145" spans="1:7" ht="45" x14ac:dyDescent="0.25">
      <c r="A145" s="96">
        <v>42</v>
      </c>
      <c r="B145" s="97" t="s">
        <v>258</v>
      </c>
      <c r="C145" s="97" t="s">
        <v>296</v>
      </c>
      <c r="D145" s="97" t="s">
        <v>113</v>
      </c>
      <c r="E145" s="98">
        <v>1.25</v>
      </c>
      <c r="F145" s="90"/>
      <c r="G145" s="92">
        <f>Table115[5]*Table115[6]</f>
        <v>0</v>
      </c>
    </row>
    <row r="146" spans="1:7" x14ac:dyDescent="0.25">
      <c r="A146" s="99"/>
      <c r="B146" s="99"/>
      <c r="C146" s="100" t="s">
        <v>897</v>
      </c>
      <c r="D146" s="99"/>
      <c r="E146" s="101"/>
      <c r="F146" s="102"/>
      <c r="G146" s="107">
        <f>Table115[5]*Table115[6]</f>
        <v>0</v>
      </c>
    </row>
    <row r="147" spans="1:7" ht="60" x14ac:dyDescent="0.25">
      <c r="A147" s="99">
        <v>101</v>
      </c>
      <c r="B147" s="99" t="s">
        <v>298</v>
      </c>
      <c r="C147" s="100" t="s">
        <v>299</v>
      </c>
      <c r="D147" s="99" t="s">
        <v>113</v>
      </c>
      <c r="E147" s="101">
        <v>21.16</v>
      </c>
      <c r="F147" s="102"/>
      <c r="G147" s="103">
        <f>Table115[5]*Table115[6]</f>
        <v>0</v>
      </c>
    </row>
    <row r="148" spans="1:7" ht="45" x14ac:dyDescent="0.25">
      <c r="A148" s="99">
        <v>102</v>
      </c>
      <c r="B148" s="99" t="s">
        <v>247</v>
      </c>
      <c r="C148" s="100" t="s">
        <v>248</v>
      </c>
      <c r="D148" s="99" t="s">
        <v>113</v>
      </c>
      <c r="E148" s="101">
        <v>9.6</v>
      </c>
      <c r="F148" s="102"/>
      <c r="G148" s="103">
        <f>Table115[5]*Table115[6]</f>
        <v>0</v>
      </c>
    </row>
    <row r="149" spans="1:7" ht="45" x14ac:dyDescent="0.25">
      <c r="A149" s="99">
        <v>103</v>
      </c>
      <c r="B149" s="99" t="s">
        <v>559</v>
      </c>
      <c r="C149" s="100" t="s">
        <v>560</v>
      </c>
      <c r="D149" s="99" t="s">
        <v>113</v>
      </c>
      <c r="E149" s="101">
        <v>4.8</v>
      </c>
      <c r="F149" s="102"/>
      <c r="G149" s="103">
        <f>Table115[5]*Table115[6]</f>
        <v>0</v>
      </c>
    </row>
    <row r="150" spans="1:7" ht="45" x14ac:dyDescent="0.25">
      <c r="A150" s="99">
        <v>104</v>
      </c>
      <c r="B150" s="99" t="s">
        <v>153</v>
      </c>
      <c r="C150" s="100" t="s">
        <v>898</v>
      </c>
      <c r="D150" s="99" t="s">
        <v>113</v>
      </c>
      <c r="E150" s="101">
        <v>1.46</v>
      </c>
      <c r="F150" s="102"/>
      <c r="G150" s="103">
        <f>Table115[5]*Table115[6]</f>
        <v>0</v>
      </c>
    </row>
    <row r="151" spans="1:7" ht="45" x14ac:dyDescent="0.25">
      <c r="A151" s="99">
        <v>105</v>
      </c>
      <c r="B151" s="99" t="s">
        <v>258</v>
      </c>
      <c r="C151" s="100" t="s">
        <v>899</v>
      </c>
      <c r="D151" s="99" t="s">
        <v>113</v>
      </c>
      <c r="E151" s="101">
        <v>11</v>
      </c>
      <c r="F151" s="102"/>
      <c r="G151" s="103">
        <f>Table115[5]*Table115[6]</f>
        <v>0</v>
      </c>
    </row>
    <row r="152" spans="1:7" ht="30" x14ac:dyDescent="0.25">
      <c r="A152" s="99">
        <v>106</v>
      </c>
      <c r="B152" s="99" t="s">
        <v>900</v>
      </c>
      <c r="C152" s="100" t="s">
        <v>901</v>
      </c>
      <c r="D152" s="99" t="s">
        <v>143</v>
      </c>
      <c r="E152" s="101">
        <v>10.4</v>
      </c>
      <c r="F152" s="102"/>
      <c r="G152" s="103">
        <f>Table115[5]*Table115[6]</f>
        <v>0</v>
      </c>
    </row>
    <row r="153" spans="1:7" ht="30" x14ac:dyDescent="0.25">
      <c r="A153" s="99">
        <v>107</v>
      </c>
      <c r="B153" s="99" t="s">
        <v>902</v>
      </c>
      <c r="C153" s="100" t="s">
        <v>903</v>
      </c>
      <c r="D153" s="99" t="s">
        <v>143</v>
      </c>
      <c r="E153" s="101">
        <v>431.6</v>
      </c>
      <c r="F153" s="102"/>
      <c r="G153" s="103">
        <f>Table115[5]*Table115[6]</f>
        <v>0</v>
      </c>
    </row>
    <row r="154" spans="1:7" ht="45" x14ac:dyDescent="0.25">
      <c r="A154" s="99">
        <v>108</v>
      </c>
      <c r="B154" s="99" t="s">
        <v>262</v>
      </c>
      <c r="C154" s="100" t="s">
        <v>263</v>
      </c>
      <c r="D154" s="99" t="s">
        <v>118</v>
      </c>
      <c r="E154" s="101">
        <v>14.4</v>
      </c>
      <c r="F154" s="102"/>
      <c r="G154" s="103">
        <f>Table115[5]*Table115[6]</f>
        <v>0</v>
      </c>
    </row>
    <row r="155" spans="1:7" ht="30" x14ac:dyDescent="0.25">
      <c r="A155" s="99">
        <v>109</v>
      </c>
      <c r="B155" s="99" t="s">
        <v>158</v>
      </c>
      <c r="C155" s="100" t="s">
        <v>904</v>
      </c>
      <c r="D155" s="99" t="s">
        <v>118</v>
      </c>
      <c r="E155" s="101">
        <v>2.25</v>
      </c>
      <c r="F155" s="102"/>
      <c r="G155" s="103">
        <f>Table115[5]*Table115[6]</f>
        <v>0</v>
      </c>
    </row>
    <row r="156" spans="1:7" ht="45" x14ac:dyDescent="0.25">
      <c r="A156" s="99">
        <v>110</v>
      </c>
      <c r="B156" s="99" t="s">
        <v>905</v>
      </c>
      <c r="C156" s="100" t="s">
        <v>906</v>
      </c>
      <c r="D156" s="99" t="s">
        <v>118</v>
      </c>
      <c r="E156" s="101">
        <v>2.25</v>
      </c>
      <c r="F156" s="102"/>
      <c r="G156" s="103">
        <f>Table115[5]*Table115[6]</f>
        <v>0</v>
      </c>
    </row>
    <row r="157" spans="1:7" ht="60" x14ac:dyDescent="0.25">
      <c r="A157" s="99">
        <v>111</v>
      </c>
      <c r="B157" s="99" t="s">
        <v>907</v>
      </c>
      <c r="C157" s="100" t="s">
        <v>908</v>
      </c>
      <c r="D157" s="99" t="s">
        <v>909</v>
      </c>
      <c r="E157" s="101">
        <v>2</v>
      </c>
      <c r="F157" s="102"/>
      <c r="G157" s="103">
        <f>Table115[5]*Table115[6]</f>
        <v>0</v>
      </c>
    </row>
    <row r="158" spans="1:7" ht="30" x14ac:dyDescent="0.25">
      <c r="A158" s="99">
        <v>112</v>
      </c>
      <c r="B158" s="99" t="s">
        <v>141</v>
      </c>
      <c r="C158" s="100" t="s">
        <v>142</v>
      </c>
      <c r="D158" s="99" t="s">
        <v>912</v>
      </c>
      <c r="E158" s="101">
        <v>3.4</v>
      </c>
      <c r="F158" s="102"/>
      <c r="G158" s="103">
        <f>Table115[5]*Table115[6]</f>
        <v>0</v>
      </c>
    </row>
    <row r="159" spans="1:7" ht="30" x14ac:dyDescent="0.25">
      <c r="A159" s="99">
        <v>113</v>
      </c>
      <c r="B159" s="99" t="s">
        <v>887</v>
      </c>
      <c r="C159" s="100" t="s">
        <v>892</v>
      </c>
      <c r="D159" s="99" t="s">
        <v>198</v>
      </c>
      <c r="E159" s="101">
        <v>3.4</v>
      </c>
      <c r="F159" s="102"/>
      <c r="G159" s="103">
        <f>Table115[5]*Table115[6]</f>
        <v>0</v>
      </c>
    </row>
    <row r="160" spans="1:7" ht="45" x14ac:dyDescent="0.25">
      <c r="A160" s="99">
        <v>114</v>
      </c>
      <c r="B160" s="99" t="s">
        <v>910</v>
      </c>
      <c r="C160" s="100" t="s">
        <v>911</v>
      </c>
      <c r="D160" s="99" t="s">
        <v>198</v>
      </c>
      <c r="E160" s="101">
        <v>3.4</v>
      </c>
      <c r="F160" s="102"/>
      <c r="G160" s="103">
        <f>Table115[5]*Table115[6]</f>
        <v>0</v>
      </c>
    </row>
    <row r="161" spans="1:7" x14ac:dyDescent="0.25">
      <c r="A161" s="104" t="s">
        <v>83</v>
      </c>
      <c r="B161" s="105"/>
      <c r="C161" s="105"/>
      <c r="D161" s="105"/>
      <c r="E161" s="106"/>
      <c r="F161" s="106"/>
      <c r="G161" s="106">
        <f>SUBTOTAL(9,Table115[7])</f>
        <v>0</v>
      </c>
    </row>
  </sheetData>
  <mergeCells count="2">
    <mergeCell ref="C2:G3"/>
    <mergeCell ref="A4:B4"/>
  </mergeCells>
  <phoneticPr fontId="18" type="noConversion"/>
  <conditionalFormatting sqref="A7:G161">
    <cfRule type="expression" dxfId="167" priority="3">
      <formula>CELL("PROTECT",A7)=0</formula>
    </cfRule>
    <cfRule type="expression" dxfId="166" priority="4">
      <formula>$C7="Subtotal"</formula>
    </cfRule>
    <cfRule type="expression" priority="5" stopIfTrue="1">
      <formula>OR($C7="Subtotal",$A7="Total TVA Cota 0")</formula>
    </cfRule>
    <cfRule type="expression" dxfId="165" priority="7">
      <formula>$E7=""</formula>
    </cfRule>
  </conditionalFormatting>
  <conditionalFormatting sqref="G7:G161">
    <cfRule type="expression" dxfId="164" priority="1">
      <formula>AND($C7="Subtotal",$G7="")</formula>
    </cfRule>
    <cfRule type="expression" dxfId="163" priority="2">
      <formula>AND($C7="Subtotal",_xlfn.FORMULATEXT($G7)="=[5]*[6]")</formula>
    </cfRule>
    <cfRule type="expression" dxfId="162" priority="6">
      <formula>AND($C7&lt;&gt;"Subtotal",_xlfn.FORMULATEXT($G7)&lt;&gt;"=[5]*[6]")</formula>
    </cfRule>
  </conditionalFormatting>
  <conditionalFormatting sqref="E7:G161">
    <cfRule type="notContainsBlanks" priority="8" stopIfTrue="1">
      <formula>LEN(TRIM(E7))&gt;0</formula>
    </cfRule>
    <cfRule type="expression" dxfId="161" priority="9">
      <formula>$E7&lt;&gt;""</formula>
    </cfRule>
  </conditionalFormatting>
  <dataValidations count="1">
    <dataValidation type="decimal" operator="greaterThan" allowBlank="1" showInputMessage="1" showErrorMessage="1" sqref="F7:F16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view="pageBreakPreview" topLeftCell="A43" zoomScaleNormal="90" zoomScaleSheetLayoutView="100" workbookViewId="0">
      <selection activeCell="C62" sqref="C6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5"/>
      <c r="D3" s="145"/>
      <c r="E3" s="145"/>
      <c r="F3" s="145"/>
      <c r="G3" s="145"/>
    </row>
    <row r="4" spans="1:7" s="22" customFormat="1" ht="18.75" x14ac:dyDescent="0.25">
      <c r="A4" s="146" t="s">
        <v>8</v>
      </c>
      <c r="B4" s="147"/>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297</v>
      </c>
      <c r="D7" s="38"/>
      <c r="E7" s="44"/>
      <c r="F7" s="43"/>
      <c r="G7" s="87">
        <f>Table116[5]*Table116[6]</f>
        <v>0</v>
      </c>
    </row>
    <row r="8" spans="1:7" ht="60" x14ac:dyDescent="0.25">
      <c r="A8" s="38">
        <v>1</v>
      </c>
      <c r="B8" s="38" t="s">
        <v>298</v>
      </c>
      <c r="C8" s="39" t="s">
        <v>299</v>
      </c>
      <c r="D8" s="38" t="s">
        <v>113</v>
      </c>
      <c r="E8" s="44">
        <v>27.9</v>
      </c>
      <c r="F8" s="43"/>
      <c r="G8" s="89">
        <f>Table116[5]*Table116[6]</f>
        <v>0</v>
      </c>
    </row>
    <row r="9" spans="1:7" ht="60" x14ac:dyDescent="0.25">
      <c r="A9" s="35">
        <v>2</v>
      </c>
      <c r="B9" s="25" t="s">
        <v>247</v>
      </c>
      <c r="C9" s="25" t="s">
        <v>300</v>
      </c>
      <c r="D9" s="25" t="s">
        <v>113</v>
      </c>
      <c r="E9" s="25">
        <v>27.9</v>
      </c>
      <c r="F9" s="90"/>
      <c r="G9" s="91">
        <f>Table116[5]*Table116[6]</f>
        <v>0</v>
      </c>
    </row>
    <row r="10" spans="1:7" x14ac:dyDescent="0.25">
      <c r="A10" s="40" t="s">
        <v>114</v>
      </c>
      <c r="B10" s="41"/>
      <c r="C10" s="41" t="s">
        <v>301</v>
      </c>
      <c r="D10" s="41"/>
      <c r="E10" s="42"/>
      <c r="F10" s="90"/>
      <c r="G10" s="92">
        <f>Table116[5]*Table116[6]</f>
        <v>0</v>
      </c>
    </row>
    <row r="11" spans="1:7" x14ac:dyDescent="0.25">
      <c r="A11" s="40">
        <v>3</v>
      </c>
      <c r="B11" s="41" t="s">
        <v>302</v>
      </c>
      <c r="C11" s="41" t="s">
        <v>303</v>
      </c>
      <c r="D11" s="41" t="s">
        <v>294</v>
      </c>
      <c r="E11" s="42">
        <v>1</v>
      </c>
      <c r="F11" s="90"/>
      <c r="G11" s="92">
        <f>Table116[5]*Table116[6]</f>
        <v>0</v>
      </c>
    </row>
    <row r="12" spans="1:7" ht="30" x14ac:dyDescent="0.25">
      <c r="A12" s="40">
        <v>4</v>
      </c>
      <c r="B12" s="41" t="s">
        <v>304</v>
      </c>
      <c r="C12" s="41" t="s">
        <v>305</v>
      </c>
      <c r="D12" s="41" t="s">
        <v>294</v>
      </c>
      <c r="E12" s="42">
        <v>1</v>
      </c>
      <c r="F12" s="90"/>
      <c r="G12" s="92">
        <f>Table116[5]*Table116[6]</f>
        <v>0</v>
      </c>
    </row>
    <row r="13" spans="1:7" ht="30" x14ac:dyDescent="0.25">
      <c r="A13" s="40">
        <v>5</v>
      </c>
      <c r="B13" s="41" t="s">
        <v>306</v>
      </c>
      <c r="C13" s="41" t="s">
        <v>307</v>
      </c>
      <c r="D13" s="41" t="s">
        <v>294</v>
      </c>
      <c r="E13" s="42">
        <v>6</v>
      </c>
      <c r="F13" s="90"/>
      <c r="G13" s="92">
        <f>Table116[5]*Table116[6]</f>
        <v>0</v>
      </c>
    </row>
    <row r="14" spans="1:7" ht="30" x14ac:dyDescent="0.25">
      <c r="A14" s="40">
        <v>6</v>
      </c>
      <c r="B14" s="41" t="s">
        <v>306</v>
      </c>
      <c r="C14" s="41" t="s">
        <v>308</v>
      </c>
      <c r="D14" s="41" t="s">
        <v>294</v>
      </c>
      <c r="E14" s="42">
        <v>3</v>
      </c>
      <c r="F14" s="90"/>
      <c r="G14" s="92">
        <f>Table116[5]*Table116[6]</f>
        <v>0</v>
      </c>
    </row>
    <row r="15" spans="1:7" ht="30" x14ac:dyDescent="0.25">
      <c r="A15" s="40">
        <v>7</v>
      </c>
      <c r="B15" s="41" t="s">
        <v>306</v>
      </c>
      <c r="C15" s="41" t="s">
        <v>309</v>
      </c>
      <c r="D15" s="41" t="s">
        <v>294</v>
      </c>
      <c r="E15" s="42">
        <v>4</v>
      </c>
      <c r="F15" s="90"/>
      <c r="G15" s="92">
        <f>Table116[5]*Table116[6]</f>
        <v>0</v>
      </c>
    </row>
    <row r="16" spans="1:7" ht="30" x14ac:dyDescent="0.25">
      <c r="A16" s="40">
        <v>8</v>
      </c>
      <c r="B16" s="41" t="s">
        <v>306</v>
      </c>
      <c r="C16" s="41" t="s">
        <v>310</v>
      </c>
      <c r="D16" s="41" t="s">
        <v>294</v>
      </c>
      <c r="E16" s="42">
        <v>4</v>
      </c>
      <c r="F16" s="90"/>
      <c r="G16" s="92">
        <f>Table116[5]*Table116[6]</f>
        <v>0</v>
      </c>
    </row>
    <row r="17" spans="1:7" ht="30" x14ac:dyDescent="0.25">
      <c r="A17" s="40">
        <v>9</v>
      </c>
      <c r="B17" s="41" t="s">
        <v>306</v>
      </c>
      <c r="C17" s="41" t="s">
        <v>311</v>
      </c>
      <c r="D17" s="41" t="s">
        <v>294</v>
      </c>
      <c r="E17" s="42">
        <v>1</v>
      </c>
      <c r="F17" s="90"/>
      <c r="G17" s="92">
        <f>Table116[5]*Table116[6]</f>
        <v>0</v>
      </c>
    </row>
    <row r="18" spans="1:7" ht="30" x14ac:dyDescent="0.25">
      <c r="A18" s="40">
        <v>10</v>
      </c>
      <c r="B18" s="41" t="s">
        <v>306</v>
      </c>
      <c r="C18" s="41" t="s">
        <v>312</v>
      </c>
      <c r="D18" s="41" t="s">
        <v>294</v>
      </c>
      <c r="E18" s="42">
        <v>1</v>
      </c>
      <c r="F18" s="90"/>
      <c r="G18" s="92">
        <f>Table116[5]*Table116[6]</f>
        <v>0</v>
      </c>
    </row>
    <row r="19" spans="1:7" x14ac:dyDescent="0.25">
      <c r="A19" s="40">
        <v>11</v>
      </c>
      <c r="B19" s="41" t="s">
        <v>313</v>
      </c>
      <c r="C19" s="41" t="s">
        <v>314</v>
      </c>
      <c r="D19" s="41" t="s">
        <v>294</v>
      </c>
      <c r="E19" s="42">
        <v>1</v>
      </c>
      <c r="F19" s="90"/>
      <c r="G19" s="92">
        <f>Table116[5]*Table116[6]</f>
        <v>0</v>
      </c>
    </row>
    <row r="20" spans="1:7" x14ac:dyDescent="0.25">
      <c r="A20" s="40">
        <v>12</v>
      </c>
      <c r="B20" s="41" t="s">
        <v>315</v>
      </c>
      <c r="C20" s="41" t="s">
        <v>837</v>
      </c>
      <c r="D20" s="41" t="s">
        <v>294</v>
      </c>
      <c r="E20" s="42">
        <v>1</v>
      </c>
      <c r="F20" s="90"/>
      <c r="G20" s="92">
        <f>Table116[5]*Table116[6]</f>
        <v>0</v>
      </c>
    </row>
    <row r="21" spans="1:7" x14ac:dyDescent="0.25">
      <c r="A21" s="40">
        <v>13</v>
      </c>
      <c r="B21" s="41" t="s">
        <v>316</v>
      </c>
      <c r="C21" s="41" t="s">
        <v>317</v>
      </c>
      <c r="D21" s="41" t="s">
        <v>294</v>
      </c>
      <c r="E21" s="42">
        <v>1</v>
      </c>
      <c r="F21" s="90"/>
      <c r="G21" s="92">
        <f>Table116[5]*Table116[6]</f>
        <v>0</v>
      </c>
    </row>
    <row r="22" spans="1:7" ht="30" x14ac:dyDescent="0.25">
      <c r="A22" s="40">
        <v>14</v>
      </c>
      <c r="B22" s="41" t="s">
        <v>318</v>
      </c>
      <c r="C22" s="41" t="s">
        <v>319</v>
      </c>
      <c r="D22" s="41" t="s">
        <v>294</v>
      </c>
      <c r="E22" s="42">
        <v>6</v>
      </c>
      <c r="F22" s="90"/>
      <c r="G22" s="92">
        <f>Table116[5]*Table116[6]</f>
        <v>0</v>
      </c>
    </row>
    <row r="23" spans="1:7" ht="30" x14ac:dyDescent="0.25">
      <c r="A23" s="40">
        <v>15</v>
      </c>
      <c r="B23" s="41" t="s">
        <v>320</v>
      </c>
      <c r="C23" s="41" t="s">
        <v>321</v>
      </c>
      <c r="D23" s="41" t="s">
        <v>322</v>
      </c>
      <c r="E23" s="42">
        <v>0.08</v>
      </c>
      <c r="F23" s="90"/>
      <c r="G23" s="92">
        <f>Table116[5]*Table116[6]</f>
        <v>0</v>
      </c>
    </row>
    <row r="24" spans="1:7" x14ac:dyDescent="0.25">
      <c r="A24" s="40">
        <v>16</v>
      </c>
      <c r="B24" s="41" t="s">
        <v>323</v>
      </c>
      <c r="C24" s="41" t="s">
        <v>324</v>
      </c>
      <c r="D24" s="41" t="s">
        <v>294</v>
      </c>
      <c r="E24" s="42">
        <v>16</v>
      </c>
      <c r="F24" s="90"/>
      <c r="G24" s="92">
        <f>Table116[5]*Table116[6]</f>
        <v>0</v>
      </c>
    </row>
    <row r="25" spans="1:7" x14ac:dyDescent="0.25">
      <c r="A25" s="40">
        <v>17</v>
      </c>
      <c r="B25" s="41" t="s">
        <v>325</v>
      </c>
      <c r="C25" s="41" t="s">
        <v>326</v>
      </c>
      <c r="D25" s="41" t="s">
        <v>294</v>
      </c>
      <c r="E25" s="42">
        <v>16</v>
      </c>
      <c r="F25" s="90"/>
      <c r="G25" s="92">
        <f>Table116[5]*Table116[6]</f>
        <v>0</v>
      </c>
    </row>
    <row r="26" spans="1:7" ht="30" x14ac:dyDescent="0.25">
      <c r="A26" s="40">
        <v>18</v>
      </c>
      <c r="B26" s="41" t="s">
        <v>320</v>
      </c>
      <c r="C26" s="41" t="s">
        <v>327</v>
      </c>
      <c r="D26" s="41" t="s">
        <v>322</v>
      </c>
      <c r="E26" s="42">
        <v>0.01</v>
      </c>
      <c r="F26" s="90"/>
      <c r="G26" s="92">
        <f>Table116[5]*Table116[6]</f>
        <v>0</v>
      </c>
    </row>
    <row r="27" spans="1:7" x14ac:dyDescent="0.25">
      <c r="A27" s="40">
        <v>19</v>
      </c>
      <c r="B27" s="41" t="s">
        <v>328</v>
      </c>
      <c r="C27" s="41" t="s">
        <v>329</v>
      </c>
      <c r="D27" s="41" t="s">
        <v>294</v>
      </c>
      <c r="E27" s="42">
        <v>2</v>
      </c>
      <c r="F27" s="90"/>
      <c r="G27" s="92">
        <f>Table116[5]*Table116[6]</f>
        <v>0</v>
      </c>
    </row>
    <row r="28" spans="1:7" x14ac:dyDescent="0.25">
      <c r="A28" s="40">
        <v>20</v>
      </c>
      <c r="B28" s="41" t="s">
        <v>330</v>
      </c>
      <c r="C28" s="41" t="s">
        <v>331</v>
      </c>
      <c r="D28" s="41" t="s">
        <v>294</v>
      </c>
      <c r="E28" s="42">
        <v>2</v>
      </c>
      <c r="F28" s="90"/>
      <c r="G28" s="92">
        <f>Table116[5]*Table116[6]</f>
        <v>0</v>
      </c>
    </row>
    <row r="29" spans="1:7" x14ac:dyDescent="0.25">
      <c r="A29" s="40">
        <v>21</v>
      </c>
      <c r="B29" s="41" t="s">
        <v>332</v>
      </c>
      <c r="C29" s="41" t="s">
        <v>333</v>
      </c>
      <c r="D29" s="41" t="s">
        <v>322</v>
      </c>
      <c r="E29" s="42">
        <v>0.01</v>
      </c>
      <c r="F29" s="90"/>
      <c r="G29" s="92">
        <f>Table116[5]*Table116[6]</f>
        <v>0</v>
      </c>
    </row>
    <row r="30" spans="1:7" x14ac:dyDescent="0.25">
      <c r="A30" s="40">
        <v>22</v>
      </c>
      <c r="B30" s="41" t="s">
        <v>334</v>
      </c>
      <c r="C30" s="41" t="s">
        <v>335</v>
      </c>
      <c r="D30" s="41" t="s">
        <v>322</v>
      </c>
      <c r="E30" s="42">
        <v>0.02</v>
      </c>
      <c r="F30" s="90"/>
      <c r="G30" s="92">
        <f>Table116[5]*Table116[6]</f>
        <v>0</v>
      </c>
    </row>
    <row r="31" spans="1:7" ht="30" x14ac:dyDescent="0.25">
      <c r="A31" s="40">
        <v>23</v>
      </c>
      <c r="B31" s="41" t="s">
        <v>320</v>
      </c>
      <c r="C31" s="41" t="s">
        <v>336</v>
      </c>
      <c r="D31" s="41" t="s">
        <v>322</v>
      </c>
      <c r="E31" s="42">
        <v>0.02</v>
      </c>
      <c r="F31" s="90"/>
      <c r="G31" s="92">
        <f>Table116[5]*Table116[6]</f>
        <v>0</v>
      </c>
    </row>
    <row r="32" spans="1:7" x14ac:dyDescent="0.25">
      <c r="A32" s="40">
        <v>24</v>
      </c>
      <c r="B32" s="41" t="s">
        <v>328</v>
      </c>
      <c r="C32" s="41" t="s">
        <v>329</v>
      </c>
      <c r="D32" s="41" t="s">
        <v>294</v>
      </c>
      <c r="E32" s="42">
        <v>4</v>
      </c>
      <c r="F32" s="90"/>
      <c r="G32" s="92">
        <f>Table116[5]*Table116[6]</f>
        <v>0</v>
      </c>
    </row>
    <row r="33" spans="1:7" x14ac:dyDescent="0.25">
      <c r="A33" s="40">
        <v>25</v>
      </c>
      <c r="B33" s="41" t="s">
        <v>330</v>
      </c>
      <c r="C33" s="41" t="s">
        <v>331</v>
      </c>
      <c r="D33" s="41" t="s">
        <v>294</v>
      </c>
      <c r="E33" s="42">
        <v>4</v>
      </c>
      <c r="F33" s="90"/>
      <c r="G33" s="92">
        <f>Table116[5]*Table116[6]</f>
        <v>0</v>
      </c>
    </row>
    <row r="34" spans="1:7" x14ac:dyDescent="0.25">
      <c r="A34" s="40">
        <v>26</v>
      </c>
      <c r="B34" s="41" t="s">
        <v>337</v>
      </c>
      <c r="C34" s="41" t="s">
        <v>338</v>
      </c>
      <c r="D34" s="41" t="s">
        <v>294</v>
      </c>
      <c r="E34" s="42">
        <v>1</v>
      </c>
      <c r="F34" s="90"/>
      <c r="G34" s="92">
        <f>Table116[5]*Table116[6]</f>
        <v>0</v>
      </c>
    </row>
    <row r="35" spans="1:7" x14ac:dyDescent="0.25">
      <c r="A35" s="40">
        <v>27</v>
      </c>
      <c r="B35" s="41" t="s">
        <v>339</v>
      </c>
      <c r="C35" s="41" t="s">
        <v>340</v>
      </c>
      <c r="D35" s="41" t="s">
        <v>322</v>
      </c>
      <c r="E35" s="42">
        <v>0.02</v>
      </c>
      <c r="F35" s="90"/>
      <c r="G35" s="92">
        <f>Table116[5]*Table116[6]</f>
        <v>0</v>
      </c>
    </row>
    <row r="36" spans="1:7" x14ac:dyDescent="0.25">
      <c r="A36" s="40">
        <v>28</v>
      </c>
      <c r="B36" s="41" t="s">
        <v>341</v>
      </c>
      <c r="C36" s="41" t="s">
        <v>342</v>
      </c>
      <c r="D36" s="41" t="s">
        <v>322</v>
      </c>
      <c r="E36" s="42">
        <v>0.08</v>
      </c>
      <c r="F36" s="90"/>
      <c r="G36" s="92">
        <f>Table116[5]*Table116[6]</f>
        <v>0</v>
      </c>
    </row>
    <row r="37" spans="1:7" x14ac:dyDescent="0.25">
      <c r="A37" s="40">
        <v>29</v>
      </c>
      <c r="B37" s="41" t="s">
        <v>343</v>
      </c>
      <c r="C37" s="41" t="s">
        <v>344</v>
      </c>
      <c r="D37" s="41" t="s">
        <v>322</v>
      </c>
      <c r="E37" s="42">
        <v>0.01</v>
      </c>
      <c r="F37" s="90"/>
      <c r="G37" s="92">
        <f>Table116[5]*Table116[6]</f>
        <v>0</v>
      </c>
    </row>
    <row r="38" spans="1:7" x14ac:dyDescent="0.25">
      <c r="A38" s="40">
        <v>30</v>
      </c>
      <c r="B38" s="41">
        <v>2451087</v>
      </c>
      <c r="C38" s="41" t="s">
        <v>345</v>
      </c>
      <c r="D38" s="41" t="s">
        <v>294</v>
      </c>
      <c r="E38" s="42">
        <v>30</v>
      </c>
      <c r="F38" s="90"/>
      <c r="G38" s="92">
        <f>Table116[5]*Table116[6]</f>
        <v>0</v>
      </c>
    </row>
    <row r="39" spans="1:7" x14ac:dyDescent="0.25">
      <c r="A39" s="40">
        <v>31</v>
      </c>
      <c r="B39" s="41">
        <v>2451089</v>
      </c>
      <c r="C39" s="41" t="s">
        <v>346</v>
      </c>
      <c r="D39" s="41" t="s">
        <v>294</v>
      </c>
      <c r="E39" s="42">
        <v>11</v>
      </c>
      <c r="F39" s="90"/>
      <c r="G39" s="92">
        <f>Table116[5]*Table116[6]</f>
        <v>0</v>
      </c>
    </row>
    <row r="40" spans="1:7" x14ac:dyDescent="0.25">
      <c r="A40" s="40">
        <v>32</v>
      </c>
      <c r="B40" s="41" t="s">
        <v>347</v>
      </c>
      <c r="C40" s="41" t="s">
        <v>348</v>
      </c>
      <c r="D40" s="41" t="s">
        <v>349</v>
      </c>
      <c r="E40" s="42">
        <v>0.9</v>
      </c>
      <c r="F40" s="90"/>
      <c r="G40" s="92">
        <f>Table116[5]*Table116[6]</f>
        <v>0</v>
      </c>
    </row>
    <row r="41" spans="1:7" x14ac:dyDescent="0.25">
      <c r="A41" s="40">
        <v>33</v>
      </c>
      <c r="B41" s="41" t="s">
        <v>350</v>
      </c>
      <c r="C41" s="41" t="s">
        <v>351</v>
      </c>
      <c r="D41" s="41" t="s">
        <v>349</v>
      </c>
      <c r="E41" s="42">
        <v>0.9</v>
      </c>
      <c r="F41" s="90"/>
      <c r="G41" s="92">
        <f>Table116[5]*Table116[6]</f>
        <v>0</v>
      </c>
    </row>
    <row r="42" spans="1:7" x14ac:dyDescent="0.25">
      <c r="A42" s="40">
        <v>34</v>
      </c>
      <c r="B42" s="41" t="s">
        <v>352</v>
      </c>
      <c r="C42" s="41" t="s">
        <v>353</v>
      </c>
      <c r="D42" s="41" t="s">
        <v>349</v>
      </c>
      <c r="E42" s="42">
        <v>0.9</v>
      </c>
      <c r="F42" s="90"/>
      <c r="G42" s="92">
        <f>Table116[5]*Table116[6]</f>
        <v>0</v>
      </c>
    </row>
    <row r="43" spans="1:7" x14ac:dyDescent="0.25">
      <c r="A43" s="40">
        <v>35</v>
      </c>
      <c r="B43" s="41" t="s">
        <v>354</v>
      </c>
      <c r="C43" s="41" t="s">
        <v>355</v>
      </c>
      <c r="D43" s="41" t="s">
        <v>129</v>
      </c>
      <c r="E43" s="42">
        <v>90</v>
      </c>
      <c r="F43" s="90"/>
      <c r="G43" s="92">
        <f>Table116[5]*Table116[6]</f>
        <v>0</v>
      </c>
    </row>
    <row r="44" spans="1:7" x14ac:dyDescent="0.25">
      <c r="A44" s="40">
        <v>36</v>
      </c>
      <c r="B44" s="41" t="s">
        <v>356</v>
      </c>
      <c r="C44" s="41" t="s">
        <v>357</v>
      </c>
      <c r="D44" s="41" t="s">
        <v>294</v>
      </c>
      <c r="E44" s="42">
        <v>999</v>
      </c>
      <c r="F44" s="90"/>
      <c r="G44" s="92">
        <f>Table116[5]*Table116[6]</f>
        <v>0</v>
      </c>
    </row>
    <row r="45" spans="1:7" x14ac:dyDescent="0.25">
      <c r="A45" s="40">
        <v>37</v>
      </c>
      <c r="B45" s="41" t="s">
        <v>358</v>
      </c>
      <c r="C45" s="41" t="s">
        <v>359</v>
      </c>
      <c r="D45" s="41" t="s">
        <v>349</v>
      </c>
      <c r="E45" s="42">
        <v>2.9</v>
      </c>
      <c r="F45" s="90"/>
      <c r="G45" s="92">
        <f>Table116[5]*Table116[6]</f>
        <v>0</v>
      </c>
    </row>
    <row r="46" spans="1:7" x14ac:dyDescent="0.25">
      <c r="A46" s="40">
        <v>38</v>
      </c>
      <c r="B46" s="41" t="s">
        <v>360</v>
      </c>
      <c r="C46" s="41" t="s">
        <v>361</v>
      </c>
      <c r="D46" s="41" t="s">
        <v>129</v>
      </c>
      <c r="E46" s="42">
        <v>200</v>
      </c>
      <c r="F46" s="90"/>
      <c r="G46" s="92">
        <f>Table116[5]*Table116[6]</f>
        <v>0</v>
      </c>
    </row>
    <row r="47" spans="1:7" x14ac:dyDescent="0.25">
      <c r="A47" s="40">
        <v>39</v>
      </c>
      <c r="B47" s="41" t="s">
        <v>362</v>
      </c>
      <c r="C47" s="41" t="s">
        <v>363</v>
      </c>
      <c r="D47" s="41" t="s">
        <v>129</v>
      </c>
      <c r="E47" s="42">
        <v>40</v>
      </c>
      <c r="F47" s="90"/>
      <c r="G47" s="92">
        <f>Table116[5]*Table116[6]</f>
        <v>0</v>
      </c>
    </row>
    <row r="48" spans="1:7" x14ac:dyDescent="0.25">
      <c r="A48" s="40">
        <v>40</v>
      </c>
      <c r="B48" s="41" t="s">
        <v>364</v>
      </c>
      <c r="C48" s="41" t="s">
        <v>365</v>
      </c>
      <c r="D48" s="41" t="s">
        <v>129</v>
      </c>
      <c r="E48" s="42">
        <v>25</v>
      </c>
      <c r="F48" s="90"/>
      <c r="G48" s="92">
        <f>Table116[5]*Table116[6]</f>
        <v>0</v>
      </c>
    </row>
    <row r="49" spans="1:7" x14ac:dyDescent="0.25">
      <c r="A49" s="40">
        <v>41</v>
      </c>
      <c r="B49" s="41" t="s">
        <v>366</v>
      </c>
      <c r="C49" s="41" t="s">
        <v>367</v>
      </c>
      <c r="D49" s="41" t="s">
        <v>129</v>
      </c>
      <c r="E49" s="42">
        <v>25</v>
      </c>
      <c r="F49" s="90"/>
      <c r="G49" s="92">
        <f>Table116[5]*Table116[6]</f>
        <v>0</v>
      </c>
    </row>
    <row r="50" spans="1:7" x14ac:dyDescent="0.25">
      <c r="A50" s="40">
        <v>42</v>
      </c>
      <c r="B50" s="41" t="s">
        <v>368</v>
      </c>
      <c r="C50" s="41" t="s">
        <v>369</v>
      </c>
      <c r="D50" s="41" t="s">
        <v>349</v>
      </c>
      <c r="E50" s="42">
        <v>0.06</v>
      </c>
      <c r="F50" s="90"/>
      <c r="G50" s="92">
        <f>Table116[5]*Table116[6]</f>
        <v>0</v>
      </c>
    </row>
    <row r="51" spans="1:7" ht="30" x14ac:dyDescent="0.25">
      <c r="A51" s="40">
        <v>43</v>
      </c>
      <c r="B51" s="41" t="s">
        <v>370</v>
      </c>
      <c r="C51" s="41" t="s">
        <v>371</v>
      </c>
      <c r="D51" s="41" t="s">
        <v>349</v>
      </c>
      <c r="E51" s="42">
        <v>1.3</v>
      </c>
      <c r="F51" s="90"/>
      <c r="G51" s="92">
        <f>Table116[5]*Table116[6]</f>
        <v>0</v>
      </c>
    </row>
    <row r="52" spans="1:7" ht="30" x14ac:dyDescent="0.25">
      <c r="A52" s="40">
        <v>44</v>
      </c>
      <c r="B52" s="41" t="s">
        <v>370</v>
      </c>
      <c r="C52" s="41" t="s">
        <v>372</v>
      </c>
      <c r="D52" s="41" t="s">
        <v>349</v>
      </c>
      <c r="E52" s="42">
        <v>0.4</v>
      </c>
      <c r="F52" s="90"/>
      <c r="G52" s="92">
        <f>Table116[5]*Table116[6]</f>
        <v>0</v>
      </c>
    </row>
    <row r="53" spans="1:7" ht="45" x14ac:dyDescent="0.25">
      <c r="A53" s="40">
        <v>45</v>
      </c>
      <c r="B53" s="41" t="s">
        <v>373</v>
      </c>
      <c r="C53" s="41" t="s">
        <v>374</v>
      </c>
      <c r="D53" s="41" t="s">
        <v>294</v>
      </c>
      <c r="E53" s="42">
        <v>2</v>
      </c>
      <c r="F53" s="90"/>
      <c r="G53" s="92">
        <f>Table116[5]*Table116[6]</f>
        <v>0</v>
      </c>
    </row>
    <row r="54" spans="1:7" ht="45" x14ac:dyDescent="0.25">
      <c r="A54" s="40">
        <v>46</v>
      </c>
      <c r="B54" s="41" t="s">
        <v>373</v>
      </c>
      <c r="C54" s="41" t="s">
        <v>375</v>
      </c>
      <c r="D54" s="41" t="s">
        <v>294</v>
      </c>
      <c r="E54" s="42">
        <v>2</v>
      </c>
      <c r="F54" s="90"/>
      <c r="G54" s="92">
        <f>Table116[5]*Table116[6]</f>
        <v>0</v>
      </c>
    </row>
    <row r="55" spans="1:7" x14ac:dyDescent="0.25">
      <c r="A55" s="40">
        <v>47</v>
      </c>
      <c r="B55" s="41" t="s">
        <v>376</v>
      </c>
      <c r="C55" s="41" t="s">
        <v>377</v>
      </c>
      <c r="D55" s="41" t="s">
        <v>143</v>
      </c>
      <c r="E55" s="42">
        <v>20</v>
      </c>
      <c r="F55" s="90"/>
      <c r="G55" s="92">
        <f>Table116[5]*Table116[6]</f>
        <v>0</v>
      </c>
    </row>
    <row r="56" spans="1:7" x14ac:dyDescent="0.25">
      <c r="A56" s="40">
        <v>48</v>
      </c>
      <c r="B56" s="41">
        <v>54066</v>
      </c>
      <c r="C56" s="41" t="s">
        <v>378</v>
      </c>
      <c r="D56" s="41" t="s">
        <v>294</v>
      </c>
      <c r="E56" s="42">
        <v>4</v>
      </c>
      <c r="F56" s="90"/>
      <c r="G56" s="92">
        <f>Table116[5]*Table116[6]</f>
        <v>0</v>
      </c>
    </row>
    <row r="57" spans="1:7" x14ac:dyDescent="0.25">
      <c r="A57" s="40">
        <v>49</v>
      </c>
      <c r="B57" s="41" t="s">
        <v>379</v>
      </c>
      <c r="C57" s="41" t="s">
        <v>380</v>
      </c>
      <c r="D57" s="41" t="s">
        <v>381</v>
      </c>
      <c r="E57" s="42">
        <v>0.6</v>
      </c>
      <c r="F57" s="90"/>
      <c r="G57" s="92">
        <f>Table116[5]*Table116[6]</f>
        <v>0</v>
      </c>
    </row>
    <row r="58" spans="1:7" ht="30" x14ac:dyDescent="0.25">
      <c r="A58" s="40">
        <v>50</v>
      </c>
      <c r="B58" s="41" t="s">
        <v>382</v>
      </c>
      <c r="C58" s="41" t="s">
        <v>383</v>
      </c>
      <c r="D58" s="41" t="s">
        <v>349</v>
      </c>
      <c r="E58" s="42">
        <v>0.1</v>
      </c>
      <c r="F58" s="90"/>
      <c r="G58" s="92">
        <f>Table116[5]*Table116[6]</f>
        <v>0</v>
      </c>
    </row>
    <row r="59" spans="1:7" ht="30" x14ac:dyDescent="0.25">
      <c r="A59" s="40">
        <v>51</v>
      </c>
      <c r="B59" s="41" t="s">
        <v>384</v>
      </c>
      <c r="C59" s="41" t="s">
        <v>385</v>
      </c>
      <c r="D59" s="41" t="s">
        <v>349</v>
      </c>
      <c r="E59" s="42">
        <v>0.18</v>
      </c>
      <c r="F59" s="90"/>
      <c r="G59" s="92">
        <f>Table116[5]*Table116[6]</f>
        <v>0</v>
      </c>
    </row>
    <row r="60" spans="1:7" x14ac:dyDescent="0.25">
      <c r="A60" s="40" t="s">
        <v>114</v>
      </c>
      <c r="B60" s="41"/>
      <c r="C60" s="41" t="s">
        <v>386</v>
      </c>
      <c r="D60" s="41"/>
      <c r="E60" s="42"/>
      <c r="F60" s="90"/>
      <c r="G60" s="92">
        <f>Table116[5]*Table116[6]</f>
        <v>0</v>
      </c>
    </row>
    <row r="61" spans="1:7" x14ac:dyDescent="0.25">
      <c r="A61" s="40">
        <v>52</v>
      </c>
      <c r="B61" s="41" t="s">
        <v>354</v>
      </c>
      <c r="C61" s="41" t="s">
        <v>387</v>
      </c>
      <c r="D61" s="41" t="s">
        <v>294</v>
      </c>
      <c r="E61" s="42">
        <v>1</v>
      </c>
      <c r="F61" s="90"/>
      <c r="G61" s="92">
        <f>Table116[5]*Table116[6]</f>
        <v>0</v>
      </c>
    </row>
    <row r="62" spans="1:7" x14ac:dyDescent="0.25">
      <c r="A62" s="40">
        <v>53</v>
      </c>
      <c r="B62" s="41" t="s">
        <v>354</v>
      </c>
      <c r="C62" s="41" t="s">
        <v>916</v>
      </c>
      <c r="D62" s="41" t="s">
        <v>294</v>
      </c>
      <c r="E62" s="42">
        <v>1</v>
      </c>
      <c r="F62" s="90"/>
      <c r="G62" s="92">
        <f>Table116[5]*Table116[6]</f>
        <v>0</v>
      </c>
    </row>
    <row r="63" spans="1:7" x14ac:dyDescent="0.25">
      <c r="A63" s="40">
        <v>54</v>
      </c>
      <c r="B63" s="41" t="s">
        <v>354</v>
      </c>
      <c r="C63" s="41" t="s">
        <v>388</v>
      </c>
      <c r="D63" s="41" t="s">
        <v>294</v>
      </c>
      <c r="E63" s="42">
        <v>6</v>
      </c>
      <c r="F63" s="90"/>
      <c r="G63" s="92">
        <f>Table116[5]*Table116[6]</f>
        <v>0</v>
      </c>
    </row>
    <row r="64" spans="1:7" x14ac:dyDescent="0.25">
      <c r="A64" s="40">
        <v>55</v>
      </c>
      <c r="B64" s="41" t="s">
        <v>354</v>
      </c>
      <c r="C64" s="41" t="s">
        <v>338</v>
      </c>
      <c r="D64" s="41" t="s">
        <v>294</v>
      </c>
      <c r="E64" s="42">
        <v>1</v>
      </c>
      <c r="F64" s="90"/>
      <c r="G64" s="92">
        <f>Table116[5]*Table116[6]</f>
        <v>0</v>
      </c>
    </row>
    <row r="65" spans="1:7" x14ac:dyDescent="0.25">
      <c r="A65" s="40" t="s">
        <v>83</v>
      </c>
      <c r="B65" s="41"/>
      <c r="C65" s="41"/>
      <c r="D65" s="41"/>
      <c r="E65" s="42"/>
      <c r="F65" s="42"/>
      <c r="G65" s="87">
        <f>SUBTOTAL(9,Table116[7])</f>
        <v>0</v>
      </c>
    </row>
  </sheetData>
  <mergeCells count="2">
    <mergeCell ref="C2:G3"/>
    <mergeCell ref="A4:B4"/>
  </mergeCells>
  <phoneticPr fontId="18" type="noConversion"/>
  <conditionalFormatting sqref="E7:G65">
    <cfRule type="notContainsBlanks" priority="8" stopIfTrue="1">
      <formula>LEN(TRIM(E7))&gt;0</formula>
    </cfRule>
    <cfRule type="expression" dxfId="148" priority="9">
      <formula>$E7&lt;&gt;""</formula>
    </cfRule>
  </conditionalFormatting>
  <conditionalFormatting sqref="A7:G65">
    <cfRule type="expression" dxfId="147" priority="3">
      <formula>CELL("PROTECT",A7)=0</formula>
    </cfRule>
    <cfRule type="expression" dxfId="146" priority="4">
      <formula>$C7="Subtotal"</formula>
    </cfRule>
    <cfRule type="expression" priority="5" stopIfTrue="1">
      <formula>OR($C7="Subtotal",$A7="Total TVA Cota 0")</formula>
    </cfRule>
    <cfRule type="expression" dxfId="145" priority="7">
      <formula>$E7=""</formula>
    </cfRule>
  </conditionalFormatting>
  <conditionalFormatting sqref="G7:G65">
    <cfRule type="expression" dxfId="144" priority="1">
      <formula>AND($C7="Subtotal",$G7="")</formula>
    </cfRule>
    <cfRule type="expression" dxfId="143" priority="2">
      <formula>AND($C7="Subtotal",_xlfn.FORMULATEXT($G7)="=[5]*[6]")</formula>
    </cfRule>
    <cfRule type="expression" dxfId="142" priority="6">
      <formula>AND($C7&lt;&gt;"Subtotal",_xlfn.FORMULATEXT($G7)&lt;&gt;"=[5]*[6]")</formula>
    </cfRule>
  </conditionalFormatting>
  <dataValidations count="1">
    <dataValidation type="decimal" operator="greaterThan" allowBlank="1" showInputMessage="1" showErrorMessage="1" sqref="F7:F6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topLeftCell="A22" zoomScaleNormal="90" zoomScaleSheetLayoutView="100" workbookViewId="0">
      <selection activeCell="C70" sqref="C70"/>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1"/>
      <c r="D3" s="141"/>
      <c r="E3" s="141"/>
      <c r="F3" s="141"/>
      <c r="G3" s="141"/>
    </row>
    <row r="4" spans="1:7" s="22" customFormat="1" ht="18.75" x14ac:dyDescent="0.25">
      <c r="A4" s="144" t="s">
        <v>8</v>
      </c>
      <c r="B4" s="144"/>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478</v>
      </c>
      <c r="D7" s="38"/>
      <c r="E7" s="44"/>
      <c r="F7" s="43"/>
      <c r="G7" s="87">
        <f>Table117[5]*Table117[6]</f>
        <v>0</v>
      </c>
    </row>
    <row r="8" spans="1:7" x14ac:dyDescent="0.25">
      <c r="A8" s="38">
        <v>1</v>
      </c>
      <c r="B8" s="38" t="s">
        <v>452</v>
      </c>
      <c r="C8" s="39" t="s">
        <v>709</v>
      </c>
      <c r="D8" s="38" t="s">
        <v>294</v>
      </c>
      <c r="E8" s="44">
        <v>2</v>
      </c>
      <c r="F8" s="43"/>
      <c r="G8" s="89">
        <f>Table117[5]*Table117[6]</f>
        <v>0</v>
      </c>
    </row>
    <row r="9" spans="1:7" x14ac:dyDescent="0.25">
      <c r="A9" s="35">
        <v>2</v>
      </c>
      <c r="B9" s="25" t="s">
        <v>710</v>
      </c>
      <c r="C9" s="25" t="s">
        <v>711</v>
      </c>
      <c r="D9" s="25" t="s">
        <v>294</v>
      </c>
      <c r="E9" s="25">
        <v>1</v>
      </c>
      <c r="F9" s="90"/>
      <c r="G9" s="91">
        <f>Table117[5]*Table117[6]</f>
        <v>0</v>
      </c>
    </row>
    <row r="10" spans="1:7" x14ac:dyDescent="0.25">
      <c r="A10" s="40">
        <v>3</v>
      </c>
      <c r="B10" s="41" t="s">
        <v>710</v>
      </c>
      <c r="C10" s="41" t="s">
        <v>712</v>
      </c>
      <c r="D10" s="41" t="s">
        <v>294</v>
      </c>
      <c r="E10" s="42">
        <v>4</v>
      </c>
      <c r="F10" s="90"/>
      <c r="G10" s="92">
        <f>Table117[5]*Table117[6]</f>
        <v>0</v>
      </c>
    </row>
    <row r="11" spans="1:7" x14ac:dyDescent="0.25">
      <c r="A11" s="40">
        <v>4</v>
      </c>
      <c r="B11" s="41" t="s">
        <v>710</v>
      </c>
      <c r="C11" s="41" t="s">
        <v>713</v>
      </c>
      <c r="D11" s="41" t="s">
        <v>294</v>
      </c>
      <c r="E11" s="42">
        <v>1</v>
      </c>
      <c r="F11" s="90"/>
      <c r="G11" s="92">
        <f>Table117[5]*Table117[6]</f>
        <v>0</v>
      </c>
    </row>
    <row r="12" spans="1:7" x14ac:dyDescent="0.25">
      <c r="A12" s="40">
        <v>5</v>
      </c>
      <c r="B12" s="41" t="s">
        <v>714</v>
      </c>
      <c r="C12" s="41" t="s">
        <v>715</v>
      </c>
      <c r="D12" s="41" t="s">
        <v>294</v>
      </c>
      <c r="E12" s="42">
        <v>18</v>
      </c>
      <c r="F12" s="90"/>
      <c r="G12" s="92">
        <f>Table117[5]*Table117[6]</f>
        <v>0</v>
      </c>
    </row>
    <row r="13" spans="1:7" x14ac:dyDescent="0.25">
      <c r="A13" s="40">
        <v>6</v>
      </c>
      <c r="B13" s="41" t="s">
        <v>714</v>
      </c>
      <c r="C13" s="41" t="s">
        <v>716</v>
      </c>
      <c r="D13" s="41" t="s">
        <v>294</v>
      </c>
      <c r="E13" s="42">
        <v>4</v>
      </c>
      <c r="F13" s="90"/>
      <c r="G13" s="92">
        <f>Table117[5]*Table117[6]</f>
        <v>0</v>
      </c>
    </row>
    <row r="14" spans="1:7" x14ac:dyDescent="0.25">
      <c r="A14" s="40">
        <v>7</v>
      </c>
      <c r="B14" s="41" t="s">
        <v>710</v>
      </c>
      <c r="C14" s="41" t="s">
        <v>717</v>
      </c>
      <c r="D14" s="41" t="s">
        <v>294</v>
      </c>
      <c r="E14" s="42">
        <v>1</v>
      </c>
      <c r="F14" s="90"/>
      <c r="G14" s="92">
        <f>Table117[5]*Table117[6]</f>
        <v>0</v>
      </c>
    </row>
    <row r="15" spans="1:7" x14ac:dyDescent="0.25">
      <c r="A15" s="40">
        <v>8</v>
      </c>
      <c r="B15" s="41" t="s">
        <v>718</v>
      </c>
      <c r="C15" s="41" t="s">
        <v>719</v>
      </c>
      <c r="D15" s="41" t="s">
        <v>294</v>
      </c>
      <c r="E15" s="42">
        <v>1</v>
      </c>
      <c r="F15" s="90"/>
      <c r="G15" s="92">
        <f>Table117[5]*Table117[6]</f>
        <v>0</v>
      </c>
    </row>
    <row r="16" spans="1:7" ht="30" x14ac:dyDescent="0.25">
      <c r="A16" s="40">
        <v>9</v>
      </c>
      <c r="B16" s="41" t="s">
        <v>720</v>
      </c>
      <c r="C16" s="41" t="s">
        <v>721</v>
      </c>
      <c r="D16" s="41" t="s">
        <v>294</v>
      </c>
      <c r="E16" s="42">
        <v>22</v>
      </c>
      <c r="F16" s="90"/>
      <c r="G16" s="92">
        <f>Table117[5]*Table117[6]</f>
        <v>0</v>
      </c>
    </row>
    <row r="17" spans="1:7" ht="30" x14ac:dyDescent="0.25">
      <c r="A17" s="40">
        <v>10</v>
      </c>
      <c r="B17" s="41" t="s">
        <v>722</v>
      </c>
      <c r="C17" s="41" t="s">
        <v>723</v>
      </c>
      <c r="D17" s="41" t="s">
        <v>349</v>
      </c>
      <c r="E17" s="42">
        <v>0.11</v>
      </c>
      <c r="F17" s="90"/>
      <c r="G17" s="92">
        <f>Table117[5]*Table117[6]</f>
        <v>0</v>
      </c>
    </row>
    <row r="18" spans="1:7" x14ac:dyDescent="0.25">
      <c r="A18" s="40">
        <v>11</v>
      </c>
      <c r="B18" s="41" t="s">
        <v>724</v>
      </c>
      <c r="C18" s="41" t="s">
        <v>725</v>
      </c>
      <c r="D18" s="41" t="s">
        <v>349</v>
      </c>
      <c r="E18" s="42">
        <v>0.05</v>
      </c>
      <c r="F18" s="90"/>
      <c r="G18" s="92">
        <f>Table117[5]*Table117[6]</f>
        <v>0</v>
      </c>
    </row>
    <row r="19" spans="1:7" ht="30" x14ac:dyDescent="0.25">
      <c r="A19" s="40">
        <v>12</v>
      </c>
      <c r="B19" s="41" t="s">
        <v>726</v>
      </c>
      <c r="C19" s="41" t="s">
        <v>727</v>
      </c>
      <c r="D19" s="41" t="s">
        <v>349</v>
      </c>
      <c r="E19" s="42">
        <v>0.36</v>
      </c>
      <c r="F19" s="90"/>
      <c r="G19" s="92">
        <f>Table117[5]*Table117[6]</f>
        <v>0</v>
      </c>
    </row>
    <row r="20" spans="1:7" ht="30" x14ac:dyDescent="0.25">
      <c r="A20" s="40">
        <v>13</v>
      </c>
      <c r="B20" s="41" t="s">
        <v>726</v>
      </c>
      <c r="C20" s="41" t="s">
        <v>728</v>
      </c>
      <c r="D20" s="41" t="s">
        <v>349</v>
      </c>
      <c r="E20" s="42">
        <v>0.53</v>
      </c>
      <c r="F20" s="90"/>
      <c r="G20" s="92">
        <f>Table117[5]*Table117[6]</f>
        <v>0</v>
      </c>
    </row>
    <row r="21" spans="1:7" ht="30" x14ac:dyDescent="0.25">
      <c r="A21" s="40">
        <v>14</v>
      </c>
      <c r="B21" s="41" t="s">
        <v>726</v>
      </c>
      <c r="C21" s="41" t="s">
        <v>729</v>
      </c>
      <c r="D21" s="41" t="s">
        <v>349</v>
      </c>
      <c r="E21" s="42">
        <v>0.61</v>
      </c>
      <c r="F21" s="90"/>
      <c r="G21" s="92">
        <f>Table117[5]*Table117[6]</f>
        <v>0</v>
      </c>
    </row>
    <row r="22" spans="1:7" x14ac:dyDescent="0.25">
      <c r="A22" s="40">
        <v>15</v>
      </c>
      <c r="B22" s="41" t="s">
        <v>510</v>
      </c>
      <c r="C22" s="41" t="s">
        <v>511</v>
      </c>
      <c r="D22" s="41" t="s">
        <v>129</v>
      </c>
      <c r="E22" s="42">
        <v>36</v>
      </c>
      <c r="F22" s="90"/>
      <c r="G22" s="92">
        <f>Table117[5]*Table117[6]</f>
        <v>0</v>
      </c>
    </row>
    <row r="23" spans="1:7" x14ac:dyDescent="0.25">
      <c r="A23" s="40">
        <v>16</v>
      </c>
      <c r="B23" s="41" t="s">
        <v>510</v>
      </c>
      <c r="C23" s="41" t="s">
        <v>730</v>
      </c>
      <c r="D23" s="41" t="s">
        <v>129</v>
      </c>
      <c r="E23" s="42">
        <v>9</v>
      </c>
      <c r="F23" s="90"/>
      <c r="G23" s="92">
        <f>Table117[5]*Table117[6]</f>
        <v>0</v>
      </c>
    </row>
    <row r="24" spans="1:7" x14ac:dyDescent="0.25">
      <c r="A24" s="40">
        <v>17</v>
      </c>
      <c r="B24" s="41" t="s">
        <v>724</v>
      </c>
      <c r="C24" s="41" t="s">
        <v>731</v>
      </c>
      <c r="D24" s="41" t="s">
        <v>349</v>
      </c>
      <c r="E24" s="42">
        <v>0.06</v>
      </c>
      <c r="F24" s="90"/>
      <c r="G24" s="92">
        <f>Table117[5]*Table117[6]</f>
        <v>0</v>
      </c>
    </row>
    <row r="25" spans="1:7" x14ac:dyDescent="0.25">
      <c r="A25" s="40">
        <v>18</v>
      </c>
      <c r="B25" s="41" t="s">
        <v>732</v>
      </c>
      <c r="C25" s="41" t="s">
        <v>733</v>
      </c>
      <c r="D25" s="41" t="s">
        <v>294</v>
      </c>
      <c r="E25" s="42">
        <v>3</v>
      </c>
      <c r="F25" s="90"/>
      <c r="G25" s="92">
        <f>Table117[5]*Table117[6]</f>
        <v>0</v>
      </c>
    </row>
    <row r="26" spans="1:7" x14ac:dyDescent="0.25">
      <c r="A26" s="40">
        <v>19</v>
      </c>
      <c r="B26" s="41" t="s">
        <v>512</v>
      </c>
      <c r="C26" s="41" t="s">
        <v>513</v>
      </c>
      <c r="D26" s="41" t="s">
        <v>198</v>
      </c>
      <c r="E26" s="42">
        <v>5.0000000000000001E-3</v>
      </c>
      <c r="F26" s="90"/>
      <c r="G26" s="92">
        <f>Table117[5]*Table117[6]</f>
        <v>0</v>
      </c>
    </row>
    <row r="27" spans="1:7" x14ac:dyDescent="0.25">
      <c r="A27" s="40">
        <v>20</v>
      </c>
      <c r="B27" s="41" t="s">
        <v>734</v>
      </c>
      <c r="C27" s="41" t="s">
        <v>735</v>
      </c>
      <c r="D27" s="41" t="s">
        <v>294</v>
      </c>
      <c r="E27" s="42">
        <v>1</v>
      </c>
      <c r="F27" s="90"/>
      <c r="G27" s="92">
        <f>Table117[5]*Table117[6]</f>
        <v>0</v>
      </c>
    </row>
    <row r="28" spans="1:7" x14ac:dyDescent="0.25">
      <c r="A28" s="40">
        <v>21</v>
      </c>
      <c r="B28" s="41" t="s">
        <v>736</v>
      </c>
      <c r="C28" s="41" t="s">
        <v>737</v>
      </c>
      <c r="D28" s="41" t="s">
        <v>294</v>
      </c>
      <c r="E28" s="42">
        <v>2</v>
      </c>
      <c r="F28" s="90"/>
      <c r="G28" s="92">
        <f>Table117[5]*Table117[6]</f>
        <v>0</v>
      </c>
    </row>
    <row r="29" spans="1:7" x14ac:dyDescent="0.25">
      <c r="A29" s="40">
        <v>22</v>
      </c>
      <c r="B29" s="41" t="s">
        <v>736</v>
      </c>
      <c r="C29" s="41" t="s">
        <v>738</v>
      </c>
      <c r="D29" s="41" t="s">
        <v>294</v>
      </c>
      <c r="E29" s="42">
        <v>2</v>
      </c>
      <c r="F29" s="90"/>
      <c r="G29" s="92">
        <f>Table117[5]*Table117[6]</f>
        <v>0</v>
      </c>
    </row>
    <row r="30" spans="1:7" x14ac:dyDescent="0.25">
      <c r="A30" s="40">
        <v>23</v>
      </c>
      <c r="B30" s="41" t="s">
        <v>736</v>
      </c>
      <c r="C30" s="41" t="s">
        <v>739</v>
      </c>
      <c r="D30" s="41" t="s">
        <v>294</v>
      </c>
      <c r="E30" s="42">
        <v>6</v>
      </c>
      <c r="F30" s="90"/>
      <c r="G30" s="92">
        <f>Table117[5]*Table117[6]</f>
        <v>0</v>
      </c>
    </row>
    <row r="31" spans="1:7" x14ac:dyDescent="0.25">
      <c r="A31" s="40">
        <v>24</v>
      </c>
      <c r="B31" s="41" t="s">
        <v>736</v>
      </c>
      <c r="C31" s="41" t="s">
        <v>740</v>
      </c>
      <c r="D31" s="41" t="s">
        <v>294</v>
      </c>
      <c r="E31" s="42">
        <v>12</v>
      </c>
      <c r="F31" s="90"/>
      <c r="G31" s="92">
        <f>Table117[5]*Table117[6]</f>
        <v>0</v>
      </c>
    </row>
    <row r="32" spans="1:7" x14ac:dyDescent="0.25">
      <c r="A32" s="40">
        <v>25</v>
      </c>
      <c r="B32" s="41" t="s">
        <v>736</v>
      </c>
      <c r="C32" s="41" t="s">
        <v>741</v>
      </c>
      <c r="D32" s="41" t="s">
        <v>294</v>
      </c>
      <c r="E32" s="42">
        <v>2</v>
      </c>
      <c r="F32" s="90"/>
      <c r="G32" s="92">
        <f>Table117[5]*Table117[6]</f>
        <v>0</v>
      </c>
    </row>
    <row r="33" spans="1:7" x14ac:dyDescent="0.25">
      <c r="A33" s="40">
        <v>26</v>
      </c>
      <c r="B33" s="41" t="s">
        <v>736</v>
      </c>
      <c r="C33" s="41" t="s">
        <v>742</v>
      </c>
      <c r="D33" s="41" t="s">
        <v>294</v>
      </c>
      <c r="E33" s="42">
        <v>15</v>
      </c>
      <c r="F33" s="90"/>
      <c r="G33" s="92">
        <f>Table117[5]*Table117[6]</f>
        <v>0</v>
      </c>
    </row>
    <row r="34" spans="1:7" x14ac:dyDescent="0.25">
      <c r="A34" s="40">
        <v>27</v>
      </c>
      <c r="B34" s="41" t="s">
        <v>736</v>
      </c>
      <c r="C34" s="41" t="s">
        <v>743</v>
      </c>
      <c r="D34" s="41" t="s">
        <v>294</v>
      </c>
      <c r="E34" s="42">
        <v>2</v>
      </c>
      <c r="F34" s="90"/>
      <c r="G34" s="92">
        <f>Table117[5]*Table117[6]</f>
        <v>0</v>
      </c>
    </row>
    <row r="35" spans="1:7" x14ac:dyDescent="0.25">
      <c r="A35" s="40">
        <v>28</v>
      </c>
      <c r="B35" s="41" t="s">
        <v>736</v>
      </c>
      <c r="C35" s="41" t="s">
        <v>744</v>
      </c>
      <c r="D35" s="41" t="s">
        <v>294</v>
      </c>
      <c r="E35" s="42">
        <v>13</v>
      </c>
      <c r="F35" s="90"/>
      <c r="G35" s="92">
        <f>Table117[5]*Table117[6]</f>
        <v>0</v>
      </c>
    </row>
    <row r="36" spans="1:7" x14ac:dyDescent="0.25">
      <c r="A36" s="40">
        <v>29</v>
      </c>
      <c r="B36" s="41" t="s">
        <v>736</v>
      </c>
      <c r="C36" s="41" t="s">
        <v>745</v>
      </c>
      <c r="D36" s="41" t="s">
        <v>294</v>
      </c>
      <c r="E36" s="42">
        <v>15</v>
      </c>
      <c r="F36" s="90"/>
      <c r="G36" s="92">
        <f>Table117[5]*Table117[6]</f>
        <v>0</v>
      </c>
    </row>
    <row r="37" spans="1:7" x14ac:dyDescent="0.25">
      <c r="A37" s="40">
        <v>30</v>
      </c>
      <c r="B37" s="41" t="s">
        <v>736</v>
      </c>
      <c r="C37" s="41" t="s">
        <v>746</v>
      </c>
      <c r="D37" s="41" t="s">
        <v>294</v>
      </c>
      <c r="E37" s="42">
        <v>1</v>
      </c>
      <c r="F37" s="90"/>
      <c r="G37" s="92">
        <f>Table117[5]*Table117[6]</f>
        <v>0</v>
      </c>
    </row>
    <row r="38" spans="1:7" x14ac:dyDescent="0.25">
      <c r="A38" s="40">
        <v>31</v>
      </c>
      <c r="B38" s="41" t="s">
        <v>747</v>
      </c>
      <c r="C38" s="41" t="s">
        <v>748</v>
      </c>
      <c r="D38" s="41" t="s">
        <v>322</v>
      </c>
      <c r="E38" s="42">
        <v>1.4</v>
      </c>
      <c r="F38" s="90"/>
      <c r="G38" s="92">
        <f>Table117[5]*Table117[6]</f>
        <v>0</v>
      </c>
    </row>
    <row r="39" spans="1:7" ht="30" x14ac:dyDescent="0.25">
      <c r="A39" s="40">
        <v>32</v>
      </c>
      <c r="B39" s="41" t="s">
        <v>749</v>
      </c>
      <c r="C39" s="41" t="s">
        <v>750</v>
      </c>
      <c r="D39" s="41" t="s">
        <v>349</v>
      </c>
      <c r="E39" s="42">
        <v>1.5</v>
      </c>
      <c r="F39" s="90"/>
      <c r="G39" s="92">
        <f>Table117[5]*Table117[6]</f>
        <v>0</v>
      </c>
    </row>
    <row r="40" spans="1:7" x14ac:dyDescent="0.25">
      <c r="A40" s="40">
        <v>33</v>
      </c>
      <c r="B40" s="41"/>
      <c r="C40" s="41" t="s">
        <v>838</v>
      </c>
      <c r="D40" s="41" t="s">
        <v>294</v>
      </c>
      <c r="E40" s="42">
        <v>0</v>
      </c>
      <c r="F40" s="90"/>
      <c r="G40" s="92">
        <f>Table117[5]*Table117[6]</f>
        <v>0</v>
      </c>
    </row>
    <row r="41" spans="1:7" x14ac:dyDescent="0.25">
      <c r="A41" s="40">
        <v>34</v>
      </c>
      <c r="B41" s="41">
        <v>80261</v>
      </c>
      <c r="C41" s="41" t="s">
        <v>839</v>
      </c>
      <c r="D41" s="41" t="s">
        <v>294</v>
      </c>
      <c r="E41" s="42">
        <v>22</v>
      </c>
      <c r="F41" s="90"/>
      <c r="G41" s="92">
        <f>Table117[5]*Table117[6]</f>
        <v>0</v>
      </c>
    </row>
    <row r="42" spans="1:7" x14ac:dyDescent="0.25">
      <c r="A42" s="40">
        <v>35</v>
      </c>
      <c r="B42" s="41">
        <v>80263</v>
      </c>
      <c r="C42" s="41" t="s">
        <v>840</v>
      </c>
      <c r="D42" s="41" t="s">
        <v>129</v>
      </c>
      <c r="E42" s="42">
        <v>11</v>
      </c>
      <c r="F42" s="90"/>
      <c r="G42" s="92">
        <f>Table117[5]*Table117[6]</f>
        <v>0</v>
      </c>
    </row>
    <row r="43" spans="1:7" x14ac:dyDescent="0.25">
      <c r="A43" s="40">
        <v>36</v>
      </c>
      <c r="B43" s="41">
        <v>80263</v>
      </c>
      <c r="C43" s="41" t="s">
        <v>841</v>
      </c>
      <c r="D43" s="41" t="s">
        <v>129</v>
      </c>
      <c r="E43" s="42">
        <v>5</v>
      </c>
      <c r="F43" s="90"/>
      <c r="G43" s="92">
        <f>Table117[5]*Table117[6]</f>
        <v>0</v>
      </c>
    </row>
    <row r="44" spans="1:7" x14ac:dyDescent="0.25">
      <c r="A44" s="40">
        <v>37</v>
      </c>
      <c r="B44" s="41">
        <v>80264</v>
      </c>
      <c r="C44" s="41" t="s">
        <v>751</v>
      </c>
      <c r="D44" s="41" t="s">
        <v>129</v>
      </c>
      <c r="E44" s="42">
        <v>36</v>
      </c>
      <c r="F44" s="90"/>
      <c r="G44" s="92">
        <f>Table117[5]*Table117[6]</f>
        <v>0</v>
      </c>
    </row>
    <row r="45" spans="1:7" x14ac:dyDescent="0.25">
      <c r="A45" s="40">
        <v>38</v>
      </c>
      <c r="B45" s="41">
        <v>80265</v>
      </c>
      <c r="C45" s="41" t="s">
        <v>752</v>
      </c>
      <c r="D45" s="41" t="s">
        <v>129</v>
      </c>
      <c r="E45" s="42">
        <v>53</v>
      </c>
      <c r="F45" s="90"/>
      <c r="G45" s="92">
        <f>Table117[5]*Table117[6]</f>
        <v>0</v>
      </c>
    </row>
    <row r="46" spans="1:7" x14ac:dyDescent="0.25">
      <c r="A46" s="40">
        <v>39</v>
      </c>
      <c r="B46" s="41">
        <v>80266</v>
      </c>
      <c r="C46" s="41" t="s">
        <v>753</v>
      </c>
      <c r="D46" s="41" t="s">
        <v>129</v>
      </c>
      <c r="E46" s="42">
        <v>61</v>
      </c>
      <c r="F46" s="90"/>
      <c r="G46" s="92">
        <f>Table117[5]*Table117[6]</f>
        <v>0</v>
      </c>
    </row>
    <row r="47" spans="1:7" x14ac:dyDescent="0.25">
      <c r="A47" s="40">
        <v>40</v>
      </c>
      <c r="B47" s="41">
        <v>80268</v>
      </c>
      <c r="C47" s="41" t="s">
        <v>842</v>
      </c>
      <c r="D47" s="41" t="s">
        <v>129</v>
      </c>
      <c r="E47" s="42">
        <v>80</v>
      </c>
      <c r="F47" s="90"/>
      <c r="G47" s="92">
        <f>Table117[5]*Table117[6]</f>
        <v>0</v>
      </c>
    </row>
    <row r="48" spans="1:7" x14ac:dyDescent="0.25">
      <c r="A48" s="40">
        <v>41</v>
      </c>
      <c r="B48" s="41">
        <v>80269</v>
      </c>
      <c r="C48" s="41" t="s">
        <v>843</v>
      </c>
      <c r="D48" s="41" t="s">
        <v>129</v>
      </c>
      <c r="E48" s="42">
        <v>70</v>
      </c>
      <c r="F48" s="90"/>
      <c r="G48" s="92">
        <f>Table117[5]*Table117[6]</f>
        <v>0</v>
      </c>
    </row>
    <row r="49" spans="1:7" x14ac:dyDescent="0.25">
      <c r="A49" s="40">
        <v>42</v>
      </c>
      <c r="B49" s="41">
        <v>80270</v>
      </c>
      <c r="C49" s="41" t="s">
        <v>520</v>
      </c>
      <c r="D49" s="41" t="s">
        <v>129</v>
      </c>
      <c r="E49" s="42">
        <v>36</v>
      </c>
      <c r="F49" s="90"/>
      <c r="G49" s="92">
        <f>Table117[5]*Table117[6]</f>
        <v>0</v>
      </c>
    </row>
    <row r="50" spans="1:7" x14ac:dyDescent="0.25">
      <c r="A50" s="40">
        <v>43</v>
      </c>
      <c r="B50" s="41">
        <v>80271</v>
      </c>
      <c r="C50" s="41" t="s">
        <v>754</v>
      </c>
      <c r="D50" s="41" t="s">
        <v>129</v>
      </c>
      <c r="E50" s="42">
        <v>9</v>
      </c>
      <c r="F50" s="90"/>
      <c r="G50" s="92">
        <f>Table117[5]*Table117[6]</f>
        <v>0</v>
      </c>
    </row>
    <row r="51" spans="1:7" x14ac:dyDescent="0.25">
      <c r="A51" s="40">
        <v>44</v>
      </c>
      <c r="B51" s="41">
        <v>80277</v>
      </c>
      <c r="C51" s="41" t="s">
        <v>844</v>
      </c>
      <c r="D51" s="41" t="s">
        <v>294</v>
      </c>
      <c r="E51" s="42">
        <v>3</v>
      </c>
      <c r="F51" s="90"/>
      <c r="G51" s="92">
        <f>Table117[5]*Table117[6]</f>
        <v>0</v>
      </c>
    </row>
    <row r="52" spans="1:7" x14ac:dyDescent="0.25">
      <c r="A52" s="40">
        <v>45</v>
      </c>
      <c r="B52" s="41">
        <v>80263</v>
      </c>
      <c r="C52" s="41" t="s">
        <v>755</v>
      </c>
      <c r="D52" s="41" t="s">
        <v>129</v>
      </c>
      <c r="E52" s="42">
        <v>6</v>
      </c>
      <c r="F52" s="90"/>
      <c r="G52" s="92">
        <f>Table117[5]*Table117[6]</f>
        <v>0</v>
      </c>
    </row>
    <row r="53" spans="1:7" x14ac:dyDescent="0.25">
      <c r="A53" s="40" t="s">
        <v>114</v>
      </c>
      <c r="B53" s="41"/>
      <c r="C53" s="41" t="s">
        <v>521</v>
      </c>
      <c r="D53" s="41"/>
      <c r="E53" s="42"/>
      <c r="F53" s="90"/>
      <c r="G53" s="92">
        <f>Table117[5]*Table117[6]</f>
        <v>0</v>
      </c>
    </row>
    <row r="54" spans="1:7" x14ac:dyDescent="0.25">
      <c r="A54" s="40">
        <v>46</v>
      </c>
      <c r="B54" s="41" t="s">
        <v>354</v>
      </c>
      <c r="C54" s="41" t="s">
        <v>756</v>
      </c>
      <c r="D54" s="41" t="s">
        <v>294</v>
      </c>
      <c r="E54" s="42">
        <v>2</v>
      </c>
      <c r="F54" s="90"/>
      <c r="G54" s="92">
        <f>Table117[5]*Table117[6]</f>
        <v>0</v>
      </c>
    </row>
    <row r="55" spans="1:7" x14ac:dyDescent="0.25">
      <c r="A55" s="40">
        <v>47</v>
      </c>
      <c r="B55" s="41" t="s">
        <v>643</v>
      </c>
      <c r="C55" s="41" t="s">
        <v>711</v>
      </c>
      <c r="D55" s="41" t="s">
        <v>294</v>
      </c>
      <c r="E55" s="42">
        <v>1</v>
      </c>
      <c r="F55" s="90"/>
      <c r="G55" s="92">
        <f>Table117[5]*Table117[6]</f>
        <v>0</v>
      </c>
    </row>
    <row r="56" spans="1:7" x14ac:dyDescent="0.25">
      <c r="A56" s="40">
        <v>48</v>
      </c>
      <c r="B56" s="41">
        <v>3380005</v>
      </c>
      <c r="C56" s="41" t="s">
        <v>757</v>
      </c>
      <c r="D56" s="41" t="s">
        <v>294</v>
      </c>
      <c r="E56" s="42">
        <v>4</v>
      </c>
      <c r="F56" s="90"/>
      <c r="G56" s="92">
        <f>Table117[5]*Table117[6]</f>
        <v>0</v>
      </c>
    </row>
    <row r="57" spans="1:7" x14ac:dyDescent="0.25">
      <c r="A57" s="40">
        <v>49</v>
      </c>
      <c r="B57" s="41" t="s">
        <v>643</v>
      </c>
      <c r="C57" s="41" t="s">
        <v>758</v>
      </c>
      <c r="D57" s="41" t="s">
        <v>294</v>
      </c>
      <c r="E57" s="42">
        <v>1</v>
      </c>
      <c r="F57" s="90"/>
      <c r="G57" s="92">
        <f>Table117[5]*Table117[6]</f>
        <v>0</v>
      </c>
    </row>
    <row r="58" spans="1:7" x14ac:dyDescent="0.25">
      <c r="A58" s="40">
        <v>50</v>
      </c>
      <c r="B58" s="41" t="s">
        <v>354</v>
      </c>
      <c r="C58" s="41" t="s">
        <v>759</v>
      </c>
      <c r="D58" s="41" t="s">
        <v>294</v>
      </c>
      <c r="E58" s="42">
        <v>18</v>
      </c>
      <c r="F58" s="90"/>
      <c r="G58" s="92">
        <f>Table117[5]*Table117[6]</f>
        <v>0</v>
      </c>
    </row>
    <row r="59" spans="1:7" x14ac:dyDescent="0.25">
      <c r="A59" s="40">
        <v>51</v>
      </c>
      <c r="B59" s="41" t="s">
        <v>354</v>
      </c>
      <c r="C59" s="41" t="s">
        <v>760</v>
      </c>
      <c r="D59" s="41" t="s">
        <v>294</v>
      </c>
      <c r="E59" s="42">
        <v>4</v>
      </c>
      <c r="F59" s="90"/>
      <c r="G59" s="92">
        <f>Table117[5]*Table117[6]</f>
        <v>0</v>
      </c>
    </row>
    <row r="60" spans="1:7" x14ac:dyDescent="0.25">
      <c r="A60" s="40">
        <v>52</v>
      </c>
      <c r="B60" s="41" t="s">
        <v>354</v>
      </c>
      <c r="C60" s="41" t="s">
        <v>761</v>
      </c>
      <c r="D60" s="41" t="s">
        <v>294</v>
      </c>
      <c r="E60" s="42">
        <v>1</v>
      </c>
      <c r="F60" s="90"/>
      <c r="G60" s="92">
        <f>Table117[5]*Table117[6]</f>
        <v>0</v>
      </c>
    </row>
    <row r="61" spans="1:7" x14ac:dyDescent="0.25">
      <c r="A61" s="40">
        <v>53</v>
      </c>
      <c r="B61" s="41" t="s">
        <v>354</v>
      </c>
      <c r="C61" s="41" t="s">
        <v>762</v>
      </c>
      <c r="D61" s="41" t="s">
        <v>294</v>
      </c>
      <c r="E61" s="42">
        <v>1</v>
      </c>
      <c r="F61" s="90"/>
      <c r="G61" s="92">
        <f>Table117[5]*Table117[6]</f>
        <v>0</v>
      </c>
    </row>
    <row r="62" spans="1:7" x14ac:dyDescent="0.25">
      <c r="A62" s="40">
        <v>55</v>
      </c>
      <c r="B62" s="41" t="s">
        <v>354</v>
      </c>
      <c r="C62" s="41" t="s">
        <v>763</v>
      </c>
      <c r="D62" s="41" t="s">
        <v>294</v>
      </c>
      <c r="E62" s="42">
        <v>1</v>
      </c>
      <c r="F62" s="90"/>
      <c r="G62" s="92">
        <f>Table117[5]*Table117[6]</f>
        <v>0</v>
      </c>
    </row>
    <row r="63" spans="1:7" x14ac:dyDescent="0.25">
      <c r="A63" s="40">
        <v>56</v>
      </c>
      <c r="B63" s="41" t="s">
        <v>354</v>
      </c>
      <c r="C63" s="41" t="s">
        <v>764</v>
      </c>
      <c r="D63" s="41" t="s">
        <v>294</v>
      </c>
      <c r="E63" s="42">
        <v>2</v>
      </c>
      <c r="F63" s="90"/>
      <c r="G63" s="92">
        <f>Table117[5]*Table117[6]</f>
        <v>0</v>
      </c>
    </row>
    <row r="64" spans="1:7" x14ac:dyDescent="0.25">
      <c r="A64" s="40">
        <v>57</v>
      </c>
      <c r="B64" s="41" t="s">
        <v>354</v>
      </c>
      <c r="C64" s="41" t="s">
        <v>845</v>
      </c>
      <c r="D64" s="41" t="s">
        <v>294</v>
      </c>
      <c r="E64" s="42">
        <v>2</v>
      </c>
      <c r="F64" s="90"/>
      <c r="G64" s="92">
        <f>Table117[5]*Table117[6]</f>
        <v>0</v>
      </c>
    </row>
    <row r="65" spans="1:7" x14ac:dyDescent="0.25">
      <c r="A65" s="40">
        <v>58</v>
      </c>
      <c r="B65" s="41" t="s">
        <v>354</v>
      </c>
      <c r="C65" s="41" t="s">
        <v>765</v>
      </c>
      <c r="D65" s="41" t="s">
        <v>294</v>
      </c>
      <c r="E65" s="42">
        <v>6</v>
      </c>
      <c r="F65" s="90"/>
      <c r="G65" s="92">
        <f>Table117[5]*Table117[6]</f>
        <v>0</v>
      </c>
    </row>
    <row r="66" spans="1:7" ht="30" x14ac:dyDescent="0.25">
      <c r="A66" s="40">
        <v>59</v>
      </c>
      <c r="B66" s="41" t="s">
        <v>766</v>
      </c>
      <c r="C66" s="41" t="s">
        <v>846</v>
      </c>
      <c r="D66" s="41" t="s">
        <v>294</v>
      </c>
      <c r="E66" s="42">
        <v>6</v>
      </c>
      <c r="F66" s="90"/>
      <c r="G66" s="92">
        <f>Table117[5]*Table117[6]</f>
        <v>0</v>
      </c>
    </row>
    <row r="67" spans="1:7" ht="30" x14ac:dyDescent="0.25">
      <c r="A67" s="40">
        <v>60</v>
      </c>
      <c r="B67" s="41" t="s">
        <v>766</v>
      </c>
      <c r="C67" s="41" t="s">
        <v>847</v>
      </c>
      <c r="D67" s="41" t="s">
        <v>294</v>
      </c>
      <c r="E67" s="42">
        <v>6</v>
      </c>
      <c r="F67" s="90"/>
      <c r="G67" s="92">
        <f>Table117[5]*Table117[6]</f>
        <v>0</v>
      </c>
    </row>
    <row r="68" spans="1:7" ht="30" x14ac:dyDescent="0.25">
      <c r="A68" s="40">
        <v>61</v>
      </c>
      <c r="B68" s="41" t="s">
        <v>766</v>
      </c>
      <c r="C68" s="41" t="s">
        <v>848</v>
      </c>
      <c r="D68" s="41" t="s">
        <v>294</v>
      </c>
      <c r="E68" s="42">
        <v>1</v>
      </c>
      <c r="F68" s="90"/>
      <c r="G68" s="92">
        <f>Table117[5]*Table117[6]</f>
        <v>0</v>
      </c>
    </row>
    <row r="69" spans="1:7" ht="30" x14ac:dyDescent="0.25">
      <c r="A69" s="40">
        <v>62</v>
      </c>
      <c r="B69" s="41" t="s">
        <v>766</v>
      </c>
      <c r="C69" s="41" t="s">
        <v>849</v>
      </c>
      <c r="D69" s="41" t="s">
        <v>294</v>
      </c>
      <c r="E69" s="42">
        <v>1</v>
      </c>
      <c r="F69" s="90"/>
      <c r="G69" s="92">
        <f>Table117[5]*Table117[6]</f>
        <v>0</v>
      </c>
    </row>
    <row r="70" spans="1:7" x14ac:dyDescent="0.25">
      <c r="A70" s="40">
        <v>63</v>
      </c>
      <c r="B70" s="41" t="s">
        <v>354</v>
      </c>
      <c r="C70" s="41" t="s">
        <v>850</v>
      </c>
      <c r="D70" s="41" t="s">
        <v>294</v>
      </c>
      <c r="E70" s="42">
        <v>1</v>
      </c>
      <c r="F70" s="90"/>
      <c r="G70" s="92">
        <f>Table117[5]*Table117[6]</f>
        <v>0</v>
      </c>
    </row>
    <row r="71" spans="1:7" x14ac:dyDescent="0.25">
      <c r="A71" s="40">
        <v>64</v>
      </c>
      <c r="B71" s="41" t="s">
        <v>354</v>
      </c>
      <c r="C71" s="41" t="s">
        <v>851</v>
      </c>
      <c r="D71" s="41" t="s">
        <v>294</v>
      </c>
      <c r="E71" s="42">
        <v>6</v>
      </c>
      <c r="F71" s="90"/>
      <c r="G71" s="92">
        <f>Table117[5]*Table117[6]</f>
        <v>0</v>
      </c>
    </row>
    <row r="72" spans="1:7" x14ac:dyDescent="0.25">
      <c r="A72" s="40">
        <v>65</v>
      </c>
      <c r="B72" s="41" t="s">
        <v>354</v>
      </c>
      <c r="C72" s="41" t="s">
        <v>852</v>
      </c>
      <c r="D72" s="41" t="s">
        <v>294</v>
      </c>
      <c r="E72" s="42">
        <v>1</v>
      </c>
      <c r="F72" s="90"/>
      <c r="G72" s="92">
        <f>Table117[5]*Table117[6]</f>
        <v>0</v>
      </c>
    </row>
    <row r="73" spans="1:7" x14ac:dyDescent="0.25">
      <c r="A73" s="40">
        <v>66</v>
      </c>
      <c r="B73" s="41" t="s">
        <v>354</v>
      </c>
      <c r="C73" s="41" t="s">
        <v>853</v>
      </c>
      <c r="D73" s="41" t="s">
        <v>294</v>
      </c>
      <c r="E73" s="42">
        <v>6</v>
      </c>
      <c r="F73" s="90"/>
      <c r="G73" s="92">
        <f>Table117[5]*Table117[6]</f>
        <v>0</v>
      </c>
    </row>
    <row r="74" spans="1:7" x14ac:dyDescent="0.25">
      <c r="A74" s="40">
        <v>67</v>
      </c>
      <c r="B74" s="41" t="s">
        <v>354</v>
      </c>
      <c r="C74" s="41" t="s">
        <v>767</v>
      </c>
      <c r="D74" s="41" t="s">
        <v>294</v>
      </c>
      <c r="E74" s="42">
        <v>15</v>
      </c>
      <c r="F74" s="90"/>
      <c r="G74" s="92">
        <f>Table117[5]*Table117[6]</f>
        <v>0</v>
      </c>
    </row>
    <row r="75" spans="1:7" x14ac:dyDescent="0.25">
      <c r="A75" s="40">
        <v>68</v>
      </c>
      <c r="B75" s="41" t="s">
        <v>354</v>
      </c>
      <c r="C75" s="41" t="s">
        <v>768</v>
      </c>
      <c r="D75" s="41" t="s">
        <v>294</v>
      </c>
      <c r="E75" s="42">
        <v>2</v>
      </c>
      <c r="F75" s="90"/>
      <c r="G75" s="92">
        <f>Table117[5]*Table117[6]</f>
        <v>0</v>
      </c>
    </row>
    <row r="76" spans="1:7" x14ac:dyDescent="0.25">
      <c r="A76" s="40">
        <v>69</v>
      </c>
      <c r="B76" s="41" t="s">
        <v>354</v>
      </c>
      <c r="C76" s="41" t="s">
        <v>769</v>
      </c>
      <c r="D76" s="41" t="s">
        <v>294</v>
      </c>
      <c r="E76" s="42">
        <v>15</v>
      </c>
      <c r="F76" s="90"/>
      <c r="G76" s="92">
        <f>Table117[5]*Table117[6]</f>
        <v>0</v>
      </c>
    </row>
    <row r="77" spans="1:7" x14ac:dyDescent="0.25">
      <c r="A77" s="40">
        <v>70</v>
      </c>
      <c r="B77" s="41" t="s">
        <v>354</v>
      </c>
      <c r="C77" s="41" t="s">
        <v>770</v>
      </c>
      <c r="D77" s="41" t="s">
        <v>294</v>
      </c>
      <c r="E77" s="42">
        <v>1</v>
      </c>
      <c r="F77" s="90"/>
      <c r="G77" s="92">
        <f>Table117[5]*Table117[6]</f>
        <v>0</v>
      </c>
    </row>
    <row r="78" spans="1:7" x14ac:dyDescent="0.25">
      <c r="A78" s="40">
        <v>71</v>
      </c>
      <c r="B78" s="41" t="s">
        <v>354</v>
      </c>
      <c r="C78" s="41" t="s">
        <v>854</v>
      </c>
      <c r="D78" s="41" t="s">
        <v>294</v>
      </c>
      <c r="E78" s="42">
        <v>5</v>
      </c>
      <c r="F78" s="90"/>
      <c r="G78" s="92">
        <f>Table117[5]*Table117[6]</f>
        <v>0</v>
      </c>
    </row>
    <row r="79" spans="1:7" x14ac:dyDescent="0.25">
      <c r="A79" s="40" t="s">
        <v>83</v>
      </c>
      <c r="B79" s="41"/>
      <c r="C79" s="41"/>
      <c r="D79" s="41"/>
      <c r="E79" s="42"/>
      <c r="F79" s="42"/>
      <c r="G79" s="87">
        <f>SUBTOTAL(9,Table117[7])</f>
        <v>0</v>
      </c>
    </row>
  </sheetData>
  <mergeCells count="2">
    <mergeCell ref="C2:G3"/>
    <mergeCell ref="A4:B4"/>
  </mergeCells>
  <phoneticPr fontId="18" type="noConversion"/>
  <conditionalFormatting sqref="E7:G79">
    <cfRule type="notContainsBlanks" priority="8" stopIfTrue="1">
      <formula>LEN(TRIM(E7))&gt;0</formula>
    </cfRule>
    <cfRule type="expression" dxfId="122" priority="9">
      <formula>$E7&lt;&gt;""</formula>
    </cfRule>
  </conditionalFormatting>
  <conditionalFormatting sqref="A7:G79">
    <cfRule type="expression" dxfId="121" priority="3">
      <formula>CELL("PROTECT",A7)=0</formula>
    </cfRule>
    <cfRule type="expression" dxfId="120" priority="4">
      <formula>$C7="Subtotal"</formula>
    </cfRule>
    <cfRule type="expression" priority="5" stopIfTrue="1">
      <formula>OR($C7="Subtotal",$A7="Total TVA Cota 0")</formula>
    </cfRule>
    <cfRule type="expression" dxfId="119" priority="7">
      <formula>$E7=""</formula>
    </cfRule>
  </conditionalFormatting>
  <conditionalFormatting sqref="G7:G79">
    <cfRule type="expression" dxfId="118" priority="1">
      <formula>AND($C7="Subtotal",$G7="")</formula>
    </cfRule>
    <cfRule type="expression" dxfId="117" priority="2">
      <formula>AND($C7="Subtotal",_xlfn.FORMULATEXT($G7)="=[5]*[6]")</formula>
    </cfRule>
    <cfRule type="expression" dxfId="116" priority="6">
      <formula>AND($C7&lt;&gt;"Subtotal",_xlfn.FORMULATEXT($G7)&lt;&gt;"=[5]*[6]")</formula>
    </cfRule>
  </conditionalFormatting>
  <dataValidations count="1">
    <dataValidation type="decimal" operator="greaterThan" allowBlank="1" showInputMessage="1" showErrorMessage="1" sqref="F7:F7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view="pageBreakPreview" topLeftCell="A10" zoomScaleNormal="90" zoomScaleSheetLayoutView="100" workbookViewId="0">
      <selection activeCell="C55" sqref="C5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1" t="str">
        <f>SITE!C2</f>
        <v>Construirea Centralei termice cu arderea biocombustibilului solid la Liceul Teoretic din com. Sudarca, r-l Dondușeni</v>
      </c>
      <c r="D2" s="141"/>
      <c r="E2" s="141"/>
      <c r="F2" s="141"/>
      <c r="G2" s="141"/>
    </row>
    <row r="3" spans="1:7" s="22" customFormat="1" ht="18.75" x14ac:dyDescent="0.3">
      <c r="A3" s="26" t="str">
        <f>SITE!A3</f>
        <v>Site:</v>
      </c>
      <c r="B3" s="27" t="str">
        <f>IF(SITE!B3=0,"",SITE!B3)</f>
        <v>y</v>
      </c>
      <c r="C3" s="141"/>
      <c r="D3" s="141"/>
      <c r="E3" s="141"/>
      <c r="F3" s="141"/>
      <c r="G3" s="141"/>
    </row>
    <row r="4" spans="1:7" s="22" customFormat="1" ht="18.75" x14ac:dyDescent="0.25">
      <c r="A4" s="144" t="s">
        <v>8</v>
      </c>
      <c r="B4" s="144"/>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642</v>
      </c>
      <c r="D7" s="38"/>
      <c r="E7" s="44"/>
      <c r="F7" s="43"/>
      <c r="G7" s="87">
        <f>Table118[5]*Table118[6]</f>
        <v>0</v>
      </c>
    </row>
    <row r="8" spans="1:7" x14ac:dyDescent="0.25">
      <c r="A8" s="35">
        <v>2</v>
      </c>
      <c r="B8" s="25" t="s">
        <v>644</v>
      </c>
      <c r="C8" s="25" t="s">
        <v>858</v>
      </c>
      <c r="D8" s="25" t="s">
        <v>294</v>
      </c>
      <c r="E8" s="25">
        <v>1</v>
      </c>
      <c r="F8" s="90"/>
      <c r="G8" s="91">
        <f>Table118[5]*Table118[6]</f>
        <v>0</v>
      </c>
    </row>
    <row r="9" spans="1:7" x14ac:dyDescent="0.25">
      <c r="A9" s="40">
        <v>3</v>
      </c>
      <c r="B9" s="41" t="s">
        <v>643</v>
      </c>
      <c r="C9" s="41" t="s">
        <v>859</v>
      </c>
      <c r="D9" s="41" t="s">
        <v>294</v>
      </c>
      <c r="E9" s="42">
        <v>1</v>
      </c>
      <c r="F9" s="90"/>
      <c r="G9" s="92">
        <f>Table118[5]*Table118[6]</f>
        <v>0</v>
      </c>
    </row>
    <row r="10" spans="1:7" x14ac:dyDescent="0.25">
      <c r="A10" s="40" t="s">
        <v>114</v>
      </c>
      <c r="B10" s="41"/>
      <c r="C10" s="41" t="s">
        <v>301</v>
      </c>
      <c r="D10" s="41"/>
      <c r="E10" s="42"/>
      <c r="F10" s="90"/>
      <c r="G10" s="92">
        <f>Table118[5]*Table118[6]</f>
        <v>0</v>
      </c>
    </row>
    <row r="11" spans="1:7" ht="30" x14ac:dyDescent="0.25">
      <c r="A11" s="40">
        <v>4</v>
      </c>
      <c r="B11" s="41" t="s">
        <v>645</v>
      </c>
      <c r="C11" s="41" t="s">
        <v>646</v>
      </c>
      <c r="D11" s="41" t="s">
        <v>294</v>
      </c>
      <c r="E11" s="42">
        <v>1</v>
      </c>
      <c r="F11" s="90"/>
      <c r="G11" s="92">
        <f>Table118[5]*Table118[6]</f>
        <v>0</v>
      </c>
    </row>
    <row r="12" spans="1:7" x14ac:dyDescent="0.25">
      <c r="A12" s="40">
        <v>5</v>
      </c>
      <c r="B12" s="41" t="s">
        <v>647</v>
      </c>
      <c r="C12" s="41" t="s">
        <v>648</v>
      </c>
      <c r="D12" s="41" t="s">
        <v>294</v>
      </c>
      <c r="E12" s="42">
        <v>1</v>
      </c>
      <c r="F12" s="90"/>
      <c r="G12" s="92">
        <f>Table118[5]*Table118[6]</f>
        <v>0</v>
      </c>
    </row>
    <row r="13" spans="1:7" x14ac:dyDescent="0.25">
      <c r="A13" s="40" t="s">
        <v>114</v>
      </c>
      <c r="B13" s="41"/>
      <c r="C13" s="41" t="s">
        <v>403</v>
      </c>
      <c r="D13" s="41"/>
      <c r="E13" s="42"/>
      <c r="F13" s="90"/>
      <c r="G13" s="92">
        <f>Table118[5]*Table118[6]</f>
        <v>0</v>
      </c>
    </row>
    <row r="14" spans="1:7" x14ac:dyDescent="0.25">
      <c r="A14" s="40"/>
      <c r="B14" s="41"/>
      <c r="C14" s="41" t="s">
        <v>860</v>
      </c>
      <c r="D14" s="41"/>
      <c r="E14" s="42"/>
      <c r="F14" s="90"/>
      <c r="G14" s="92">
        <f>Table118[5]*Table118[6]</f>
        <v>0</v>
      </c>
    </row>
    <row r="15" spans="1:7" ht="30" x14ac:dyDescent="0.25">
      <c r="A15" s="40">
        <v>6</v>
      </c>
      <c r="B15" s="41" t="s">
        <v>649</v>
      </c>
      <c r="C15" s="41" t="s">
        <v>650</v>
      </c>
      <c r="D15" s="41" t="s">
        <v>129</v>
      </c>
      <c r="E15" s="42">
        <v>10</v>
      </c>
      <c r="F15" s="90"/>
      <c r="G15" s="92">
        <f>Table118[5]*Table118[6]</f>
        <v>0</v>
      </c>
    </row>
    <row r="16" spans="1:7" ht="30" x14ac:dyDescent="0.25">
      <c r="A16" s="40">
        <v>7</v>
      </c>
      <c r="B16" s="41" t="s">
        <v>651</v>
      </c>
      <c r="C16" s="41" t="s">
        <v>652</v>
      </c>
      <c r="D16" s="41" t="s">
        <v>129</v>
      </c>
      <c r="E16" s="42">
        <v>15</v>
      </c>
      <c r="F16" s="90"/>
      <c r="G16" s="92">
        <f>Table118[5]*Table118[6]</f>
        <v>0</v>
      </c>
    </row>
    <row r="17" spans="1:7" ht="45" x14ac:dyDescent="0.25">
      <c r="A17" s="40">
        <v>8</v>
      </c>
      <c r="B17" s="41" t="s">
        <v>653</v>
      </c>
      <c r="C17" s="41" t="s">
        <v>654</v>
      </c>
      <c r="D17" s="41" t="s">
        <v>129</v>
      </c>
      <c r="E17" s="42">
        <v>25</v>
      </c>
      <c r="F17" s="90"/>
      <c r="G17" s="92">
        <f>Table118[5]*Table118[6]</f>
        <v>0</v>
      </c>
    </row>
    <row r="18" spans="1:7" ht="30" x14ac:dyDescent="0.25">
      <c r="A18" s="40">
        <v>9</v>
      </c>
      <c r="B18" s="41" t="s">
        <v>655</v>
      </c>
      <c r="C18" s="41" t="s">
        <v>656</v>
      </c>
      <c r="D18" s="41" t="s">
        <v>294</v>
      </c>
      <c r="E18" s="42">
        <v>13</v>
      </c>
      <c r="F18" s="90"/>
      <c r="G18" s="92">
        <f>Table118[5]*Table118[6]</f>
        <v>0</v>
      </c>
    </row>
    <row r="19" spans="1:7" ht="30" x14ac:dyDescent="0.25">
      <c r="A19" s="40">
        <v>10</v>
      </c>
      <c r="B19" s="41" t="s">
        <v>657</v>
      </c>
      <c r="C19" s="41" t="s">
        <v>658</v>
      </c>
      <c r="D19" s="41" t="s">
        <v>294</v>
      </c>
      <c r="E19" s="42">
        <v>19</v>
      </c>
      <c r="F19" s="90"/>
      <c r="G19" s="92">
        <f>Table118[5]*Table118[6]</f>
        <v>0</v>
      </c>
    </row>
    <row r="20" spans="1:7" ht="30" x14ac:dyDescent="0.25">
      <c r="A20" s="40">
        <v>11</v>
      </c>
      <c r="B20" s="41" t="s">
        <v>659</v>
      </c>
      <c r="C20" s="41" t="s">
        <v>660</v>
      </c>
      <c r="D20" s="41" t="s">
        <v>129</v>
      </c>
      <c r="E20" s="42">
        <v>10</v>
      </c>
      <c r="F20" s="90"/>
      <c r="G20" s="92">
        <f>Table118[5]*Table118[6]</f>
        <v>0</v>
      </c>
    </row>
    <row r="21" spans="1:7" ht="30" x14ac:dyDescent="0.25">
      <c r="A21" s="40">
        <v>12</v>
      </c>
      <c r="B21" s="41" t="s">
        <v>659</v>
      </c>
      <c r="C21" s="41" t="s">
        <v>661</v>
      </c>
      <c r="D21" s="41" t="s">
        <v>129</v>
      </c>
      <c r="E21" s="42">
        <v>15</v>
      </c>
      <c r="F21" s="90"/>
      <c r="G21" s="92">
        <f>Table118[5]*Table118[6]</f>
        <v>0</v>
      </c>
    </row>
    <row r="22" spans="1:7" ht="30" x14ac:dyDescent="0.25">
      <c r="A22" s="40">
        <v>13</v>
      </c>
      <c r="B22" s="41" t="s">
        <v>662</v>
      </c>
      <c r="C22" s="41" t="s">
        <v>663</v>
      </c>
      <c r="D22" s="41" t="s">
        <v>294</v>
      </c>
      <c r="E22" s="42">
        <v>4</v>
      </c>
      <c r="F22" s="90"/>
      <c r="G22" s="92">
        <f>Table118[5]*Table118[6]</f>
        <v>0</v>
      </c>
    </row>
    <row r="23" spans="1:7" ht="30" x14ac:dyDescent="0.25">
      <c r="A23" s="40">
        <v>14</v>
      </c>
      <c r="B23" s="41" t="s">
        <v>664</v>
      </c>
      <c r="C23" s="41" t="s">
        <v>665</v>
      </c>
      <c r="D23" s="41" t="s">
        <v>294</v>
      </c>
      <c r="E23" s="42">
        <v>2</v>
      </c>
      <c r="F23" s="90"/>
      <c r="G23" s="92">
        <f>Table118[5]*Table118[6]</f>
        <v>0</v>
      </c>
    </row>
    <row r="24" spans="1:7" ht="45" x14ac:dyDescent="0.25">
      <c r="A24" s="40">
        <v>15</v>
      </c>
      <c r="B24" s="41" t="s">
        <v>666</v>
      </c>
      <c r="C24" s="41" t="s">
        <v>667</v>
      </c>
      <c r="D24" s="41" t="s">
        <v>294</v>
      </c>
      <c r="E24" s="42">
        <v>1</v>
      </c>
      <c r="F24" s="90"/>
      <c r="G24" s="92">
        <f>Table118[5]*Table118[6]</f>
        <v>0</v>
      </c>
    </row>
    <row r="25" spans="1:7" ht="30" x14ac:dyDescent="0.25">
      <c r="A25" s="40">
        <v>16</v>
      </c>
      <c r="B25" s="41" t="s">
        <v>668</v>
      </c>
      <c r="C25" s="41" t="s">
        <v>669</v>
      </c>
      <c r="D25" s="41" t="s">
        <v>670</v>
      </c>
      <c r="E25" s="42">
        <v>1</v>
      </c>
      <c r="F25" s="90"/>
      <c r="G25" s="92">
        <f>Table118[5]*Table118[6]</f>
        <v>0</v>
      </c>
    </row>
    <row r="26" spans="1:7" ht="30" x14ac:dyDescent="0.25">
      <c r="A26" s="40">
        <v>17</v>
      </c>
      <c r="B26" s="41" t="s">
        <v>419</v>
      </c>
      <c r="C26" s="41" t="s">
        <v>671</v>
      </c>
      <c r="D26" s="41" t="s">
        <v>294</v>
      </c>
      <c r="E26" s="42">
        <v>1</v>
      </c>
      <c r="F26" s="90"/>
      <c r="G26" s="92">
        <f>Table118[5]*Table118[6]</f>
        <v>0</v>
      </c>
    </row>
    <row r="27" spans="1:7" ht="30" x14ac:dyDescent="0.25">
      <c r="A27" s="40">
        <v>18</v>
      </c>
      <c r="B27" s="41" t="s">
        <v>662</v>
      </c>
      <c r="C27" s="41" t="s">
        <v>672</v>
      </c>
      <c r="D27" s="41" t="s">
        <v>294</v>
      </c>
      <c r="E27" s="42">
        <v>1</v>
      </c>
      <c r="F27" s="90"/>
      <c r="G27" s="92">
        <f>Table118[5]*Table118[6]</f>
        <v>0</v>
      </c>
    </row>
    <row r="28" spans="1:7" x14ac:dyDescent="0.25">
      <c r="A28" s="40">
        <v>19</v>
      </c>
      <c r="B28" s="41" t="s">
        <v>673</v>
      </c>
      <c r="C28" s="41" t="s">
        <v>674</v>
      </c>
      <c r="D28" s="41" t="s">
        <v>294</v>
      </c>
      <c r="E28" s="42">
        <v>1</v>
      </c>
      <c r="F28" s="90"/>
      <c r="G28" s="92">
        <f>Table118[5]*Table118[6]</f>
        <v>0</v>
      </c>
    </row>
    <row r="29" spans="1:7" ht="30" x14ac:dyDescent="0.25">
      <c r="A29" s="40">
        <v>20</v>
      </c>
      <c r="B29" s="41" t="s">
        <v>595</v>
      </c>
      <c r="C29" s="41" t="s">
        <v>675</v>
      </c>
      <c r="D29" s="41" t="s">
        <v>113</v>
      </c>
      <c r="E29" s="42">
        <v>0.06</v>
      </c>
      <c r="F29" s="90"/>
      <c r="G29" s="92">
        <f>Table118[5]*Table118[6]</f>
        <v>0</v>
      </c>
    </row>
    <row r="30" spans="1:7" x14ac:dyDescent="0.25">
      <c r="A30" s="40" t="s">
        <v>114</v>
      </c>
      <c r="B30" s="41"/>
      <c r="C30" s="41" t="s">
        <v>861</v>
      </c>
      <c r="D30" s="41"/>
      <c r="E30" s="42"/>
      <c r="F30" s="90"/>
      <c r="G30" s="92">
        <f>Table118[5]*Table118[6]</f>
        <v>0</v>
      </c>
    </row>
    <row r="31" spans="1:7" ht="30" x14ac:dyDescent="0.25">
      <c r="A31" s="40">
        <v>21</v>
      </c>
      <c r="B31" s="41" t="s">
        <v>649</v>
      </c>
      <c r="C31" s="41" t="s">
        <v>676</v>
      </c>
      <c r="D31" s="41" t="s">
        <v>129</v>
      </c>
      <c r="E31" s="42">
        <v>15</v>
      </c>
      <c r="F31" s="90"/>
      <c r="G31" s="92">
        <f>Table118[5]*Table118[6]</f>
        <v>0</v>
      </c>
    </row>
    <row r="32" spans="1:7" ht="45" x14ac:dyDescent="0.25">
      <c r="A32" s="40">
        <v>22</v>
      </c>
      <c r="B32" s="41" t="s">
        <v>653</v>
      </c>
      <c r="C32" s="41" t="s">
        <v>654</v>
      </c>
      <c r="D32" s="41" t="s">
        <v>129</v>
      </c>
      <c r="E32" s="42">
        <v>15</v>
      </c>
      <c r="F32" s="90"/>
      <c r="G32" s="92">
        <f>Table118[5]*Table118[6]</f>
        <v>0</v>
      </c>
    </row>
    <row r="33" spans="1:7" ht="30" x14ac:dyDescent="0.25">
      <c r="A33" s="40">
        <v>23</v>
      </c>
      <c r="B33" s="41" t="s">
        <v>659</v>
      </c>
      <c r="C33" s="41" t="s">
        <v>660</v>
      </c>
      <c r="D33" s="41" t="s">
        <v>129</v>
      </c>
      <c r="E33" s="42">
        <v>15</v>
      </c>
      <c r="F33" s="90"/>
      <c r="G33" s="92">
        <f>Table118[5]*Table118[6]</f>
        <v>0</v>
      </c>
    </row>
    <row r="34" spans="1:7" ht="30" x14ac:dyDescent="0.25">
      <c r="A34" s="40">
        <v>24</v>
      </c>
      <c r="B34" s="41" t="s">
        <v>655</v>
      </c>
      <c r="C34" s="41" t="s">
        <v>656</v>
      </c>
      <c r="D34" s="41" t="s">
        <v>294</v>
      </c>
      <c r="E34" s="42">
        <v>19</v>
      </c>
      <c r="F34" s="90"/>
      <c r="G34" s="92">
        <f>Table118[5]*Table118[6]</f>
        <v>0</v>
      </c>
    </row>
    <row r="35" spans="1:7" ht="30" x14ac:dyDescent="0.25">
      <c r="A35" s="40">
        <v>25</v>
      </c>
      <c r="B35" s="41" t="s">
        <v>662</v>
      </c>
      <c r="C35" s="41" t="s">
        <v>663</v>
      </c>
      <c r="D35" s="41" t="s">
        <v>294</v>
      </c>
      <c r="E35" s="42">
        <v>4</v>
      </c>
      <c r="F35" s="90"/>
      <c r="G35" s="92">
        <f>Table118[5]*Table118[6]</f>
        <v>0</v>
      </c>
    </row>
    <row r="36" spans="1:7" x14ac:dyDescent="0.25">
      <c r="A36" s="40" t="s">
        <v>114</v>
      </c>
      <c r="B36" s="41"/>
      <c r="C36" s="41" t="s">
        <v>862</v>
      </c>
      <c r="D36" s="41"/>
      <c r="E36" s="42"/>
      <c r="F36" s="90"/>
      <c r="G36" s="92">
        <f>Table118[5]*Table118[6]</f>
        <v>0</v>
      </c>
    </row>
    <row r="37" spans="1:7" ht="30" x14ac:dyDescent="0.25">
      <c r="A37" s="40">
        <v>26</v>
      </c>
      <c r="B37" s="41" t="s">
        <v>649</v>
      </c>
      <c r="C37" s="41" t="s">
        <v>676</v>
      </c>
      <c r="D37" s="41" t="s">
        <v>129</v>
      </c>
      <c r="E37" s="42">
        <v>15</v>
      </c>
      <c r="F37" s="90"/>
      <c r="G37" s="92">
        <f>Table118[5]*Table118[6]</f>
        <v>0</v>
      </c>
    </row>
    <row r="38" spans="1:7" ht="45" x14ac:dyDescent="0.25">
      <c r="A38" s="40">
        <v>27</v>
      </c>
      <c r="B38" s="41" t="s">
        <v>653</v>
      </c>
      <c r="C38" s="41" t="s">
        <v>654</v>
      </c>
      <c r="D38" s="41" t="s">
        <v>129</v>
      </c>
      <c r="E38" s="42">
        <v>15</v>
      </c>
      <c r="F38" s="90"/>
      <c r="G38" s="92">
        <f>Table118[5]*Table118[6]</f>
        <v>0</v>
      </c>
    </row>
    <row r="39" spans="1:7" ht="30" x14ac:dyDescent="0.25">
      <c r="A39" s="40">
        <v>28</v>
      </c>
      <c r="B39" s="41" t="s">
        <v>655</v>
      </c>
      <c r="C39" s="41" t="s">
        <v>656</v>
      </c>
      <c r="D39" s="41" t="s">
        <v>294</v>
      </c>
      <c r="E39" s="42">
        <v>19</v>
      </c>
      <c r="F39" s="90"/>
      <c r="G39" s="92">
        <f>Table118[5]*Table118[6]</f>
        <v>0</v>
      </c>
    </row>
    <row r="40" spans="1:7" ht="30" x14ac:dyDescent="0.25">
      <c r="A40" s="40">
        <v>29</v>
      </c>
      <c r="B40" s="41" t="s">
        <v>659</v>
      </c>
      <c r="C40" s="41" t="s">
        <v>660</v>
      </c>
      <c r="D40" s="41" t="s">
        <v>129</v>
      </c>
      <c r="E40" s="42">
        <v>15</v>
      </c>
      <c r="F40" s="90"/>
      <c r="G40" s="92">
        <f>Table118[5]*Table118[6]</f>
        <v>0</v>
      </c>
    </row>
    <row r="41" spans="1:7" ht="30" x14ac:dyDescent="0.25">
      <c r="A41" s="40">
        <v>30</v>
      </c>
      <c r="B41" s="41" t="s">
        <v>662</v>
      </c>
      <c r="C41" s="41" t="s">
        <v>663</v>
      </c>
      <c r="D41" s="41" t="s">
        <v>294</v>
      </c>
      <c r="E41" s="42">
        <v>1</v>
      </c>
      <c r="F41" s="90"/>
      <c r="G41" s="92">
        <f>Table118[5]*Table118[6]</f>
        <v>0</v>
      </c>
    </row>
    <row r="42" spans="1:7" ht="30" x14ac:dyDescent="0.25">
      <c r="A42" s="40">
        <v>31</v>
      </c>
      <c r="B42" s="41" t="s">
        <v>677</v>
      </c>
      <c r="C42" s="41" t="s">
        <v>678</v>
      </c>
      <c r="D42" s="41" t="s">
        <v>294</v>
      </c>
      <c r="E42" s="42">
        <v>1</v>
      </c>
      <c r="F42" s="90"/>
      <c r="G42" s="92">
        <f>Table118[5]*Table118[6]</f>
        <v>0</v>
      </c>
    </row>
    <row r="43" spans="1:7" x14ac:dyDescent="0.25">
      <c r="A43" s="40" t="s">
        <v>114</v>
      </c>
      <c r="B43" s="41"/>
      <c r="C43" s="41" t="s">
        <v>863</v>
      </c>
      <c r="D43" s="41"/>
      <c r="E43" s="42"/>
      <c r="F43" s="90"/>
      <c r="G43" s="92">
        <f>Table118[5]*Table118[6]</f>
        <v>0</v>
      </c>
    </row>
    <row r="44" spans="1:7" ht="30" x14ac:dyDescent="0.25">
      <c r="A44" s="40">
        <v>32</v>
      </c>
      <c r="B44" s="41" t="s">
        <v>679</v>
      </c>
      <c r="C44" s="41" t="s">
        <v>680</v>
      </c>
      <c r="D44" s="41" t="s">
        <v>129</v>
      </c>
      <c r="E44" s="42">
        <v>16</v>
      </c>
      <c r="F44" s="90"/>
      <c r="G44" s="92">
        <f>Table118[5]*Table118[6]</f>
        <v>0</v>
      </c>
    </row>
    <row r="45" spans="1:7" ht="60" x14ac:dyDescent="0.25">
      <c r="A45" s="40">
        <v>33</v>
      </c>
      <c r="B45" s="41" t="s">
        <v>681</v>
      </c>
      <c r="C45" s="41" t="s">
        <v>682</v>
      </c>
      <c r="D45" s="41" t="s">
        <v>683</v>
      </c>
      <c r="E45" s="42">
        <v>1.6</v>
      </c>
      <c r="F45" s="90"/>
      <c r="G45" s="92">
        <f>Table118[5]*Table118[6]</f>
        <v>0</v>
      </c>
    </row>
    <row r="46" spans="1:7" ht="30" x14ac:dyDescent="0.25">
      <c r="A46" s="40">
        <v>34</v>
      </c>
      <c r="B46" s="41" t="s">
        <v>684</v>
      </c>
      <c r="C46" s="41" t="s">
        <v>685</v>
      </c>
      <c r="D46" s="41" t="s">
        <v>294</v>
      </c>
      <c r="E46" s="42">
        <v>20</v>
      </c>
      <c r="F46" s="90"/>
      <c r="G46" s="92">
        <f>Table118[5]*Table118[6]</f>
        <v>0</v>
      </c>
    </row>
    <row r="47" spans="1:7" ht="30" x14ac:dyDescent="0.25">
      <c r="A47" s="40">
        <v>35</v>
      </c>
      <c r="B47" s="41" t="s">
        <v>686</v>
      </c>
      <c r="C47" s="41" t="s">
        <v>687</v>
      </c>
      <c r="D47" s="41" t="s">
        <v>294</v>
      </c>
      <c r="E47" s="42">
        <v>3</v>
      </c>
      <c r="F47" s="90"/>
      <c r="G47" s="92">
        <f>Table118[5]*Table118[6]</f>
        <v>0</v>
      </c>
    </row>
    <row r="48" spans="1:7" ht="30" x14ac:dyDescent="0.25">
      <c r="A48" s="40">
        <v>36</v>
      </c>
      <c r="B48" s="41" t="s">
        <v>686</v>
      </c>
      <c r="C48" s="41" t="s">
        <v>688</v>
      </c>
      <c r="D48" s="41" t="s">
        <v>294</v>
      </c>
      <c r="E48" s="42">
        <v>2</v>
      </c>
      <c r="F48" s="90"/>
      <c r="G48" s="92">
        <f>Table118[5]*Table118[6]</f>
        <v>0</v>
      </c>
    </row>
    <row r="49" spans="1:7" ht="30" x14ac:dyDescent="0.25">
      <c r="A49" s="40">
        <v>37</v>
      </c>
      <c r="B49" s="41" t="s">
        <v>686</v>
      </c>
      <c r="C49" s="41" t="s">
        <v>689</v>
      </c>
      <c r="D49" s="41" t="s">
        <v>294</v>
      </c>
      <c r="E49" s="42">
        <v>2</v>
      </c>
      <c r="F49" s="90"/>
      <c r="G49" s="92">
        <f>Table118[5]*Table118[6]</f>
        <v>0</v>
      </c>
    </row>
    <row r="50" spans="1:7" x14ac:dyDescent="0.25">
      <c r="A50" s="40">
        <v>38</v>
      </c>
      <c r="B50" s="41"/>
      <c r="C50" s="41" t="s">
        <v>690</v>
      </c>
      <c r="D50" s="41"/>
      <c r="E50" s="42">
        <v>0</v>
      </c>
      <c r="F50" s="90"/>
      <c r="G50" s="92">
        <f>Table118[5]*Table118[6]</f>
        <v>0</v>
      </c>
    </row>
    <row r="51" spans="1:7" ht="30" x14ac:dyDescent="0.25">
      <c r="A51" s="40">
        <v>39</v>
      </c>
      <c r="B51" s="41" t="s">
        <v>691</v>
      </c>
      <c r="C51" s="41" t="s">
        <v>692</v>
      </c>
      <c r="D51" s="41" t="s">
        <v>113</v>
      </c>
      <c r="E51" s="42">
        <v>4.5</v>
      </c>
      <c r="F51" s="90"/>
      <c r="G51" s="92">
        <f>Table118[5]*Table118[6]</f>
        <v>0</v>
      </c>
    </row>
    <row r="52" spans="1:7" ht="45" x14ac:dyDescent="0.25">
      <c r="A52" s="40">
        <v>40</v>
      </c>
      <c r="B52" s="41" t="s">
        <v>693</v>
      </c>
      <c r="C52" s="41" t="s">
        <v>694</v>
      </c>
      <c r="D52" s="41" t="s">
        <v>113</v>
      </c>
      <c r="E52" s="42">
        <v>1</v>
      </c>
      <c r="F52" s="90"/>
      <c r="G52" s="92">
        <f>Table118[5]*Table118[6]</f>
        <v>0</v>
      </c>
    </row>
    <row r="53" spans="1:7" ht="45" x14ac:dyDescent="0.25">
      <c r="A53" s="40">
        <v>41</v>
      </c>
      <c r="B53" s="41" t="s">
        <v>247</v>
      </c>
      <c r="C53" s="41" t="s">
        <v>248</v>
      </c>
      <c r="D53" s="41" t="s">
        <v>113</v>
      </c>
      <c r="E53" s="42">
        <v>3.3</v>
      </c>
      <c r="F53" s="90"/>
      <c r="G53" s="92">
        <f>Table118[5]*Table118[6]</f>
        <v>0</v>
      </c>
    </row>
    <row r="54" spans="1:7" ht="45" x14ac:dyDescent="0.25">
      <c r="A54" s="40">
        <v>42</v>
      </c>
      <c r="B54" s="41" t="s">
        <v>559</v>
      </c>
      <c r="C54" s="41" t="s">
        <v>560</v>
      </c>
      <c r="D54" s="41" t="s">
        <v>113</v>
      </c>
      <c r="E54" s="42">
        <v>3.3</v>
      </c>
      <c r="F54" s="90"/>
      <c r="G54" s="92">
        <f>Table118[5]*Table118[6]</f>
        <v>0</v>
      </c>
    </row>
    <row r="55" spans="1:7" x14ac:dyDescent="0.25">
      <c r="A55" s="40" t="s">
        <v>114</v>
      </c>
      <c r="B55" s="41"/>
      <c r="C55" s="41" t="s">
        <v>864</v>
      </c>
      <c r="D55" s="41"/>
      <c r="E55" s="42"/>
      <c r="F55" s="90"/>
      <c r="G55" s="92">
        <f>Table118[5]*Table118[6]</f>
        <v>0</v>
      </c>
    </row>
    <row r="56" spans="1:7" ht="30" x14ac:dyDescent="0.25">
      <c r="A56" s="40">
        <v>43</v>
      </c>
      <c r="B56" s="41" t="s">
        <v>695</v>
      </c>
      <c r="C56" s="41" t="s">
        <v>696</v>
      </c>
      <c r="D56" s="41" t="s">
        <v>129</v>
      </c>
      <c r="E56" s="42">
        <v>8</v>
      </c>
      <c r="F56" s="90"/>
      <c r="G56" s="92">
        <f>Table118[5]*Table118[6]</f>
        <v>0</v>
      </c>
    </row>
    <row r="57" spans="1:7" ht="60" x14ac:dyDescent="0.25">
      <c r="A57" s="40">
        <v>44</v>
      </c>
      <c r="B57" s="41" t="s">
        <v>681</v>
      </c>
      <c r="C57" s="41" t="s">
        <v>682</v>
      </c>
      <c r="D57" s="41" t="s">
        <v>683</v>
      </c>
      <c r="E57" s="42">
        <v>0.8</v>
      </c>
      <c r="F57" s="90"/>
      <c r="G57" s="92">
        <f>Table118[5]*Table118[6]</f>
        <v>0</v>
      </c>
    </row>
    <row r="58" spans="1:7" ht="30" x14ac:dyDescent="0.25">
      <c r="A58" s="40">
        <v>45</v>
      </c>
      <c r="B58" s="41" t="s">
        <v>697</v>
      </c>
      <c r="C58" s="41" t="s">
        <v>698</v>
      </c>
      <c r="D58" s="41" t="s">
        <v>294</v>
      </c>
      <c r="E58" s="42">
        <v>1</v>
      </c>
      <c r="F58" s="90"/>
      <c r="G58" s="92">
        <f>Table118[5]*Table118[6]</f>
        <v>0</v>
      </c>
    </row>
    <row r="59" spans="1:7" ht="30" x14ac:dyDescent="0.25">
      <c r="A59" s="40">
        <v>46</v>
      </c>
      <c r="B59" s="41" t="s">
        <v>697</v>
      </c>
      <c r="C59" s="41" t="s">
        <v>699</v>
      </c>
      <c r="D59" s="41" t="s">
        <v>294</v>
      </c>
      <c r="E59" s="42">
        <v>1</v>
      </c>
      <c r="F59" s="90"/>
      <c r="G59" s="92">
        <f>Table118[5]*Table118[6]</f>
        <v>0</v>
      </c>
    </row>
    <row r="60" spans="1:7" ht="30" x14ac:dyDescent="0.25">
      <c r="A60" s="40">
        <v>47</v>
      </c>
      <c r="B60" s="41" t="s">
        <v>697</v>
      </c>
      <c r="C60" s="41" t="s">
        <v>700</v>
      </c>
      <c r="D60" s="41" t="s">
        <v>294</v>
      </c>
      <c r="E60" s="42">
        <v>1</v>
      </c>
      <c r="F60" s="90"/>
      <c r="G60" s="92">
        <f>Table118[5]*Table118[6]</f>
        <v>0</v>
      </c>
    </row>
    <row r="61" spans="1:7" ht="30" x14ac:dyDescent="0.25">
      <c r="A61" s="40">
        <v>48</v>
      </c>
      <c r="B61" s="41" t="s">
        <v>691</v>
      </c>
      <c r="C61" s="41" t="s">
        <v>692</v>
      </c>
      <c r="D61" s="41" t="s">
        <v>113</v>
      </c>
      <c r="E61" s="42">
        <v>2.9</v>
      </c>
      <c r="F61" s="90"/>
      <c r="G61" s="92">
        <f>Table118[5]*Table118[6]</f>
        <v>0</v>
      </c>
    </row>
    <row r="62" spans="1:7" ht="45" x14ac:dyDescent="0.25">
      <c r="A62" s="40">
        <v>49</v>
      </c>
      <c r="B62" s="41" t="s">
        <v>693</v>
      </c>
      <c r="C62" s="41" t="s">
        <v>694</v>
      </c>
      <c r="D62" s="41" t="s">
        <v>113</v>
      </c>
      <c r="E62" s="42">
        <v>0.5</v>
      </c>
      <c r="F62" s="90"/>
      <c r="G62" s="92">
        <f>Table118[5]*Table118[6]</f>
        <v>0</v>
      </c>
    </row>
    <row r="63" spans="1:7" ht="45" x14ac:dyDescent="0.25">
      <c r="A63" s="40">
        <v>50</v>
      </c>
      <c r="B63" s="41" t="s">
        <v>247</v>
      </c>
      <c r="C63" s="41" t="s">
        <v>248</v>
      </c>
      <c r="D63" s="41" t="s">
        <v>113</v>
      </c>
      <c r="E63" s="42">
        <v>2.2000000000000002</v>
      </c>
      <c r="F63" s="90"/>
      <c r="G63" s="92">
        <f>Table118[5]*Table118[6]</f>
        <v>0</v>
      </c>
    </row>
    <row r="64" spans="1:7" ht="45" x14ac:dyDescent="0.25">
      <c r="A64" s="40">
        <v>51</v>
      </c>
      <c r="B64" s="41" t="s">
        <v>559</v>
      </c>
      <c r="C64" s="41" t="s">
        <v>560</v>
      </c>
      <c r="D64" s="41" t="s">
        <v>113</v>
      </c>
      <c r="E64" s="42">
        <v>2.2000000000000002</v>
      </c>
      <c r="F64" s="90"/>
      <c r="G64" s="92">
        <f>Table118[5]*Table118[6]</f>
        <v>0</v>
      </c>
    </row>
    <row r="65" spans="1:7" x14ac:dyDescent="0.25">
      <c r="A65" s="40" t="s">
        <v>114</v>
      </c>
      <c r="B65" s="41"/>
      <c r="C65" s="41" t="s">
        <v>807</v>
      </c>
      <c r="D65" s="41"/>
      <c r="E65" s="42"/>
      <c r="F65" s="90"/>
      <c r="G65" s="92">
        <f>Table118[5]*Table118[6]</f>
        <v>0</v>
      </c>
    </row>
    <row r="66" spans="1:7" ht="30" x14ac:dyDescent="0.25">
      <c r="A66" s="40">
        <v>52</v>
      </c>
      <c r="B66" s="41" t="s">
        <v>701</v>
      </c>
      <c r="C66" s="41" t="s">
        <v>702</v>
      </c>
      <c r="D66" s="41" t="s">
        <v>294</v>
      </c>
      <c r="E66" s="42">
        <v>1</v>
      </c>
      <c r="F66" s="90"/>
      <c r="G66" s="92">
        <f>Table118[5]*Table118[6]</f>
        <v>0</v>
      </c>
    </row>
    <row r="67" spans="1:7" ht="45" x14ac:dyDescent="0.25">
      <c r="A67" s="40">
        <v>53</v>
      </c>
      <c r="B67" s="41" t="s">
        <v>703</v>
      </c>
      <c r="C67" s="41" t="s">
        <v>704</v>
      </c>
      <c r="D67" s="41" t="s">
        <v>294</v>
      </c>
      <c r="E67" s="42">
        <v>1</v>
      </c>
      <c r="F67" s="90"/>
      <c r="G67" s="92">
        <f>Table118[5]*Table118[6]</f>
        <v>0</v>
      </c>
    </row>
    <row r="68" spans="1:7" x14ac:dyDescent="0.25">
      <c r="A68" s="40">
        <v>54</v>
      </c>
      <c r="B68" s="41" t="s">
        <v>705</v>
      </c>
      <c r="C68" s="41" t="s">
        <v>706</v>
      </c>
      <c r="D68" s="41" t="s">
        <v>294</v>
      </c>
      <c r="E68" s="42">
        <v>1</v>
      </c>
      <c r="F68" s="90"/>
      <c r="G68" s="92">
        <f>Table118[5]*Table118[6]</f>
        <v>0</v>
      </c>
    </row>
    <row r="69" spans="1:7" x14ac:dyDescent="0.25">
      <c r="A69" s="40">
        <v>55</v>
      </c>
      <c r="B69" s="41" t="s">
        <v>707</v>
      </c>
      <c r="C69" s="41" t="s">
        <v>708</v>
      </c>
      <c r="D69" s="41" t="s">
        <v>294</v>
      </c>
      <c r="E69" s="42">
        <v>1</v>
      </c>
      <c r="F69" s="90"/>
      <c r="G69" s="92">
        <f>Table118[5]*Table118[6]</f>
        <v>0</v>
      </c>
    </row>
    <row r="70" spans="1:7" x14ac:dyDescent="0.25">
      <c r="A70" s="99"/>
      <c r="B70" s="99"/>
      <c r="C70" s="100" t="s">
        <v>558</v>
      </c>
      <c r="D70" s="99"/>
      <c r="E70" s="101"/>
      <c r="F70" s="102"/>
      <c r="G70" s="103">
        <f>Table118[5]*Table118[6]</f>
        <v>0</v>
      </c>
    </row>
    <row r="71" spans="1:7" ht="45" x14ac:dyDescent="0.25">
      <c r="A71" s="99">
        <v>1</v>
      </c>
      <c r="B71" s="99" t="s">
        <v>771</v>
      </c>
      <c r="C71" s="100" t="s">
        <v>772</v>
      </c>
      <c r="D71" s="99" t="s">
        <v>246</v>
      </c>
      <c r="E71" s="101">
        <v>0.24</v>
      </c>
      <c r="F71" s="102"/>
      <c r="G71" s="107">
        <f>Table118[5]*Table118[6]</f>
        <v>0</v>
      </c>
    </row>
    <row r="72" spans="1:7" ht="30" x14ac:dyDescent="0.25">
      <c r="A72" s="99">
        <v>2</v>
      </c>
      <c r="B72" s="99" t="s">
        <v>691</v>
      </c>
      <c r="C72" s="100" t="s">
        <v>692</v>
      </c>
      <c r="D72" s="99" t="s">
        <v>113</v>
      </c>
      <c r="E72" s="101">
        <v>1</v>
      </c>
      <c r="F72" s="102"/>
      <c r="G72" s="103">
        <f>Table118[5]*Table118[6]</f>
        <v>0</v>
      </c>
    </row>
    <row r="73" spans="1:7" ht="45" x14ac:dyDescent="0.25">
      <c r="A73" s="99">
        <v>3</v>
      </c>
      <c r="B73" s="99" t="s">
        <v>693</v>
      </c>
      <c r="C73" s="100" t="s">
        <v>773</v>
      </c>
      <c r="D73" s="99" t="s">
        <v>113</v>
      </c>
      <c r="E73" s="101">
        <v>1</v>
      </c>
      <c r="F73" s="102"/>
      <c r="G73" s="103">
        <f>Table118[5]*Table118[6]</f>
        <v>0</v>
      </c>
    </row>
    <row r="74" spans="1:7" ht="45" x14ac:dyDescent="0.25">
      <c r="A74" s="99">
        <v>4</v>
      </c>
      <c r="B74" s="99" t="s">
        <v>251</v>
      </c>
      <c r="C74" s="100" t="s">
        <v>774</v>
      </c>
      <c r="D74" s="99" t="s">
        <v>246</v>
      </c>
      <c r="E74" s="101">
        <v>0.08</v>
      </c>
      <c r="F74" s="102"/>
      <c r="G74" s="103">
        <f>Table118[5]*Table118[6]</f>
        <v>0</v>
      </c>
    </row>
    <row r="75" spans="1:7" x14ac:dyDescent="0.25">
      <c r="A75" s="99">
        <v>5</v>
      </c>
      <c r="B75" s="99" t="s">
        <v>775</v>
      </c>
      <c r="C75" s="100" t="s">
        <v>776</v>
      </c>
      <c r="D75" s="99" t="s">
        <v>198</v>
      </c>
      <c r="E75" s="101">
        <v>14</v>
      </c>
      <c r="F75" s="102"/>
      <c r="G75" s="103">
        <f>Table118[5]*Table118[6]</f>
        <v>0</v>
      </c>
    </row>
    <row r="76" spans="1:7" x14ac:dyDescent="0.25">
      <c r="A76" s="99">
        <v>6</v>
      </c>
      <c r="B76" s="99" t="s">
        <v>255</v>
      </c>
      <c r="C76" s="100" t="s">
        <v>256</v>
      </c>
      <c r="D76" s="99" t="s">
        <v>246</v>
      </c>
      <c r="E76" s="101">
        <v>0.08</v>
      </c>
      <c r="F76" s="102"/>
      <c r="G76" s="103">
        <f>Table118[5]*Table118[6]</f>
        <v>0</v>
      </c>
    </row>
    <row r="77" spans="1:7" ht="45" x14ac:dyDescent="0.25">
      <c r="A77" s="99">
        <v>7</v>
      </c>
      <c r="B77" s="99" t="s">
        <v>247</v>
      </c>
      <c r="C77" s="100" t="s">
        <v>248</v>
      </c>
      <c r="D77" s="99" t="s">
        <v>113</v>
      </c>
      <c r="E77" s="101">
        <v>9</v>
      </c>
      <c r="F77" s="102"/>
      <c r="G77" s="103">
        <f>Table118[5]*Table118[6]</f>
        <v>0</v>
      </c>
    </row>
    <row r="78" spans="1:7" ht="45" x14ac:dyDescent="0.25">
      <c r="A78" s="99">
        <v>8</v>
      </c>
      <c r="B78" s="99" t="s">
        <v>559</v>
      </c>
      <c r="C78" s="100" t="s">
        <v>560</v>
      </c>
      <c r="D78" s="99" t="s">
        <v>113</v>
      </c>
      <c r="E78" s="101">
        <v>9</v>
      </c>
      <c r="F78" s="102"/>
      <c r="G78" s="103">
        <f>Table118[5]*Table118[6]</f>
        <v>0</v>
      </c>
    </row>
    <row r="79" spans="1:7" ht="45" x14ac:dyDescent="0.25">
      <c r="A79" s="99">
        <v>9</v>
      </c>
      <c r="B79" s="99" t="s">
        <v>777</v>
      </c>
      <c r="C79" s="100" t="s">
        <v>778</v>
      </c>
      <c r="D79" s="99" t="s">
        <v>246</v>
      </c>
      <c r="E79" s="101">
        <v>0.08</v>
      </c>
      <c r="F79" s="102"/>
      <c r="G79" s="103">
        <f>Table118[5]*Table118[6]</f>
        <v>0</v>
      </c>
    </row>
    <row r="80" spans="1:7" ht="45" x14ac:dyDescent="0.25">
      <c r="A80" s="99">
        <v>10</v>
      </c>
      <c r="B80" s="99" t="s">
        <v>779</v>
      </c>
      <c r="C80" s="100" t="s">
        <v>780</v>
      </c>
      <c r="D80" s="99" t="s">
        <v>246</v>
      </c>
      <c r="E80" s="101">
        <v>0.08</v>
      </c>
      <c r="F80" s="102"/>
      <c r="G80" s="103">
        <f>Table118[5]*Table118[6]</f>
        <v>0</v>
      </c>
    </row>
    <row r="81" spans="1:7" x14ac:dyDescent="0.25">
      <c r="A81" s="99" t="s">
        <v>114</v>
      </c>
      <c r="B81" s="99"/>
      <c r="C81" s="100" t="s">
        <v>781</v>
      </c>
      <c r="D81" s="99"/>
      <c r="E81" s="101"/>
      <c r="F81" s="102"/>
      <c r="G81" s="103">
        <f>Table118[5]*Table118[6]</f>
        <v>0</v>
      </c>
    </row>
    <row r="82" spans="1:7" ht="30" x14ac:dyDescent="0.25">
      <c r="A82" s="99">
        <v>11</v>
      </c>
      <c r="B82" s="99" t="s">
        <v>782</v>
      </c>
      <c r="C82" s="100" t="s">
        <v>783</v>
      </c>
      <c r="D82" s="99" t="s">
        <v>129</v>
      </c>
      <c r="E82" s="101">
        <v>27</v>
      </c>
      <c r="F82" s="102"/>
      <c r="G82" s="103">
        <f>Table118[5]*Table118[6]</f>
        <v>0</v>
      </c>
    </row>
    <row r="83" spans="1:7" x14ac:dyDescent="0.25">
      <c r="A83" s="99">
        <v>12</v>
      </c>
      <c r="B83" s="99"/>
      <c r="C83" s="100" t="s">
        <v>784</v>
      </c>
      <c r="D83" s="99" t="s">
        <v>129</v>
      </c>
      <c r="E83" s="101">
        <v>27</v>
      </c>
      <c r="F83" s="102"/>
      <c r="G83" s="103">
        <f>Table118[5]*Table118[6]</f>
        <v>0</v>
      </c>
    </row>
    <row r="84" spans="1:7" ht="30" x14ac:dyDescent="0.25">
      <c r="A84" s="99">
        <v>13</v>
      </c>
      <c r="B84" s="99" t="s">
        <v>785</v>
      </c>
      <c r="C84" s="100" t="s">
        <v>786</v>
      </c>
      <c r="D84" s="99" t="s">
        <v>129</v>
      </c>
      <c r="E84" s="101">
        <v>27</v>
      </c>
      <c r="F84" s="102"/>
      <c r="G84" s="103">
        <f>Table118[5]*Table118[6]</f>
        <v>0</v>
      </c>
    </row>
    <row r="85" spans="1:7" ht="30" x14ac:dyDescent="0.25">
      <c r="A85" s="99">
        <v>14</v>
      </c>
      <c r="B85" s="99" t="s">
        <v>787</v>
      </c>
      <c r="C85" s="100" t="s">
        <v>788</v>
      </c>
      <c r="D85" s="99" t="s">
        <v>129</v>
      </c>
      <c r="E85" s="101">
        <v>27</v>
      </c>
      <c r="F85" s="102"/>
      <c r="G85" s="103">
        <f>Table118[5]*Table118[6]</f>
        <v>0</v>
      </c>
    </row>
    <row r="86" spans="1:7" ht="45" x14ac:dyDescent="0.25">
      <c r="A86" s="99">
        <v>15</v>
      </c>
      <c r="B86" s="99" t="s">
        <v>789</v>
      </c>
      <c r="C86" s="100" t="s">
        <v>790</v>
      </c>
      <c r="D86" s="99" t="s">
        <v>294</v>
      </c>
      <c r="E86" s="101">
        <v>1</v>
      </c>
      <c r="F86" s="102"/>
      <c r="G86" s="103">
        <f>Table118[5]*Table118[6]</f>
        <v>0</v>
      </c>
    </row>
    <row r="87" spans="1:7" ht="30" x14ac:dyDescent="0.25">
      <c r="A87" s="99">
        <v>16</v>
      </c>
      <c r="B87" s="99" t="s">
        <v>791</v>
      </c>
      <c r="C87" s="100" t="s">
        <v>792</v>
      </c>
      <c r="D87" s="99" t="s">
        <v>793</v>
      </c>
      <c r="E87" s="101">
        <v>1</v>
      </c>
      <c r="F87" s="102"/>
      <c r="G87" s="103">
        <f>Table118[5]*Table118[6]</f>
        <v>0</v>
      </c>
    </row>
    <row r="88" spans="1:7" x14ac:dyDescent="0.25">
      <c r="A88" s="99" t="s">
        <v>114</v>
      </c>
      <c r="B88" s="99"/>
      <c r="C88" s="100" t="s">
        <v>794</v>
      </c>
      <c r="D88" s="99"/>
      <c r="E88" s="101"/>
      <c r="F88" s="102"/>
      <c r="G88" s="103">
        <f>Table118[5]*Table118[6]</f>
        <v>0</v>
      </c>
    </row>
    <row r="89" spans="1:7" ht="45" x14ac:dyDescent="0.25">
      <c r="A89" s="99">
        <v>17</v>
      </c>
      <c r="B89" s="99" t="s">
        <v>795</v>
      </c>
      <c r="C89" s="100" t="s">
        <v>796</v>
      </c>
      <c r="D89" s="99" t="s">
        <v>113</v>
      </c>
      <c r="E89" s="101">
        <v>1.19</v>
      </c>
      <c r="F89" s="102"/>
      <c r="G89" s="103">
        <f>Table118[5]*Table118[6]</f>
        <v>0</v>
      </c>
    </row>
    <row r="90" spans="1:7" ht="30" x14ac:dyDescent="0.25">
      <c r="A90" s="99">
        <v>18</v>
      </c>
      <c r="B90" s="99" t="s">
        <v>643</v>
      </c>
      <c r="C90" s="100" t="s">
        <v>797</v>
      </c>
      <c r="D90" s="99" t="s">
        <v>798</v>
      </c>
      <c r="E90" s="101">
        <v>1</v>
      </c>
      <c r="F90" s="102"/>
      <c r="G90" s="103">
        <f>Table118[5]*Table118[6]</f>
        <v>0</v>
      </c>
    </row>
    <row r="91" spans="1:7" ht="30" x14ac:dyDescent="0.25">
      <c r="A91" s="99">
        <v>19</v>
      </c>
      <c r="B91" s="99" t="s">
        <v>643</v>
      </c>
      <c r="C91" s="100" t="s">
        <v>799</v>
      </c>
      <c r="D91" s="99" t="s">
        <v>798</v>
      </c>
      <c r="E91" s="101">
        <v>2</v>
      </c>
      <c r="F91" s="102"/>
      <c r="G91" s="103">
        <f>Table118[5]*Table118[6]</f>
        <v>0</v>
      </c>
    </row>
    <row r="92" spans="1:7" ht="30" x14ac:dyDescent="0.25">
      <c r="A92" s="99">
        <v>20</v>
      </c>
      <c r="B92" s="99" t="s">
        <v>643</v>
      </c>
      <c r="C92" s="100" t="s">
        <v>800</v>
      </c>
      <c r="D92" s="99" t="s">
        <v>294</v>
      </c>
      <c r="E92" s="101">
        <v>1</v>
      </c>
      <c r="F92" s="102"/>
      <c r="G92" s="103">
        <f>Table118[5]*Table118[6]</f>
        <v>0</v>
      </c>
    </row>
    <row r="93" spans="1:7" ht="30" x14ac:dyDescent="0.25">
      <c r="A93" s="99">
        <v>21</v>
      </c>
      <c r="B93" s="99" t="s">
        <v>643</v>
      </c>
      <c r="C93" s="100" t="s">
        <v>801</v>
      </c>
      <c r="D93" s="99" t="s">
        <v>294</v>
      </c>
      <c r="E93" s="101">
        <v>1</v>
      </c>
      <c r="F93" s="102"/>
      <c r="G93" s="103">
        <f>Table118[5]*Table118[6]</f>
        <v>0</v>
      </c>
    </row>
    <row r="94" spans="1:7" x14ac:dyDescent="0.25">
      <c r="A94" s="99">
        <v>22</v>
      </c>
      <c r="B94" s="99"/>
      <c r="C94" s="100" t="s">
        <v>802</v>
      </c>
      <c r="D94" s="99" t="s">
        <v>143</v>
      </c>
      <c r="E94" s="101">
        <v>8.5</v>
      </c>
      <c r="F94" s="102"/>
      <c r="G94" s="103">
        <f>Table118[5]*Table118[6]</f>
        <v>0</v>
      </c>
    </row>
    <row r="95" spans="1:7" ht="60" x14ac:dyDescent="0.25">
      <c r="A95" s="99">
        <v>23</v>
      </c>
      <c r="B95" s="99" t="s">
        <v>196</v>
      </c>
      <c r="C95" s="100" t="s">
        <v>197</v>
      </c>
      <c r="D95" s="99" t="s">
        <v>198</v>
      </c>
      <c r="E95" s="101">
        <v>8.9999999999999993E-3</v>
      </c>
      <c r="F95" s="102"/>
      <c r="G95" s="103">
        <f>Table118[5]*Table118[6]</f>
        <v>0</v>
      </c>
    </row>
    <row r="96" spans="1:7" ht="30" x14ac:dyDescent="0.25">
      <c r="A96" s="99">
        <v>24</v>
      </c>
      <c r="B96" s="99" t="s">
        <v>587</v>
      </c>
      <c r="C96" s="100" t="s">
        <v>593</v>
      </c>
      <c r="D96" s="99" t="s">
        <v>294</v>
      </c>
      <c r="E96" s="101">
        <v>1</v>
      </c>
      <c r="F96" s="102"/>
      <c r="G96" s="103">
        <f>Table118[5]*Table118[6]</f>
        <v>0</v>
      </c>
    </row>
    <row r="97" spans="1:7" ht="45" x14ac:dyDescent="0.25">
      <c r="A97" s="99">
        <v>25</v>
      </c>
      <c r="B97" s="99" t="s">
        <v>803</v>
      </c>
      <c r="C97" s="100" t="s">
        <v>804</v>
      </c>
      <c r="D97" s="99" t="s">
        <v>113</v>
      </c>
      <c r="E97" s="101">
        <v>0.55000000000000004</v>
      </c>
      <c r="F97" s="102"/>
      <c r="G97" s="103">
        <f>Table118[5]*Table118[6]</f>
        <v>0</v>
      </c>
    </row>
    <row r="98" spans="1:7" ht="30" x14ac:dyDescent="0.25">
      <c r="A98" s="99">
        <v>26</v>
      </c>
      <c r="B98" s="99" t="s">
        <v>805</v>
      </c>
      <c r="C98" s="100" t="s">
        <v>806</v>
      </c>
      <c r="D98" s="99" t="s">
        <v>118</v>
      </c>
      <c r="E98" s="101">
        <v>5.5</v>
      </c>
      <c r="F98" s="102"/>
      <c r="G98" s="103">
        <f>Table118[5]*Table118[6]</f>
        <v>0</v>
      </c>
    </row>
    <row r="99" spans="1:7" x14ac:dyDescent="0.25">
      <c r="A99" s="104" t="s">
        <v>83</v>
      </c>
      <c r="B99" s="105"/>
      <c r="C99" s="105"/>
      <c r="D99" s="105"/>
      <c r="E99" s="106"/>
      <c r="F99" s="106"/>
      <c r="G99" s="106">
        <f>SUBTOTAL(9,Table118[7])</f>
        <v>0</v>
      </c>
    </row>
  </sheetData>
  <mergeCells count="2">
    <mergeCell ref="C2:G3"/>
    <mergeCell ref="A4:B4"/>
  </mergeCells>
  <phoneticPr fontId="18" type="noConversion"/>
  <conditionalFormatting sqref="A7:G99">
    <cfRule type="expression" dxfId="96" priority="3">
      <formula>CELL("PROTECT",A7)=0</formula>
    </cfRule>
    <cfRule type="expression" dxfId="95" priority="4">
      <formula>$C7="Subtotal"</formula>
    </cfRule>
    <cfRule type="expression" priority="5" stopIfTrue="1">
      <formula>OR($C7="Subtotal",$A7="Total TVA Cota 0")</formula>
    </cfRule>
    <cfRule type="expression" dxfId="94" priority="7">
      <formula>$E7=""</formula>
    </cfRule>
  </conditionalFormatting>
  <conditionalFormatting sqref="G7:G99">
    <cfRule type="expression" dxfId="93" priority="1">
      <formula>AND($C7="Subtotal",$G7="")</formula>
    </cfRule>
    <cfRule type="expression" dxfId="92" priority="2">
      <formula>AND($C7="Subtotal",_xlfn.FORMULATEXT($G7)="=[5]*[6]")</formula>
    </cfRule>
    <cfRule type="expression" dxfId="91" priority="6">
      <formula>AND($C7&lt;&gt;"Subtotal",_xlfn.FORMULATEXT($G7)&lt;&gt;"=[5]*[6]")</formula>
    </cfRule>
  </conditionalFormatting>
  <conditionalFormatting sqref="E7:G99">
    <cfRule type="notContainsBlanks" priority="8" stopIfTrue="1">
      <formula>LEN(TRIM(E7))&gt;0</formula>
    </cfRule>
    <cfRule type="expression" dxfId="90" priority="9">
      <formula>$E7&lt;&gt;""</formula>
    </cfRule>
  </conditionalFormatting>
  <dataValidations count="1">
    <dataValidation type="decimal" operator="greaterThan" allowBlank="1" showInputMessage="1" showErrorMessage="1" sqref="F7:F9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2018-04-17T06:17:25Z</dcterms:modified>
</cp:coreProperties>
</file>