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15480" windowHeight="11640" tabRatio="721" activeTab="12"/>
  </bookViews>
  <sheets>
    <sheet name="SITE" sheetId="14" r:id="rId1"/>
    <sheet name="TA" sheetId="11" r:id="rId2"/>
    <sheet name="TM" sheetId="4" r:id="rId3"/>
    <sheet name="TMS" sheetId="21" r:id="rId4"/>
    <sheet name="HV" sheetId="6" r:id="rId5"/>
    <sheet name="GCW" sheetId="1" r:id="rId6"/>
    <sheet name="EEF" sheetId="7" r:id="rId7"/>
    <sheet name="ATM" sheetId="8" r:id="rId8"/>
    <sheet name="BK" sheetId="5" r:id="rId9"/>
    <sheet name="SIP" sheetId="9" r:id="rId10"/>
    <sheet name="FSS" sheetId="22" r:id="rId11"/>
    <sheet name="Commiss" sheetId="18" r:id="rId12"/>
    <sheet name="Maintenance" sheetId="19" r:id="rId13"/>
    <sheet name="Boiler" sheetId="20" r:id="rId14"/>
  </sheets>
  <definedNames>
    <definedName name="_xlnm.Print_Area" localSheetId="13">Boiler!$A$1:$G$27</definedName>
    <definedName name="_xlnm.Print_Area" localSheetId="0">SITE!$A$1:$E$38</definedName>
    <definedName name="_xlnm.Print_Titles" localSheetId="7">ATM!$1:$1</definedName>
    <definedName name="_xlnm.Print_Titles" localSheetId="8">BK!$1:$1</definedName>
    <definedName name="_xlnm.Print_Titles" localSheetId="13">Boiler!$1:$1</definedName>
    <definedName name="_xlnm.Print_Titles" localSheetId="11">Commiss!$1:$1</definedName>
    <definedName name="_xlnm.Print_Titles" localSheetId="6">EEF!$1:$1</definedName>
    <definedName name="_xlnm.Print_Titles" localSheetId="10">FSS!$1:$1</definedName>
    <definedName name="_xlnm.Print_Titles" localSheetId="5">GCW!$1:$1</definedName>
    <definedName name="_xlnm.Print_Titles" localSheetId="4">HV!$1:$1</definedName>
    <definedName name="_xlnm.Print_Titles" localSheetId="12">Maintenance!$1:$1</definedName>
    <definedName name="_xlnm.Print_Titles" localSheetId="9">SIP!$1:$1</definedName>
    <definedName name="_xlnm.Print_Titles" localSheetId="1">TA!$1:$1</definedName>
    <definedName name="_xlnm.Print_Titles" localSheetId="2">TM!$1:$1</definedName>
    <definedName name="_xlnm.Print_Titles" localSheetId="3">TMS!$1:$1</definedName>
  </definedNames>
  <calcPr calcId="145621"/>
</workbook>
</file>

<file path=xl/calcChain.xml><?xml version="1.0" encoding="utf-8"?>
<calcChain xmlns="http://schemas.openxmlformats.org/spreadsheetml/2006/main">
  <c r="G9" i="5" l="1"/>
  <c r="G10" i="5"/>
  <c r="G11" i="5"/>
  <c r="G12" i="5"/>
  <c r="G13" i="5"/>
  <c r="G14" i="5"/>
  <c r="G15" i="5"/>
  <c r="G16" i="5"/>
  <c r="G17" i="5"/>
  <c r="G18" i="5"/>
  <c r="G19" i="5"/>
  <c r="G20" i="5"/>
  <c r="G21" i="5"/>
  <c r="G22" i="5"/>
  <c r="G9" i="8"/>
  <c r="G10" i="8"/>
  <c r="G11" i="8"/>
  <c r="G12" i="8"/>
  <c r="G13" i="8"/>
  <c r="G14" i="8"/>
  <c r="G15" i="8"/>
  <c r="G16" i="8"/>
  <c r="G17" i="8"/>
  <c r="G18" i="8"/>
  <c r="G19" i="8"/>
  <c r="G20" i="8"/>
  <c r="G21" i="8"/>
  <c r="G22" i="8"/>
  <c r="G23" i="8"/>
  <c r="G24" i="8"/>
  <c r="G25" i="8"/>
  <c r="G26" i="8"/>
  <c r="G27" i="8"/>
  <c r="G28" i="8"/>
  <c r="G29" i="8"/>
  <c r="G30" i="8"/>
  <c r="G31" i="8"/>
  <c r="G32" i="8"/>
  <c r="G33" i="8"/>
  <c r="G34" i="8"/>
  <c r="G35" i="8"/>
  <c r="G36" i="8"/>
  <c r="G37" i="8"/>
  <c r="G38" i="8"/>
  <c r="G39" i="8"/>
  <c r="G40" i="8"/>
  <c r="G41" i="8"/>
  <c r="G42" i="8"/>
  <c r="G43" i="8"/>
  <c r="G44" i="8"/>
  <c r="G45" i="8"/>
  <c r="G46" i="8"/>
  <c r="G8" i="7"/>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9" i="21"/>
  <c r="G10" i="21"/>
  <c r="G11" i="21"/>
  <c r="G12" i="21"/>
  <c r="G13" i="21"/>
  <c r="G14" i="21"/>
  <c r="G15" i="21"/>
  <c r="G16" i="21"/>
  <c r="G17" i="21"/>
  <c r="G18" i="21"/>
  <c r="G19" i="21"/>
  <c r="G20" i="21"/>
  <c r="G21" i="21"/>
  <c r="G22" i="21"/>
  <c r="G23" i="21"/>
  <c r="G24" i="21"/>
  <c r="G25" i="21"/>
  <c r="G26" i="21"/>
  <c r="G27" i="21"/>
  <c r="G28" i="21"/>
  <c r="G29" i="21"/>
  <c r="G30" i="21"/>
  <c r="G31" i="21"/>
  <c r="G32" i="21"/>
  <c r="G33" i="21"/>
  <c r="G34" i="21"/>
  <c r="G35" i="21"/>
  <c r="G36" i="21"/>
  <c r="G37" i="21"/>
  <c r="G38" i="21"/>
  <c r="G39" i="21"/>
  <c r="G40" i="21"/>
  <c r="G41" i="21"/>
  <c r="G42" i="21"/>
  <c r="G43" i="21"/>
  <c r="G44" i="21"/>
  <c r="G45" i="21"/>
  <c r="G46" i="21"/>
  <c r="G47" i="21"/>
  <c r="G8" i="19" l="1"/>
  <c r="G9" i="19"/>
  <c r="G10" i="19"/>
  <c r="G7" i="19"/>
  <c r="C4" i="22" l="1"/>
  <c r="G8" i="22" l="1"/>
  <c r="G7" i="22"/>
  <c r="G9" i="22" s="1"/>
  <c r="G5" i="22"/>
  <c r="F5" i="22"/>
  <c r="E5" i="22"/>
  <c r="D5" i="22"/>
  <c r="C5" i="22"/>
  <c r="B5" i="22"/>
  <c r="A5" i="22"/>
  <c r="B3" i="22"/>
  <c r="A3" i="22"/>
  <c r="C2" i="22"/>
  <c r="B2" i="22"/>
  <c r="A2" i="22"/>
  <c r="A1" i="22"/>
  <c r="E15" i="14" l="1"/>
  <c r="G8" i="9"/>
  <c r="G7" i="9"/>
  <c r="G9" i="9" s="1"/>
  <c r="G8" i="5"/>
  <c r="G7" i="5"/>
  <c r="G8" i="8"/>
  <c r="G7" i="8"/>
  <c r="G47" i="8" s="1"/>
  <c r="G7" i="7"/>
  <c r="G8" i="1"/>
  <c r="G7" i="1"/>
  <c r="G43" i="1" s="1"/>
  <c r="G8" i="6"/>
  <c r="G7" i="6"/>
  <c r="G8" i="21"/>
  <c r="G7" i="21"/>
  <c r="G48" i="21" s="1"/>
  <c r="G8" i="4"/>
  <c r="G7" i="4"/>
  <c r="G9" i="4" s="1"/>
  <c r="G8" i="11"/>
  <c r="G9" i="6" l="1"/>
  <c r="G53" i="7"/>
  <c r="G23" i="5"/>
  <c r="G7" i="11"/>
  <c r="G9" i="11" s="1"/>
  <c r="C4" i="21" l="1"/>
  <c r="E8" i="14" l="1"/>
  <c r="G5" i="21"/>
  <c r="F5" i="21"/>
  <c r="E5" i="21"/>
  <c r="D5" i="21"/>
  <c r="C5" i="21"/>
  <c r="B5" i="21"/>
  <c r="A5" i="21"/>
  <c r="B3" i="21"/>
  <c r="A3" i="21"/>
  <c r="C2" i="21"/>
  <c r="B2" i="21"/>
  <c r="A2" i="21"/>
  <c r="A1" i="21"/>
  <c r="B3" i="20" l="1"/>
  <c r="A3" i="20"/>
  <c r="B2" i="20"/>
  <c r="A2" i="20"/>
  <c r="A1" i="20"/>
  <c r="B3" i="19"/>
  <c r="A3" i="19"/>
  <c r="B2" i="19"/>
  <c r="A2" i="19"/>
  <c r="A1" i="19"/>
  <c r="B3" i="18"/>
  <c r="A3" i="18"/>
  <c r="B2" i="18"/>
  <c r="A2" i="18"/>
  <c r="A1" i="18"/>
  <c r="B3" i="9"/>
  <c r="A3" i="9"/>
  <c r="B2" i="9"/>
  <c r="A2" i="9"/>
  <c r="A1" i="9"/>
  <c r="B3" i="5"/>
  <c r="A3" i="5"/>
  <c r="B2" i="5"/>
  <c r="A2" i="5"/>
  <c r="A1" i="5"/>
  <c r="B3" i="8"/>
  <c r="A3" i="8"/>
  <c r="B2" i="8"/>
  <c r="A2" i="8"/>
  <c r="A1" i="8"/>
  <c r="B3" i="7"/>
  <c r="A3" i="7"/>
  <c r="B2" i="7"/>
  <c r="A2" i="7"/>
  <c r="A1" i="7"/>
  <c r="B3" i="1"/>
  <c r="A3" i="1"/>
  <c r="B2" i="1"/>
  <c r="A2" i="1"/>
  <c r="A1" i="1"/>
  <c r="B3" i="6"/>
  <c r="A3" i="6"/>
  <c r="B2" i="6"/>
  <c r="A2" i="6"/>
  <c r="A1" i="6"/>
  <c r="B3" i="4"/>
  <c r="A3" i="4"/>
  <c r="B2" i="4"/>
  <c r="A2" i="4"/>
  <c r="A1" i="4"/>
  <c r="B3" i="11"/>
  <c r="B2" i="11"/>
  <c r="A1" i="11" l="1"/>
  <c r="G5" i="9" l="1"/>
  <c r="F5" i="9"/>
  <c r="E5" i="9"/>
  <c r="G5" i="5"/>
  <c r="F5" i="5"/>
  <c r="E5" i="5"/>
  <c r="G5" i="8"/>
  <c r="F5" i="8"/>
  <c r="E5" i="8"/>
  <c r="E6" i="14" l="1"/>
  <c r="A4" i="19" l="1"/>
  <c r="A4" i="18"/>
  <c r="C4" i="9"/>
  <c r="C4" i="5"/>
  <c r="C4" i="8"/>
  <c r="C4" i="7"/>
  <c r="C4" i="1"/>
  <c r="C4" i="6"/>
  <c r="C4" i="4"/>
  <c r="C4" i="11"/>
  <c r="E14" i="14" l="1"/>
  <c r="D5" i="9"/>
  <c r="C5" i="9"/>
  <c r="B5" i="9"/>
  <c r="A5" i="9"/>
  <c r="E13" i="14"/>
  <c r="D5" i="5"/>
  <c r="C5" i="5"/>
  <c r="B5" i="5"/>
  <c r="A5" i="5"/>
  <c r="E12" i="14"/>
  <c r="D5" i="8"/>
  <c r="C5" i="8"/>
  <c r="B5" i="8"/>
  <c r="A5" i="8"/>
  <c r="G5" i="7"/>
  <c r="E11" i="14" s="1"/>
  <c r="F5" i="7"/>
  <c r="E5" i="7"/>
  <c r="D5" i="7"/>
  <c r="C5" i="7"/>
  <c r="B5" i="7"/>
  <c r="A5" i="7"/>
  <c r="G5" i="1"/>
  <c r="E10" i="14" s="1"/>
  <c r="F5" i="1"/>
  <c r="E5" i="1"/>
  <c r="D5" i="1"/>
  <c r="C5" i="1"/>
  <c r="B5" i="1"/>
  <c r="A5" i="1"/>
  <c r="G5" i="6"/>
  <c r="E9" i="14" s="1"/>
  <c r="F5" i="6"/>
  <c r="E5" i="6"/>
  <c r="D5" i="6"/>
  <c r="C5" i="6"/>
  <c r="B5" i="6"/>
  <c r="A5" i="6"/>
  <c r="B5" i="4"/>
  <c r="C5" i="4"/>
  <c r="D5" i="4"/>
  <c r="E5" i="4"/>
  <c r="F5" i="4"/>
  <c r="G5" i="4"/>
  <c r="E7" i="14" s="1"/>
  <c r="A5" i="4"/>
  <c r="E23" i="14" l="1"/>
  <c r="E24" i="14" s="1"/>
  <c r="E27" i="14" s="1"/>
  <c r="E29" i="14" s="1"/>
  <c r="E32" i="14" s="1"/>
  <c r="E26" i="14"/>
  <c r="C2" i="19" l="1"/>
  <c r="C2" i="18"/>
  <c r="C2" i="9"/>
  <c r="C2" i="5"/>
  <c r="C2" i="8"/>
  <c r="C2" i="7"/>
  <c r="C2" i="1"/>
  <c r="C2" i="6"/>
  <c r="C2" i="4"/>
  <c r="A3" i="11"/>
  <c r="A2" i="11"/>
  <c r="G11" i="19" l="1"/>
  <c r="E17" i="14" s="1"/>
  <c r="G7" i="20"/>
  <c r="G9" i="18"/>
  <c r="G8" i="18"/>
  <c r="G7" i="18"/>
  <c r="C2" i="20"/>
  <c r="C2" i="11"/>
  <c r="G21" i="20" l="1"/>
  <c r="G10" i="18"/>
  <c r="E16" i="14" s="1"/>
  <c r="E18" i="14" l="1"/>
  <c r="E33" i="14" s="1"/>
</calcChain>
</file>

<file path=xl/sharedStrings.xml><?xml version="1.0" encoding="utf-8"?>
<sst xmlns="http://schemas.openxmlformats.org/spreadsheetml/2006/main" count="648" uniqueCount="372">
  <si>
    <t>Incalzire si Ventilare</t>
  </si>
  <si>
    <t>№</t>
  </si>
  <si>
    <t xml:space="preserve">Simbol norme, cod  resurse  </t>
  </si>
  <si>
    <t xml:space="preserve">Denumire lucrări       </t>
  </si>
  <si>
    <t xml:space="preserve">U.M. </t>
  </si>
  <si>
    <t xml:space="preserve">Cantitate </t>
  </si>
  <si>
    <t>Lot:</t>
  </si>
  <si>
    <t>Site:</t>
  </si>
  <si>
    <t>Compartiment:</t>
  </si>
  <si>
    <t>Amenajarea Teritoriului</t>
  </si>
  <si>
    <t>Lista consolidată de prețuri</t>
  </si>
  <si>
    <t>No</t>
  </si>
  <si>
    <t>Parameter</t>
  </si>
  <si>
    <t>Unit</t>
  </si>
  <si>
    <t>Value</t>
  </si>
  <si>
    <t>MWh</t>
  </si>
  <si>
    <t>USD</t>
  </si>
  <si>
    <t>Sumă estimată în dolari SUA, TVA Cota 0</t>
  </si>
  <si>
    <t>Componenta de Cost / Compartiment</t>
  </si>
  <si>
    <t>Pretul total a lucrarilor</t>
  </si>
  <si>
    <t>Eficienta cazanului la puterea nominala</t>
  </si>
  <si>
    <t>Consumul anual de combustibil</t>
  </si>
  <si>
    <t>Consumul anual de caldura</t>
  </si>
  <si>
    <t>Valoarea calorica a combustibilului</t>
  </si>
  <si>
    <t>Cantitatea de combustibil solicitata</t>
  </si>
  <si>
    <t>tone</t>
  </si>
  <si>
    <t>MWh/tona</t>
  </si>
  <si>
    <t>MJ/tona</t>
  </si>
  <si>
    <t>procente</t>
  </si>
  <si>
    <t>USD/tona</t>
  </si>
  <si>
    <t>Pretul estimat al combustibilului</t>
  </si>
  <si>
    <t>Durata de viata estimata</t>
  </si>
  <si>
    <t>ani</t>
  </si>
  <si>
    <t>Costul Total pe ciclu de viata (Pretul lucrarilor + VC Combustibil)</t>
  </si>
  <si>
    <t>Valoarea Curenta (VC) a combustibilului</t>
  </si>
  <si>
    <t>Cazan</t>
  </si>
  <si>
    <t>Item</t>
  </si>
  <si>
    <t>Costul anual al combustibilului</t>
  </si>
  <si>
    <t>Rata de discount</t>
  </si>
  <si>
    <t>Darea in Exloatare</t>
  </si>
  <si>
    <t>Termomecanica</t>
  </si>
  <si>
    <t>Lucrari Generale de Constructie</t>
  </si>
  <si>
    <t>Electricitate si iluminare</t>
  </si>
  <si>
    <t>Apa si canalizare</t>
  </si>
  <si>
    <t>Sistem antiincendiu</t>
  </si>
  <si>
    <t>Sistem automatizat de control si reglare</t>
  </si>
  <si>
    <t>* Any equipment or component that requires replacement within the 3 years period and was not included in the list of wear parts shall be treated as a warranty case and must be provided by the contractor at no additional cost</t>
  </si>
  <si>
    <t>Descrierea itemului</t>
  </si>
  <si>
    <t>Cantitatea pentru 3 ani</t>
  </si>
  <si>
    <t>Total fara TVA :</t>
  </si>
  <si>
    <t>Total  fara TVA :</t>
  </si>
  <si>
    <t>Total USD
(col.5 x col.6)</t>
  </si>
  <si>
    <t>Ofertantul isi asuma raspunderea pentru orice item pentru care nu a fost idicat pretul pe unitate, si va fi furnizat fara costuri suplimentare pentru UNDP</t>
  </si>
  <si>
    <t>Modificarea structurii initiale a acestui document este interzisa. Orice modificare efectuata poate duce la respingerea ofertei</t>
  </si>
  <si>
    <t>Q= 0 kW**</t>
  </si>
  <si>
    <t>REF:</t>
  </si>
  <si>
    <t>ITB</t>
  </si>
  <si>
    <t>x</t>
  </si>
  <si>
    <t>y</t>
  </si>
  <si>
    <t>Ofertant:</t>
  </si>
  <si>
    <t>Semnatura</t>
  </si>
  <si>
    <t>Specificatiile minime ale cazanului</t>
  </si>
  <si>
    <t>Specificatii cerute</t>
  </si>
  <si>
    <t>Specificatiile propuse</t>
  </si>
  <si>
    <t>Cantitate</t>
  </si>
  <si>
    <t>Modelul Cazanului:</t>
  </si>
  <si>
    <t>* Specificati tipul de combustibil compatibil conform recomandarii producatorului</t>
  </si>
  <si>
    <t>*** Ofertantul poate propune cazan cu un diametru mai mare sau mai mic decat cel specificat in documentatia de proiect, cu conditia ca cosul de fum oferit este compatibil cu cazanul propus asigurand functionarea optima a sa, iar costurile sunt ajustate corespunzator  in oferta financiara.</t>
  </si>
  <si>
    <t>**** Specificati doar valoarea numerica. Nu inserati text</t>
  </si>
  <si>
    <t>Limtele de emisie: EN 303-5:2012   Class 3</t>
  </si>
  <si>
    <t>Randament: minim 80% ****</t>
  </si>
  <si>
    <t>Tensiunea curentului de alimentare: 230V/50Hz</t>
  </si>
  <si>
    <t>Termenul de garantie pentru componentele active: 3 ani</t>
  </si>
  <si>
    <t>Termenul de garantie pentru componentele pasive: 5 ani</t>
  </si>
  <si>
    <t>Curatarea arzatorului: sistem de curatare automata a arzatorului prin mijloace mecanice</t>
  </si>
  <si>
    <t xml:space="preserve">Diametrul cosului de fum***: </t>
  </si>
  <si>
    <t>Presiunea de lucru: ≥1.5 bar</t>
  </si>
  <si>
    <t>Temperatura maxima admisa de operare: ≥85 °C</t>
  </si>
  <si>
    <t>Sistem de colectoare solare pentru apa calda menajera</t>
  </si>
  <si>
    <t>1</t>
  </si>
  <si>
    <t>2</t>
  </si>
  <si>
    <t>3</t>
  </si>
  <si>
    <t>4</t>
  </si>
  <si>
    <t>5</t>
  </si>
  <si>
    <t>6</t>
  </si>
  <si>
    <t>7</t>
  </si>
  <si>
    <t>Total TVA Cota 0</t>
  </si>
  <si>
    <t>Preţ unitar 
USD (inclusiv salariu)</t>
  </si>
  <si>
    <t>Pret unitar
USD</t>
  </si>
  <si>
    <t>Total, USD
(col.5 x col.6)</t>
  </si>
  <si>
    <t>Total, USD 
(col.5 x col.6)</t>
  </si>
  <si>
    <t>Sistem de alimentare cu combustibil</t>
  </si>
  <si>
    <t>Instruirea operatorilor</t>
  </si>
  <si>
    <t>curs</t>
  </si>
  <si>
    <t>Masurarea parametrilor de performanta</t>
  </si>
  <si>
    <t>test</t>
  </si>
  <si>
    <t>Darea in exploatare a sistemului integral</t>
  </si>
  <si>
    <t>sistem</t>
  </si>
  <si>
    <t>anual</t>
  </si>
  <si>
    <t>Lucrari de mentenanta periodica la sfarsitul sezonului de incalzire</t>
  </si>
  <si>
    <t>Interventie si reparatia utilajului in caz de avarie</t>
  </si>
  <si>
    <t>caz</t>
  </si>
  <si>
    <t>Asistenta telefonica privind exploatarea centralei</t>
  </si>
  <si>
    <t>permanent</t>
  </si>
  <si>
    <t xml:space="preserve">Periodicitatea </t>
  </si>
  <si>
    <t>Deservirea si mentenanta pentru 3 ani de operare</t>
  </si>
  <si>
    <t xml:space="preserve">** Stabilit in baza biocombustibilului de tip E  conform specificatiilor din Descrierea Sarcinii Tehnice. </t>
  </si>
  <si>
    <t>Schema montării cazanului (cazanelor) în incinta cazangeriei existente întrunește exigențele normativelor în vigoare *****</t>
  </si>
  <si>
    <t>***** Ofertantul va anexa o shiță pentru a ilustra amplasarea cazanelor în incinta cazangeriei cu indicarea tuturor dimensiunilor cheie</t>
  </si>
  <si>
    <t>Tipul combustibilului: agro-peleti tip E, EN 14961-6 (conform Descrierii Sarcinii Tehnice) *</t>
  </si>
  <si>
    <t xml:space="preserve">Capacitatea buncarului de combustibil: </t>
  </si>
  <si>
    <t>Instalatie de colectoare solare pentru pregatirea apei calde menajere la Gradinita de copii din s.Vadul lui Isac, 
r-l Cahul</t>
  </si>
  <si>
    <t>Capitolul 1. Lucrari de montare</t>
  </si>
  <si>
    <t>IA06M</t>
  </si>
  <si>
    <t>buc</t>
  </si>
  <si>
    <t>IA17C</t>
  </si>
  <si>
    <t>Boiler vertical montat pe pardoseala, boilerul avind capacitatea de 1000 l (бивалентный водонагреватель)</t>
  </si>
  <si>
    <t>IA38B</t>
  </si>
  <si>
    <t>IA28A</t>
  </si>
  <si>
    <t>IA17A</t>
  </si>
  <si>
    <t>Boiler vertical montat pe pardoseala, boilerul avind capacitatea de pina la 55 l, inclusiv  (бойлер дрэйн-бэк из нержавеющей стали)</t>
  </si>
  <si>
    <t>IA39A</t>
  </si>
  <si>
    <t>ID04A</t>
  </si>
  <si>
    <t>Robinet de trecere sau de retinere cu mufe pentru instalatii de incalzire central, avind diametrul nominal de 20 mm (термостатический смесительный клапан)</t>
  </si>
  <si>
    <t>Capitolul 2. Lucrari sanitare</t>
  </si>
  <si>
    <t>Robinet de trecere sau de retinere cu mufe pentru instalatii de incalzire central, avind diametrul nominal de 20 mm (кран шаровый ст. муфтовый Danfoss)</t>
  </si>
  <si>
    <t>Robinet de trecere sau de retinere cu mufe pentru instalatii de incalzire central, avind diametrul nominal de 25 mm (кран шаровый ст. муфтовый Danfoss)</t>
  </si>
  <si>
    <t>Robinet de trecere sau de retinere cu mufe pentru instalatii de incalzire central, avind diametrul nominal de 25 mm (кран шаровый с сетчатым латунным фильтром)</t>
  </si>
  <si>
    <t>Robinet de trecere sau de retinere cu mufe pentru instalatii de incalzire central, avind diametrul nominal de 20 mm (клапан предохранительный)</t>
  </si>
  <si>
    <t>Robinet de trecere sau de retinere cu mufe pentru instalatii de incalzire central, avind diametrul nominal de 15 mm (клапан предохранительный)</t>
  </si>
  <si>
    <t>Robinet de trecere sau de retinere cu mufe pentru instalatii de incalzire central, avind diametrul nominal de 25 mm (клапан обратный латунный муфтовый)</t>
  </si>
  <si>
    <t>Robinet de trecere sau de retinere cu mufe pentru instalatii de incalzire central, avind diametrul nominal de 20 mm (клапан обратный латунный муфтовый)</t>
  </si>
  <si>
    <t>SE58A</t>
  </si>
  <si>
    <t>Contoare de apa rece si calda, avind diametrul de -25 mm (водомер одноструйный крыльчатый для холодной воды)</t>
  </si>
  <si>
    <t>IC31D</t>
  </si>
  <si>
    <t>Teava din cupru, montata prin sudura, la legatura corpurilor si aparatelor de incalzire, in instalatii de incalzire centrala, avind diametrul exterior de  35,0x1,5 mm (в комплекте с фитингами TALOS)</t>
  </si>
  <si>
    <t>m</t>
  </si>
  <si>
    <t>IC31C</t>
  </si>
  <si>
    <t>Teava din cupru, montata prin sudura, la legatura corpurilor si aparatelor de incalzire, in instalatii de incalzire centrala, avind diametrul exterior de  22,0x1,0 mm (в комплекте с фитингами TALOS)</t>
  </si>
  <si>
    <t>ID06A</t>
  </si>
  <si>
    <t>Robinet de aerisire cu cheie mobila pentru instalatii de incalzire centrala, avind diametrul nominal de 10 mm (автоматический воздухоотводчик типа MATIC, фирма "Danfoss")</t>
  </si>
  <si>
    <t>IC11C</t>
  </si>
  <si>
    <t>Teava din otel neagra  sudata longitudinal pentru instalatii, nefiletata, montata prin sudura in coloane, in instalatii de incalzire centrala pentru cladiri de locuit si social-culturale, teava avind diametrul de 26,8x2,8 mm (оцинк.)</t>
  </si>
  <si>
    <t>IC11D</t>
  </si>
  <si>
    <t>Teava din otel neagra  sudata longitudinal pentru instalatii, nefiletata, montata prin sudura in coloane, in instalatii de incalzire centrala pentru cladiri de locuit si social-culturale, teava avind diametrul de 33,5x3,2 mm (оцинк.)</t>
  </si>
  <si>
    <t>RpIF09D</t>
  </si>
  <si>
    <t>Izolarea conductelor cu mansoane de izolatie speciala, introduse pe conducte, avind diametrul si grosimea de la D=35x20 mm (трубка теплоизоляционная для высоких температур ARMAFLEX)</t>
  </si>
  <si>
    <t>Izolarea conductelor cu mansoane de izolatie speciala, introduse pe conducte, avind diametrul si grosimea de la D=22x20 mm (трубка теплоизоляционная для высоких температур ARMAFLEX)</t>
  </si>
  <si>
    <t>RpIF09A</t>
  </si>
  <si>
    <t>Izolarea conductelor cu mansoane de izolatie speciala, introduse pe conducte, avind diametrul si grosimea de la D=36x2,5 mm (трубка теплоизоляционная для высоких температур ARMAFLEX)</t>
  </si>
  <si>
    <t>Izolarea conductelor cu mansoane de izolatie speciala, introduse pe conducte, avind diametrul si grosimea de la D=28x2,5 mm (трубка теплоизоляционная для высоких температур ARMAFLEX)</t>
  </si>
  <si>
    <t>VA05A</t>
  </si>
  <si>
    <t>Montarea pe santier  a tuburilor de ventilatie din ALP ,  gata confectionate, avind perimetrul sectiunii de 80x2 mm (короб трубчатый гофрирован. из алюминия ALUVENT)</t>
  </si>
  <si>
    <t>IC42A</t>
  </si>
  <si>
    <t>Suporti si dispozitive de fixare pentru sustinerea conductelor, boilere, aparate si recipienti, avind greutatea de pina la 2 kg / bucata</t>
  </si>
  <si>
    <t>kg</t>
  </si>
  <si>
    <t>IzJ09B</t>
  </si>
  <si>
    <t>Vopsirea invelitorii de tabla la conducte si aparate cu vopsea de ulei in 2 straturi, inclusiv grunduirea</t>
  </si>
  <si>
    <t>m2</t>
  </si>
  <si>
    <t>Capitolul 3. Utilaj</t>
  </si>
  <si>
    <t>set</t>
  </si>
  <si>
    <t>Suport de montaj</t>
  </si>
  <si>
    <t>Ventil de amestec termostatic DN 20mm, 35-60 ° C, ESBE, VTA 322 35-60 ° C</t>
  </si>
  <si>
    <t>Capitolul 1. Demontare</t>
  </si>
  <si>
    <t>RpCJ35A</t>
  </si>
  <si>
    <t>Desfaceri de tencuieli interioare sau exterioare driscuite la pereti sau tavane</t>
  </si>
  <si>
    <t>RpCG29C</t>
  </si>
  <si>
    <t>Demolarea peretilor de zidarie din caramida plina,  BCA, blocuri ceramice sau din beton  usor, caramizi GVP, exclusiv schela si curatirea caramizilor</t>
  </si>
  <si>
    <t>m3</t>
  </si>
  <si>
    <t>RpCO56A</t>
  </si>
  <si>
    <t>Demontari: timplarie din lemn (usi, ferestre, obloane, cutii, rulou, masti, etc.)</t>
  </si>
  <si>
    <t>RpIzA03A</t>
  </si>
  <si>
    <t>Pregatirea suprafetelor de beton tencuite ori netencuite sau de metal in vederea protectiei anticorozive, prin curatare cu peria de sirma</t>
  </si>
  <si>
    <t>RpCK42C</t>
  </si>
  <si>
    <t>Desfacerea pardoselilor reci din placi de beton, marmura, piatra, gresie, placi ceramice, etc</t>
  </si>
  <si>
    <t>RpCU05F</t>
  </si>
  <si>
    <t>Executarea strapungerilor pentru conducte sau tiranti in pereti din piatra sau beton armat de 16 -25 cm grosime</t>
  </si>
  <si>
    <t>Moloz</t>
  </si>
  <si>
    <t>TRI1AA04C3</t>
  </si>
  <si>
    <t>Incarcarea materialelor din grupa A - usoare si marunte prin aruncare - de pe rampa sau teren, in auto categoria 3</t>
  </si>
  <si>
    <t>t</t>
  </si>
  <si>
    <t>TsI50A3</t>
  </si>
  <si>
    <t>Transportarea pamintului cu autobasculanta de 5 t la distanta de 3 km</t>
  </si>
  <si>
    <t>Capitolul 2. Perete despartitor.</t>
  </si>
  <si>
    <t>CD51C</t>
  </si>
  <si>
    <t>Zidarie din caramida , format 250 x 120 x 65 la pereti despartitori armati cu grosimea 1/2 caramida, inaltimea pina la 4 m</t>
  </si>
  <si>
    <t>100m2</t>
  </si>
  <si>
    <t>Перемычка Т-1 (1 шт)</t>
  </si>
  <si>
    <t>RpCU06A</t>
  </si>
  <si>
    <t>Executarea santurilor de pina la 5 cm adincime, in pereti din zidarie de caramida de 5 x 50 cm2</t>
  </si>
  <si>
    <t>RpCU02A</t>
  </si>
  <si>
    <t>Buiandrugi din traverse metalice, montati in zidarie, inclusiv taierea la dimensiuni a traverselor</t>
  </si>
  <si>
    <t>CF05A</t>
  </si>
  <si>
    <t>Tencuieli interioare de 3 cm grosime, executate pe impletitura de sirma, driscuite, cu mortar de ciment-var marca M 100-T pentru smir, mortar de ciment-var marca M 50-T pentru grund si mortar de var-ciment M 10-T pentru stratul vizibil, executate manual pe suprafete drepte, inclusiv montarea armaturii de otel si a impletiturii, aplicate la pereti</t>
  </si>
  <si>
    <t>Capitolul 3. Usi</t>
  </si>
  <si>
    <t>CK25A</t>
  </si>
  <si>
    <t xml:space="preserve">Usi confectionate din profiluri din mase plastice  inclusiv armaturile si accesoriile necesare usilor montate in zidarie de orice natura la constructii cu inaltimea pina la 35 m inclusiv, intr-un canat, cu suprafata tocului pina la 7 mp inclusiv  (PVC, ИД-1) </t>
  </si>
  <si>
    <t>Capitolul 4. Pardoseli</t>
  </si>
  <si>
    <t>CG01A</t>
  </si>
  <si>
    <t>Strat suport pentru pardoseli executat din mortar din ciment M 150-T de 3 cm grosime cu fata driscuita fin (gr.2 cm)</t>
  </si>
  <si>
    <t>IzF03A1</t>
  </si>
  <si>
    <t>Bariera contra vaporilor executata pe suprafete orizontale cu un strat de carton bitumat, lipit pe toata suprafata cu mastic cu bitum (битумная мембрана)</t>
  </si>
  <si>
    <t>CG17D1</t>
  </si>
  <si>
    <t>Pardoseli din placi de gresie ceramica inclusiv stratul suport din mortar adeziv, executate pe suprafete: egale sau mai mici de 16 m2 (gr.13 mm)</t>
  </si>
  <si>
    <t>CI14A</t>
  </si>
  <si>
    <t>Elemente liniare din placi din gresie ceramica aplicate cu adeziv</t>
  </si>
  <si>
    <t>Capitolul 5. Finisaj interior</t>
  </si>
  <si>
    <t>CF52B</t>
  </si>
  <si>
    <t>Tencuieli interioare de 5 mm grosime, executate manual, cu amestec uscat pe baza de ipsos, la tavan, preparare manuala a mortarului  "Knauf"</t>
  </si>
  <si>
    <t>CN53A</t>
  </si>
  <si>
    <t>Grunduirea suprafetelor interioare a peretilor si tavanelor</t>
  </si>
  <si>
    <t>CN01A</t>
  </si>
  <si>
    <t>Zugraveli simple pe baza de lapte de var, executate la interior sau exterior pe orice suprafata suport cu doua straturi de lapte de var (spoeli)</t>
  </si>
  <si>
    <t>CF02B</t>
  </si>
  <si>
    <t>Tencuieli interioare de 2 cm grosime, driscuite, executate manual, la pereti sau stilpi, pe suprafete plane cu mortar de ciment-var  marca M 100-T pentru sprit, grund si stratul vizibil, pe zidarie de caramida sau blocuri mici de beton</t>
  </si>
  <si>
    <t>CF50B</t>
  </si>
  <si>
    <t>Tencuieli interioare de 5 mm grosime, executate manual, cu amestec uscat pe baza de ipsos, la pereti si pereti despartitori, preparare manuala a mortarului. "Knauf"</t>
  </si>
  <si>
    <t>CN06A</t>
  </si>
  <si>
    <t>Vopsitorii interioare cu vopsea pe baza de copolimeri vinilici in emulsie apoasa,  aplicate in 2 straturi pe glet existent, executate manual</t>
  </si>
  <si>
    <t>CA03F</t>
  </si>
  <si>
    <t>Beton simplu  turnat cu mijloace clasice,  in fundatii, socluri, ziduri de sprijin, pereti sub cota zero, preparat cu centrala de betoane sau beton marfa conform. art. CA01, turnare cu mijloace clasice, beton simplu clasa.... (B12,5)</t>
  </si>
  <si>
    <t>CL57A</t>
  </si>
  <si>
    <t>Montarea si fixarea pieselor inglobate in beton armat monolit: cu greutatea sub 4 kg (МН1)</t>
  </si>
  <si>
    <t>CB02A</t>
  </si>
  <si>
    <t>Cofraje din panouri refolosibile, cu asteriala din scinduri de rasinoase scurte si subscurte pentru turnarea betonului in cuzineti, fundatii pahar si fundatii de utilaje inclusiv sprijinirile</t>
  </si>
  <si>
    <t>08-03-575-1</t>
  </si>
  <si>
    <t xml:space="preserve">Dispozitiv sau aparat demontat inainte de transportare </t>
  </si>
  <si>
    <t>08-03-573-4</t>
  </si>
  <si>
    <t>Dulap (pupitru) de comanda suspendat, inaltime, latime si adincime, mm, pina la (BZUM-TF-100-12)</t>
  </si>
  <si>
    <t>08-03-600-2</t>
  </si>
  <si>
    <t>Contoare, montate pe suport pregatit, cu trei faze (ZMR110ACe)</t>
  </si>
  <si>
    <t>Dulap (pupitru) de comanda suspendat, inaltime, latime si adincime, бокс на 18 модулей КМПн 2/18  IP55, РЩК2</t>
  </si>
  <si>
    <t>Șină de conectare YNS20-3-063</t>
  </si>
  <si>
    <t>Șină  РЕ и N YNN10-14-100</t>
  </si>
  <si>
    <t>08-03-530-4</t>
  </si>
  <si>
    <t>Demaror magnetic de destinatie comuna, separat, montat pe constructie pe perete sau coloana, curent pina la 40 A  ПМА-0247</t>
  </si>
  <si>
    <t>08-03-603-1</t>
  </si>
  <si>
    <t>Cutie cu transformatori coboritori ЯТП-0,25-220/12</t>
  </si>
  <si>
    <t>08-03-594-2</t>
  </si>
  <si>
    <t>Corp de iluminat cu lampi luminescente montat separat pe pivoti, cantitate lampi, in corp de iluminat, 2     ALS.OPL  218  IP54</t>
  </si>
  <si>
    <t>100 buc</t>
  </si>
  <si>
    <t>Aparat de iluminat cu lămpi fluorescente, plafon ALS.OPL 218 IP54</t>
  </si>
  <si>
    <t>Lanternă СГВ-2</t>
  </si>
  <si>
    <t>Lămpi luminiscente ЛЛ-18</t>
  </si>
  <si>
    <t>08-03-591-2</t>
  </si>
  <si>
    <t>Intreruptor cu o clapa, tip neingropat, la instalatie inchisa  скр. уст. Iн=10А, Uн=220В  IP43  однокл.</t>
  </si>
  <si>
    <t>08-03-591-8</t>
  </si>
  <si>
    <t>Priza de fisa tip neingropat, la instalatie deschisa (розетка штепсельная с одним зазем. контактом)</t>
  </si>
  <si>
    <t>08-02-472-3</t>
  </si>
  <si>
    <t>Conductor de legare la pamint comuflat in strat de egalizare a pardoselii, din otel fisie, sectiune 100 mm2 (сталь полосовая)</t>
  </si>
  <si>
    <t>100 m</t>
  </si>
  <si>
    <t>08-02-472-1</t>
  </si>
  <si>
    <t>Conductori de legare la pamint: priza de pamint, orizontala, din otel rotund, diametru 12 mm (сталь круглая Д 20мм)</t>
  </si>
  <si>
    <t>Conductori de legare la pamint: priza de pamint, orizontala, din otel rotund, diametru 12 mm (сталь круглая Д 6мм)</t>
  </si>
  <si>
    <t>08-02-471-4</t>
  </si>
  <si>
    <t>Priza de pamint, verticala, din otel rotund, diametru 20 mm (сталь круглая Д=20 мм)</t>
  </si>
  <si>
    <t>10 buc</t>
  </si>
  <si>
    <t>Colectorul de fulgere în complet cu două îmbinări cleme</t>
  </si>
  <si>
    <t>08-02-146-1</t>
  </si>
  <si>
    <t>Cablu pina la 35 kV, fixare cu cleme aplicate, masa 1 m pina la: 0,5 kg  (ВВГнг(A)-LSLTx-0,66 сеч. 3х1,5 мм2)</t>
  </si>
  <si>
    <t>Cablu pina la 35 kV, fixare cu cleme aplicate, masa 1 m pina la: 0,5 kg  (ВВГнг(A)-LSLTx-0,66 сеч. 5х6 мм2)</t>
  </si>
  <si>
    <t>08-02-148-1</t>
  </si>
  <si>
    <t>Cablu pina la 35 kV in tevi, blocuri si cutii pozate, masa 1 m pina la: 1 kg  (ВВГнг(A)-LSLTx-0,66 сеч. 5х10 мм2)</t>
  </si>
  <si>
    <t>Cablu pina la 35 kV, fixare cu cleme aplicate, masa 1 m pina la: 0,5 kg  (ВВГнг(A)-LSLTx-0,66 сеч. 5х10 мм2)</t>
  </si>
  <si>
    <t>Cablu pina la 35 kV, fixare cu cleme aplicate, masa 1 m pina la: 0,5 kg  (ВВГнг(A)-FRLSLTx-0,66 сеч. 3x1,5 мм2)</t>
  </si>
  <si>
    <t>Cablu cu fire din cupru  ВВГнг(A)-LSLTx-0,66 sect. 3х1,5 mm2</t>
  </si>
  <si>
    <t>Cablu cu fire din cupru  ВВГнг(A)-LSLTx-0,66 sect. 5x6 mm2</t>
  </si>
  <si>
    <t>Cablu cu fire din cupru  ВВГнг(A)-LSLTx-0,66 sect. 5x10 mm2</t>
  </si>
  <si>
    <t>Cablu cu fire din cupru  ВВГнг(A)-FRLSLTx-0,66 sect. 3х1,5 mm2</t>
  </si>
  <si>
    <t>10-06-034-14</t>
  </si>
  <si>
    <t>Lucrari diverse: Protectia cablului cu jgheaburi plastice, pe pereti din lemn sau caramida  кабель канал пластиковый 40х20</t>
  </si>
  <si>
    <t>Capitolul 2. Utilaj</t>
  </si>
  <si>
    <t>Întrerupător automat  ВА47-29/3/С40</t>
  </si>
  <si>
    <t>Panou de evidență "BZUM-TF-100-12"</t>
  </si>
  <si>
    <t>Întrerupător  ВН 32-3Р/40</t>
  </si>
  <si>
    <t>Întrerupător automat  ВА47-29/3/С32</t>
  </si>
  <si>
    <t>Сontor 380В, 5-60А, ZMR 110 ACe</t>
  </si>
  <si>
    <t>Boxă p/u 18 module КМПн 2/18 IP55</t>
  </si>
  <si>
    <t>Întrerupător de sarcină  ВН-32-3Р-25</t>
  </si>
  <si>
    <t>Comutator automat АД14/4/25/30</t>
  </si>
  <si>
    <t>Întrerupător automat cu un pol ВА47-29/1/C4</t>
  </si>
  <si>
    <t>Întrerupător automat cu un pol ВА47-29/1/В4</t>
  </si>
  <si>
    <t>Întrerupător automat cu un pol ВА47-29/1/С2</t>
  </si>
  <si>
    <t>Întrerupător automat cu un pol ВА47-29/1/В2</t>
  </si>
  <si>
    <t>Contactor -  ПМА-0247  Uн=220В</t>
  </si>
  <si>
    <t>11-02-002-01</t>
  </si>
  <si>
    <t>Dispozitiv instalat pe imbinari de flanse, masa, kg, pina la: 1,5  ТНТБ-41, ТПГ100эк</t>
  </si>
  <si>
    <t>11-02-001-01</t>
  </si>
  <si>
    <t>Dispozitiv instalat pe imbinari de filet, masa, kg, pina la: 1,5,  (МП4, МВП, ДМ2010)</t>
  </si>
  <si>
    <t>Dispozitiv instalat pe imbinari de filet, masa, kg, pina la: 1,5    (контроллер)</t>
  </si>
  <si>
    <t>11-03-001-01</t>
  </si>
  <si>
    <t>Dispozitive, instalate pe constructii metalice, panouri si pupitre: dispozitiv, masa, kg, pina la: 5 (датчик РОС-301)</t>
  </si>
  <si>
    <t>11-01-001-01</t>
  </si>
  <si>
    <t>Constructii pentru instalare dispozitivelor, masa, kg, pina la: 1 (отборные устройства)</t>
  </si>
  <si>
    <t xml:space="preserve">Cablu pina la 35 kV in tevi, blocuri si cutii pozate, masa 1 m pina la: 1 kg </t>
  </si>
  <si>
    <t>08-02-412-9</t>
  </si>
  <si>
    <t>Introducerea conductorilor in tevi si furtunuri metalice pozate: fiecare conductor urmator monofir sau multifir in impletire comuna, sectiune sumara pina la 6 mm2  ПВ1-0,38 сеч.1x1,5 мм2</t>
  </si>
  <si>
    <t>08-02-411-1</t>
  </si>
  <si>
    <t>Furtun metalic, diametrul exterior pina la 15 mm (РЗ-ЦХ-Ш15)</t>
  </si>
  <si>
    <t>Lucrari diverse: Protectia cablului cu jgheaburi plastice, pe pereti din lemn sau caramida  (кабель канал)</t>
  </si>
  <si>
    <t>Panoul de comandă și semnalizare ЩУС -  cutie de tip ЯУЭ-1263 dim. 800x600x350</t>
  </si>
  <si>
    <t>Dispozitiv sau aparat demontat inainte de transportare</t>
  </si>
  <si>
    <t>11-08-001-04</t>
  </si>
  <si>
    <t>Racordare retelelor electrice la aparate prin lipire</t>
  </si>
  <si>
    <t>100 buc.</t>
  </si>
  <si>
    <t xml:space="preserve">Сosturi materiale  </t>
  </si>
  <si>
    <t>Dispozitiv selectiv Г-16-225, В-16-225</t>
  </si>
  <si>
    <t>Dispozitiv selectiv Г-16-80, В-16-80</t>
  </si>
  <si>
    <t>Furtun metalic D = 15mm</t>
  </si>
  <si>
    <t>Canal pentru cablu</t>
  </si>
  <si>
    <t xml:space="preserve"> Cablu de control КВВГнг-LSLTx sect. 4х1,5mm2</t>
  </si>
  <si>
    <t xml:space="preserve"> Cablu de control КВВГнг-LSLTx sect. 5х1,5mm2</t>
  </si>
  <si>
    <t xml:space="preserve"> Cablu de control КВВГнг-LSLTx sect. 7х1,5mm2</t>
  </si>
  <si>
    <t>Fir ПВ1-0,38 sect. 1x1,5mm2</t>
  </si>
  <si>
    <t>Теrmometru TMTБ41</t>
  </si>
  <si>
    <t>Теrmometru ТПГ100эк-М1</t>
  </si>
  <si>
    <t>Manometru МП4-У, МВП-Ух0,6</t>
  </si>
  <si>
    <t>Manometru ДМ2010С</t>
  </si>
  <si>
    <t>Supraveghetor EUROSTER-813</t>
  </si>
  <si>
    <t>Sensor releu nivel РОС-301</t>
  </si>
  <si>
    <t>Panou dirijare și semnalizare  ЩУС-ЯУЭ-1263  800x600x350mm  IP54</t>
  </si>
  <si>
    <t>Releu ПЭ37</t>
  </si>
  <si>
    <t>Întrerupător automat ВА47-29/1/С2</t>
  </si>
  <si>
    <t>Diod Д246</t>
  </si>
  <si>
    <t>Contactor  УП5311</t>
  </si>
  <si>
    <t>Contactor  УП5312</t>
  </si>
  <si>
    <t>Dispozitiv semnalizare  АD-22DS</t>
  </si>
  <si>
    <t>Buton ABLFS-22</t>
  </si>
  <si>
    <t>Bloc terminal  Бз24-4П</t>
  </si>
  <si>
    <t>Releu РСВ19-11</t>
  </si>
  <si>
    <t>Cronometru ТЭ</t>
  </si>
  <si>
    <t>Apeduct</t>
  </si>
  <si>
    <t>Capitolul 1. Lucrari sanitare</t>
  </si>
  <si>
    <t>SD19A</t>
  </si>
  <si>
    <t>Robinet de retinere cu venti drept cu mufe filetate, avind diametrul 15 mm (robinet cu mufa 15кч18р)</t>
  </si>
  <si>
    <t>SA01A</t>
  </si>
  <si>
    <t>Teava din otel zincata pentru instalatii, montata la constructii industriale, avind diametrul de 15 mm</t>
  </si>
  <si>
    <t>SF01A</t>
  </si>
  <si>
    <t>Efectuarea probei de etansare la presiune a instalatiei de apa calda sau rece executata din conducte de otel, zincate, pentru instalatii, sudate longitudinal, avind diametrul de 3/8"-2"</t>
  </si>
  <si>
    <t>SF05A</t>
  </si>
  <si>
    <t>Spalarea instalatiei de apa rece sau calda, executata din teava de otel, zincata,  avind diametrul de 3/8"-2"</t>
  </si>
  <si>
    <t>AcE51A</t>
  </si>
  <si>
    <t>Racordarea la conducta existanta din tevi de otel (cu stut) avind diametrul stutului de 15 mm</t>
  </si>
  <si>
    <t>piesa</t>
  </si>
  <si>
    <t>Stingator ОП-5</t>
  </si>
  <si>
    <t>Conducta de canalizare</t>
  </si>
  <si>
    <t>SB08C</t>
  </si>
  <si>
    <t>Teava din material plastic pentru canalizare, imbinata cu garnitura de cauciuc, montata aparent sau ingropat sub pardoseala, avind diametrul de 50 mm   polipropilen</t>
  </si>
  <si>
    <t>SF04A</t>
  </si>
  <si>
    <t>Efectuarea probei de etanseitate si functionare a instalatiei de canalizare executata din tuburi de fonta, pentru scurgere, teava de policlorura de vinil, neplastifiata, tip usor sau din material plastic, fonta ductila teava avind diametrul de pina la 100 mm inclusiv</t>
  </si>
  <si>
    <t>10 m</t>
  </si>
  <si>
    <t>Teava din material plastic pentru canalizare, imbinata cu garnitura de cauciuc, montata aparent sau ingropat sub pardoseala, avind diametrul de 50 mm (fitinguri polipropilen 10%)</t>
  </si>
  <si>
    <t>AcA25A</t>
  </si>
  <si>
    <t>Montarea prin sudura electrica a piselor de legatura, din otel, la pozitie, avind diametrul de 50x100 mm (pilnie din otel)</t>
  </si>
  <si>
    <t>SB10C</t>
  </si>
  <si>
    <t>Piesa de legatura (ramificatie simpla) din material plastic pentru canalizare, imbinate  cu garnitura de cauciuc, avind diametrul de 50 mm  (sifon-revizie)</t>
  </si>
  <si>
    <t>Piesa de legatura (ramificatie simpla) din material plastic pentru canalizare, imbinate  cu garnitura de cauciuc, avind diametrul de 50 mm (curatare din polietilen)</t>
  </si>
  <si>
    <t>Schimbator de caldura cu tuburi vidate, 30 tuburi,  livrat in 8 tronsoane si montat in opt tronsoane (вакуумный солнечный коллектор 30 труб)</t>
  </si>
  <si>
    <t>Pompa de circulatie (recirculatie) montata pe conducta existenta, prin flanse, avind diametrul de peste  2"  (GRUNDFOS, SOLAR 25-120 180 sau analog)</t>
  </si>
  <si>
    <t>Vas de expansiune, montat pe postament avind capacitatea de 100 l (расширительный мембранный бак Varem sau analog)</t>
  </si>
  <si>
    <t>Instalatie de dedurizare a apei, complet echipata, avind debitul de apa de 900 -2250 l/h   (ANTIKAL, MEDIUM 3/4 sau analog)</t>
  </si>
  <si>
    <t>Pompa de circulatie (recirculatie) montata pe conducta existenta, prin flanse, avind diametrul de peste  2"     ("Biral", Primax15-6 130RED sau anlog)</t>
  </si>
  <si>
    <t>Colector solar cu tuburi vidate, 30 de tuburi, în  complet cu suporturi pentru montare pe acoperiș,  APRICUS, ETC-30-Fn = 2,83 m2, Q = 2040W sau analog</t>
  </si>
  <si>
    <t>Încălzitor bivalent de stocare cu încălzire indirectă; V = 1000 l, în complet cu element electric încorporat 380 V; Nel = 7,5 kW și regulator de temperatură TESY, EV 15/S2 500 75 F42 sau analog</t>
  </si>
  <si>
    <t>Bloc de pompare a colectoarelor solare G = 4,6 m3 / h, H =10,5 m, N = 0,11 kW în complet cu debitmetru și termometru, GRUNDFOS, SOLAR 25-60 130 sau analog</t>
  </si>
  <si>
    <t>Vas de expansiune cu diafragmă pentru apă caldă V = 100 l; P = 6,0 bar Maxivarem LR sau analog</t>
  </si>
  <si>
    <t>Boiler DRAIN BACK din oțel inoxidabil,  izolat, pentru sistemele solare V = 55 l; P = 4,0 bar, în complet  cu agentul de răcire pentru sistemele solare, PROGALVA</t>
  </si>
  <si>
    <t>Dispozitiv magnetic anti-depuneri DN 20 mm, Q = 2,5 m3 / h, ANTIKAL, MEDIUM 3/4 sau analog</t>
  </si>
  <si>
    <t>Pompă pentru apă caldă G = 1,2 m3 / h, H = 5,1 m, completată cu motor el. N = 0,003 ... 0,034 kW, EEN &lt;0,15, "Biral", Primax15-6 130RED sau analog</t>
  </si>
  <si>
    <t>Pompa de recirculare cu apă caldă G = 0,35 m3 / h, H = 6,0m, completată cu motor el. N = 0,003 ... 0,034 kW, EEN &lt;0,15, "Biral", Primax15-6 130RED sau anlog</t>
  </si>
  <si>
    <t>Capitolul 6. Fundație  Фом 1 (1 buc)</t>
  </si>
  <si>
    <t xml:space="preserve">Lucrari de mentenanta si punere in functiune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</si>
</sst>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 #,##0.00_-;_-* &quot;-&quot;??_-;_-@_-"/>
    <numFmt numFmtId="165" formatCode="_(* #,##0.00_);_(* \(#,##0.00\);_(* &quot;-&quot;??_);_(@_)"/>
    <numFmt numFmtId="166" formatCode="0.0%"/>
  </numFmts>
  <fonts count="43" x14ac:knownFonts="1">
    <font>
      <sz val="11"/>
      <color theme="1"/>
      <name val="Calibri"/>
      <family val="2"/>
      <scheme val="minor"/>
    </font>
    <font>
      <sz val="11"/>
      <color theme="1"/>
      <name val="Calibri"/>
      <family val="2"/>
      <charset val="238"/>
      <scheme val="minor"/>
    </font>
    <font>
      <sz val="10"/>
      <color indexed="8"/>
      <name val="Times New Roman"/>
      <family val="1"/>
      <charset val="204"/>
    </font>
    <font>
      <b/>
      <sz val="12"/>
      <color indexed="8"/>
      <name val="Calibri"/>
      <family val="2"/>
      <charset val="204"/>
    </font>
    <font>
      <sz val="12"/>
      <color indexed="8"/>
      <name val="Calibri"/>
      <family val="2"/>
      <charset val="204"/>
    </font>
    <font>
      <b/>
      <sz val="14"/>
      <color indexed="8"/>
      <name val="Calibri"/>
      <family val="2"/>
      <charset val="204"/>
    </font>
    <font>
      <sz val="11"/>
      <color indexed="8"/>
      <name val="Calibri"/>
      <family val="2"/>
    </font>
    <font>
      <sz val="12"/>
      <color indexed="8"/>
      <name val="Calibri"/>
      <family val="2"/>
      <charset val="204"/>
    </font>
    <font>
      <b/>
      <sz val="15"/>
      <name val="Calibri"/>
      <family val="2"/>
    </font>
    <font>
      <b/>
      <sz val="14"/>
      <color indexed="9"/>
      <name val="Calibri"/>
      <family val="2"/>
    </font>
    <font>
      <b/>
      <sz val="14"/>
      <name val="Calibri"/>
      <family val="2"/>
    </font>
    <font>
      <b/>
      <sz val="14"/>
      <color indexed="9"/>
      <name val="Calibri"/>
      <family val="2"/>
      <charset val="204"/>
    </font>
    <font>
      <b/>
      <sz val="15"/>
      <color indexed="9"/>
      <name val="Calibri"/>
      <family val="2"/>
    </font>
    <font>
      <b/>
      <sz val="11"/>
      <color indexed="10"/>
      <name val="Calibri"/>
      <family val="2"/>
      <charset val="204"/>
    </font>
    <font>
      <sz val="12"/>
      <color indexed="9"/>
      <name val="Calibri"/>
      <family val="2"/>
      <charset val="204"/>
    </font>
    <font>
      <b/>
      <sz val="12"/>
      <color indexed="9"/>
      <name val="Calibri"/>
      <family val="2"/>
      <charset val="204"/>
    </font>
    <font>
      <sz val="8"/>
      <name val="Calibri"/>
      <family val="2"/>
    </font>
    <font>
      <b/>
      <sz val="11"/>
      <color theme="0"/>
      <name val="Calibri"/>
      <family val="2"/>
      <scheme val="minor"/>
    </font>
    <font>
      <b/>
      <sz val="15"/>
      <color theme="3"/>
      <name val="Calibri"/>
      <family val="2"/>
      <scheme val="minor"/>
    </font>
    <font>
      <sz val="11"/>
      <color theme="1"/>
      <name val="Calibri"/>
      <family val="2"/>
      <charset val="238"/>
      <scheme val="minor"/>
    </font>
    <font>
      <sz val="12"/>
      <name val="Calibri"/>
      <family val="2"/>
    </font>
    <font>
      <b/>
      <sz val="14"/>
      <color indexed="10"/>
      <name val="Calibri"/>
      <family val="2"/>
      <charset val="238"/>
      <scheme val="minor"/>
    </font>
    <font>
      <b/>
      <sz val="14"/>
      <name val="Calibri"/>
      <family val="2"/>
      <charset val="238"/>
      <scheme val="minor"/>
    </font>
    <font>
      <b/>
      <sz val="12"/>
      <color indexed="8"/>
      <name val="Calibri"/>
      <family val="2"/>
      <charset val="238"/>
      <scheme val="minor"/>
    </font>
    <font>
      <b/>
      <sz val="12"/>
      <color theme="1"/>
      <name val="Calibri"/>
      <family val="2"/>
      <scheme val="minor"/>
    </font>
    <font>
      <b/>
      <sz val="14"/>
      <name val="Calibri"/>
      <family val="2"/>
      <scheme val="minor"/>
    </font>
    <font>
      <b/>
      <sz val="14"/>
      <color indexed="8"/>
      <name val="Calibri"/>
      <family val="2"/>
      <charset val="204"/>
      <scheme val="minor"/>
    </font>
    <font>
      <sz val="12"/>
      <color indexed="8"/>
      <name val="Calibri"/>
      <family val="2"/>
      <charset val="204"/>
      <scheme val="minor"/>
    </font>
    <font>
      <b/>
      <sz val="14"/>
      <color indexed="9"/>
      <name val="Calibri"/>
      <family val="2"/>
      <charset val="238"/>
      <scheme val="minor"/>
    </font>
    <font>
      <sz val="11"/>
      <color theme="1"/>
      <name val="Calibri"/>
      <family val="2"/>
      <scheme val="minor"/>
    </font>
    <font>
      <sz val="11"/>
      <color rgb="FF3F3F76"/>
      <name val="Calibri"/>
      <family val="2"/>
      <scheme val="minor"/>
    </font>
    <font>
      <sz val="11"/>
      <color theme="0"/>
      <name val="Calibri"/>
      <family val="2"/>
      <scheme val="minor"/>
    </font>
    <font>
      <sz val="11"/>
      <name val="Calibri"/>
      <family val="2"/>
      <scheme val="minor"/>
    </font>
    <font>
      <b/>
      <sz val="11"/>
      <color theme="1"/>
      <name val="Calibri"/>
      <family val="2"/>
      <charset val="204"/>
      <scheme val="minor"/>
    </font>
    <font>
      <b/>
      <sz val="11"/>
      <color rgb="FFFF0000"/>
      <name val="Calibri"/>
      <family val="2"/>
      <charset val="204"/>
      <scheme val="minor"/>
    </font>
    <font>
      <b/>
      <sz val="12"/>
      <color theme="0"/>
      <name val="Calibri"/>
      <family val="2"/>
      <charset val="204"/>
      <scheme val="minor"/>
    </font>
    <font>
      <sz val="11"/>
      <color rgb="FFFF0000"/>
      <name val="Calibri"/>
      <family val="2"/>
      <charset val="238"/>
      <scheme val="minor"/>
    </font>
    <font>
      <i/>
      <sz val="11"/>
      <color rgb="FFFF0000"/>
      <name val="Calibri"/>
      <family val="2"/>
      <charset val="204"/>
      <scheme val="minor"/>
    </font>
    <font>
      <b/>
      <sz val="14"/>
      <color indexed="8"/>
      <name val="Calibri"/>
      <family val="2"/>
      <charset val="238"/>
      <scheme val="minor"/>
    </font>
    <font>
      <u/>
      <sz val="11"/>
      <color theme="1"/>
      <name val="Calibri"/>
      <family val="2"/>
      <scheme val="minor"/>
    </font>
    <font>
      <b/>
      <u/>
      <sz val="11"/>
      <color theme="1"/>
      <name val="Calibri"/>
      <family val="2"/>
      <charset val="204"/>
      <scheme val="minor"/>
    </font>
    <font>
      <sz val="11"/>
      <color theme="1"/>
      <name val="Calibri"/>
      <family val="2"/>
      <charset val="204"/>
      <scheme val="minor"/>
    </font>
    <font>
      <sz val="11"/>
      <color theme="1"/>
      <name val="Calibri"/>
      <scheme val="minor"/>
    </font>
  </fonts>
  <fills count="1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55"/>
        <bgColor indexed="64"/>
      </patternFill>
    </fill>
    <fill>
      <patternFill patternType="solid">
        <fgColor rgb="FFA5A5A5"/>
      </patternFill>
    </fill>
    <fill>
      <patternFill patternType="solid">
        <fgColor theme="9" tint="0.79998168889431442"/>
        <bgColor indexed="64"/>
      </patternFill>
    </fill>
    <fill>
      <patternFill patternType="solid">
        <fgColor rgb="FFFFE36D"/>
        <bgColor indexed="64"/>
      </patternFill>
    </fill>
    <fill>
      <patternFill patternType="solid">
        <fgColor rgb="FFFFCC99"/>
      </patternFill>
    </fill>
    <fill>
      <patternFill patternType="solid">
        <fgColor theme="7"/>
      </patternFill>
    </fill>
    <fill>
      <patternFill patternType="solid">
        <fgColor theme="7" tint="0.59999389629810485"/>
        <bgColor indexed="65"/>
      </patternFill>
    </fill>
    <fill>
      <patternFill patternType="solid">
        <fgColor theme="8"/>
      </patternFill>
    </fill>
    <fill>
      <patternFill patternType="solid">
        <fgColor rgb="FFFFC000"/>
        <bgColor indexed="64"/>
      </patternFill>
    </fill>
    <fill>
      <patternFill patternType="solid">
        <fgColor rgb="FFFFE989"/>
        <bgColor indexed="64"/>
      </patternFill>
    </fill>
    <fill>
      <patternFill patternType="solid">
        <fgColor theme="1" tint="0.499984740745262"/>
        <bgColor indexed="64"/>
      </patternFill>
    </fill>
    <fill>
      <patternFill patternType="solid">
        <fgColor rgb="FFB4F0FF"/>
        <bgColor indexed="64"/>
      </patternFill>
    </fill>
    <fill>
      <patternFill patternType="solid">
        <fgColor theme="0" tint="-0.14996795556505021"/>
        <bgColor indexed="64"/>
      </patternFill>
    </fill>
    <fill>
      <patternFill patternType="solid">
        <fgColor rgb="FFB4E68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ck">
        <color indexed="64"/>
      </top>
      <bottom style="thick">
        <color indexed="64"/>
      </bottom>
      <diagonal/>
    </border>
  </borders>
  <cellStyleXfs count="15">
    <xf numFmtId="0" fontId="0" fillId="0" borderId="0"/>
    <xf numFmtId="0" fontId="17" fillId="5" borderId="7" applyNumberFormat="0" applyAlignment="0" applyProtection="0"/>
    <xf numFmtId="165" fontId="6" fillId="0" borderId="0" applyFont="0" applyFill="0" applyBorder="0" applyAlignment="0" applyProtection="0"/>
    <xf numFmtId="0" fontId="18" fillId="0" borderId="8" applyNumberFormat="0" applyFill="0" applyAlignment="0" applyProtection="0"/>
    <xf numFmtId="0" fontId="21" fillId="7" borderId="1">
      <alignment vertical="center"/>
    </xf>
    <xf numFmtId="4" fontId="27" fillId="2" borderId="1" applyFont="0" applyFill="0" applyBorder="0">
      <alignment horizontal="center" vertical="center" wrapText="1"/>
    </xf>
    <xf numFmtId="0" fontId="20" fillId="5" borderId="1" applyNumberFormat="0" applyFill="0" applyAlignment="0">
      <alignment horizontal="center" wrapText="1"/>
    </xf>
    <xf numFmtId="0" fontId="30" fillId="8" borderId="9" applyNumberFormat="0" applyAlignment="0" applyProtection="0"/>
    <xf numFmtId="0" fontId="31" fillId="9" borderId="0" applyNumberFormat="0" applyBorder="0" applyAlignment="0" applyProtection="0"/>
    <xf numFmtId="0" fontId="29" fillId="10" borderId="0" applyNumberFormat="0" applyBorder="0" applyAlignment="0" applyProtection="0"/>
    <xf numFmtId="0" fontId="31" fillId="11" borderId="0" applyNumberFormat="0" applyBorder="0" applyAlignment="0" applyProtection="0"/>
    <xf numFmtId="9" fontId="29" fillId="0" borderId="0" applyFont="0" applyFill="0" applyBorder="0" applyAlignment="0" applyProtection="0"/>
    <xf numFmtId="0" fontId="23" fillId="15" borderId="16" applyNumberFormat="0">
      <alignment vertical="center"/>
    </xf>
    <xf numFmtId="0" fontId="24" fillId="16" borderId="1" applyAlignment="0">
      <alignment horizontal="center"/>
    </xf>
    <xf numFmtId="0" fontId="25" fillId="17" borderId="16" applyNumberFormat="0">
      <alignment vertical="center"/>
    </xf>
  </cellStyleXfs>
  <cellXfs count="143">
    <xf numFmtId="0" fontId="0" fillId="0" borderId="0" xfId="0"/>
    <xf numFmtId="4" fontId="25" fillId="17" borderId="16" xfId="14" applyNumberFormat="1">
      <alignment vertical="center"/>
    </xf>
    <xf numFmtId="0" fontId="2" fillId="0" borderId="0" xfId="0" applyFont="1" applyAlignment="1">
      <alignment vertical="center"/>
    </xf>
    <xf numFmtId="0" fontId="7" fillId="0" borderId="0" xfId="0" applyFont="1"/>
    <xf numFmtId="0" fontId="8" fillId="0" borderId="0" xfId="3" applyNumberFormat="1" applyFont="1" applyBorder="1" applyAlignment="1">
      <alignment vertical="top" wrapText="1" readingOrder="1"/>
    </xf>
    <xf numFmtId="0" fontId="0" fillId="0" borderId="0" xfId="0" applyBorder="1"/>
    <xf numFmtId="0" fontId="20" fillId="6" borderId="1" xfId="6" applyFill="1" applyBorder="1" applyAlignment="1" applyProtection="1">
      <alignment horizontal="center" vertical="center" wrapText="1"/>
    </xf>
    <xf numFmtId="0" fontId="20" fillId="0" borderId="1" xfId="6" applyFill="1" applyAlignment="1" applyProtection="1">
      <alignment vertical="center" wrapText="1"/>
    </xf>
    <xf numFmtId="0" fontId="20" fillId="6" borderId="1" xfId="6" applyFill="1" applyAlignment="1" applyProtection="1">
      <alignment horizontal="center" vertical="center" wrapText="1"/>
    </xf>
    <xf numFmtId="0" fontId="20" fillId="6" borderId="5" xfId="6" applyFill="1" applyBorder="1" applyAlignment="1" applyProtection="1">
      <alignment horizontal="center" vertical="center" wrapText="1"/>
    </xf>
    <xf numFmtId="0" fontId="21" fillId="7" borderId="2" xfId="4" applyBorder="1" applyAlignment="1" applyProtection="1">
      <alignment vertical="center"/>
    </xf>
    <xf numFmtId="0" fontId="21" fillId="7" borderId="4" xfId="4" applyBorder="1" applyAlignment="1" applyProtection="1">
      <alignment vertical="center"/>
    </xf>
    <xf numFmtId="0" fontId="21" fillId="7" borderId="6" xfId="4" applyBorder="1" applyAlignment="1" applyProtection="1">
      <alignment vertical="center"/>
    </xf>
    <xf numFmtId="0" fontId="36" fillId="0" borderId="0" xfId="0" applyFont="1" applyAlignment="1" applyProtection="1">
      <alignment horizontal="left" vertical="top"/>
    </xf>
    <xf numFmtId="0" fontId="25" fillId="17" borderId="16" xfId="14">
      <alignment vertical="center"/>
    </xf>
    <xf numFmtId="0" fontId="20" fillId="0" borderId="1" xfId="6" applyFill="1" applyBorder="1" applyAlignment="1" applyProtection="1">
      <alignment horizontal="center" vertical="center" wrapText="1"/>
      <protection locked="0"/>
    </xf>
    <xf numFmtId="0" fontId="20" fillId="0" borderId="1" xfId="6" applyFont="1" applyFill="1" applyBorder="1" applyAlignment="1" applyProtection="1">
      <alignment vertical="center" wrapText="1"/>
    </xf>
    <xf numFmtId="166" fontId="20" fillId="0" borderId="1" xfId="11" applyNumberFormat="1" applyFont="1" applyFill="1" applyBorder="1" applyAlignment="1" applyProtection="1">
      <alignment horizontal="center" vertical="center" wrapText="1"/>
      <protection locked="0"/>
    </xf>
    <xf numFmtId="4" fontId="7" fillId="0" borderId="1" xfId="5" applyFont="1" applyFill="1" applyBorder="1">
      <alignment horizontal="center" vertical="center" wrapText="1"/>
    </xf>
    <xf numFmtId="4" fontId="20" fillId="0" borderId="1" xfId="5" applyFont="1" applyFill="1">
      <alignment horizontal="center" vertical="center" wrapText="1"/>
    </xf>
    <xf numFmtId="4" fontId="20" fillId="0" borderId="1" xfId="5" applyFont="1" applyFill="1" applyProtection="1">
      <alignment horizontal="center" vertical="center" wrapText="1"/>
      <protection locked="0"/>
    </xf>
    <xf numFmtId="2" fontId="34" fillId="0" borderId="1" xfId="0" applyNumberFormat="1" applyFont="1" applyFill="1" applyBorder="1" applyAlignment="1" applyProtection="1">
      <alignment horizontal="center" vertical="center"/>
      <protection locked="0"/>
    </xf>
    <xf numFmtId="0" fontId="0" fillId="0" borderId="0" xfId="0" applyProtection="1"/>
    <xf numFmtId="0" fontId="2" fillId="0" borderId="0" xfId="0" applyFont="1" applyAlignment="1" applyProtection="1">
      <alignment vertical="center"/>
    </xf>
    <xf numFmtId="4" fontId="7" fillId="0" borderId="1" xfId="5" applyFont="1" applyFill="1" applyBorder="1" applyAlignment="1" applyProtection="1">
      <alignment horizontal="center" vertical="center" wrapText="1"/>
      <protection locked="0"/>
    </xf>
    <xf numFmtId="0" fontId="0" fillId="0" borderId="0" xfId="0" applyAlignment="1" applyProtection="1">
      <alignment wrapText="1"/>
    </xf>
    <xf numFmtId="0" fontId="28" fillId="5" borderId="1" xfId="1" applyFont="1" applyBorder="1" applyAlignment="1" applyProtection="1">
      <alignment horizontal="center" wrapText="1"/>
    </xf>
    <xf numFmtId="0" fontId="22" fillId="0" borderId="1" xfId="1" applyFont="1" applyFill="1" applyBorder="1" applyAlignment="1" applyProtection="1">
      <alignment horizontal="center" wrapText="1"/>
    </xf>
    <xf numFmtId="0" fontId="0" fillId="0" borderId="0" xfId="0" applyAlignment="1" applyProtection="1"/>
    <xf numFmtId="0" fontId="21" fillId="7" borderId="2" xfId="4" applyBorder="1" applyAlignment="1" applyProtection="1">
      <alignment vertical="center" wrapText="1"/>
    </xf>
    <xf numFmtId="0" fontId="21" fillId="7" borderId="4" xfId="4" applyBorder="1" applyAlignment="1" applyProtection="1">
      <alignment vertical="center" wrapText="1"/>
    </xf>
    <xf numFmtId="0" fontId="21" fillId="7" borderId="6" xfId="4" applyBorder="1" applyAlignment="1" applyProtection="1">
      <alignment vertical="center" wrapText="1"/>
    </xf>
    <xf numFmtId="0" fontId="33" fillId="0" borderId="0" xfId="0" applyFont="1" applyAlignment="1" applyProtection="1"/>
    <xf numFmtId="0" fontId="19" fillId="0" borderId="0" xfId="0" applyFont="1" applyAlignment="1" applyProtection="1">
      <alignment horizontal="center" wrapText="1"/>
    </xf>
    <xf numFmtId="0" fontId="19" fillId="0" borderId="0" xfId="0" applyFont="1" applyAlignment="1" applyProtection="1">
      <alignment wrapText="1"/>
    </xf>
    <xf numFmtId="0" fontId="0" fillId="0" borderId="0" xfId="0" applyAlignment="1" applyProtection="1">
      <alignment horizontal="center" wrapText="1"/>
    </xf>
    <xf numFmtId="0" fontId="32" fillId="0" borderId="1" xfId="0" applyFont="1" applyBorder="1" applyAlignment="1">
      <alignment wrapText="1"/>
    </xf>
    <xf numFmtId="0" fontId="20" fillId="0" borderId="1" xfId="6" applyFont="1" applyFill="1" applyBorder="1" applyAlignment="1" applyProtection="1">
      <alignment vertical="center" wrapText="1"/>
      <protection locked="0"/>
    </xf>
    <xf numFmtId="0" fontId="19" fillId="0" borderId="0" xfId="0" applyFont="1" applyAlignment="1" applyProtection="1">
      <alignment horizontal="center" vertical="center" wrapText="1"/>
    </xf>
    <xf numFmtId="0" fontId="19" fillId="0" borderId="0" xfId="0" applyFont="1" applyAlignment="1" applyProtection="1">
      <alignment horizontal="left" vertical="top" wrapText="1"/>
    </xf>
    <xf numFmtId="0" fontId="41" fillId="0" borderId="0" xfId="0" applyFont="1" applyAlignment="1" applyProtection="1">
      <alignment horizontal="left" vertical="top"/>
    </xf>
    <xf numFmtId="0" fontId="41" fillId="0" borderId="0" xfId="0" applyFont="1" applyAlignment="1" applyProtection="1">
      <alignment wrapText="1"/>
    </xf>
    <xf numFmtId="4" fontId="41" fillId="0" borderId="0" xfId="0" applyNumberFormat="1" applyFont="1" applyFill="1" applyBorder="1" applyAlignment="1" applyProtection="1">
      <alignment horizontal="center" vertical="center" wrapText="1"/>
    </xf>
    <xf numFmtId="4" fontId="19" fillId="0" borderId="0" xfId="5" applyFont="1" applyFill="1" applyBorder="1" applyProtection="1">
      <alignment horizontal="center" vertical="center" wrapText="1"/>
      <protection locked="0"/>
    </xf>
    <xf numFmtId="4" fontId="19" fillId="0" borderId="0" xfId="5" applyFont="1" applyFill="1" applyBorder="1" applyProtection="1">
      <alignment horizontal="center" vertical="center" wrapText="1"/>
    </xf>
    <xf numFmtId="0" fontId="0" fillId="0" borderId="0" xfId="0" applyProtection="1">
      <protection locked="0"/>
    </xf>
    <xf numFmtId="0" fontId="19" fillId="0" borderId="0" xfId="0" applyFont="1" applyAlignment="1" applyProtection="1">
      <alignment horizontal="center" wrapText="1"/>
      <protection locked="0"/>
    </xf>
    <xf numFmtId="0" fontId="19" fillId="0" borderId="0" xfId="0" applyFont="1" applyAlignment="1" applyProtection="1">
      <alignment wrapText="1"/>
      <protection locked="0"/>
    </xf>
    <xf numFmtId="0" fontId="4" fillId="0" borderId="1" xfId="0" applyFont="1" applyBorder="1" applyAlignment="1" applyProtection="1">
      <alignment vertical="center" wrapText="1"/>
    </xf>
    <xf numFmtId="0" fontId="20" fillId="0" borderId="1" xfId="6" applyFill="1" applyAlignment="1" applyProtection="1">
      <alignment horizontal="center" vertical="center" wrapText="1"/>
    </xf>
    <xf numFmtId="4" fontId="20" fillId="0" borderId="1" xfId="5" applyFont="1" applyFill="1" applyProtection="1">
      <alignment horizontal="center" vertical="center" wrapText="1"/>
    </xf>
    <xf numFmtId="0" fontId="4" fillId="0" borderId="1" xfId="0" applyFont="1" applyFill="1" applyBorder="1" applyAlignment="1" applyProtection="1">
      <alignment horizontal="right" vertical="center" wrapText="1"/>
    </xf>
    <xf numFmtId="0" fontId="4" fillId="0" borderId="1" xfId="0" applyFont="1" applyFill="1" applyBorder="1" applyAlignment="1" applyProtection="1">
      <alignment vertical="center" wrapText="1"/>
    </xf>
    <xf numFmtId="0" fontId="4" fillId="0" borderId="1" xfId="0" applyFont="1" applyFill="1" applyBorder="1" applyAlignment="1" applyProtection="1">
      <alignment horizontal="left" vertical="top" wrapText="1"/>
    </xf>
    <xf numFmtId="0" fontId="4" fillId="0" borderId="1" xfId="0" applyFont="1" applyFill="1" applyBorder="1" applyAlignment="1" applyProtection="1">
      <alignment horizontal="center" vertical="center" wrapText="1"/>
    </xf>
    <xf numFmtId="4" fontId="4" fillId="0" borderId="1" xfId="5" applyFont="1" applyFill="1" applyBorder="1" applyAlignment="1" applyProtection="1">
      <alignment horizontal="center" vertical="center" wrapText="1"/>
    </xf>
    <xf numFmtId="0" fontId="4" fillId="0" borderId="1" xfId="0" applyFont="1" applyBorder="1" applyAlignment="1" applyProtection="1">
      <alignment horizontal="left" vertical="top" wrapText="1"/>
    </xf>
    <xf numFmtId="0" fontId="4" fillId="0" borderId="1" xfId="0" applyFont="1" applyBorder="1" applyAlignment="1" applyProtection="1">
      <alignment horizontal="center" vertical="center" wrapText="1"/>
    </xf>
    <xf numFmtId="0" fontId="33" fillId="0" borderId="0" xfId="0" applyFont="1" applyProtection="1">
      <protection hidden="1"/>
    </xf>
    <xf numFmtId="0" fontId="33" fillId="0" borderId="0" xfId="0" applyFont="1" applyProtection="1">
      <protection locked="0" hidden="1"/>
    </xf>
    <xf numFmtId="0" fontId="0" fillId="0" borderId="0" xfId="0" applyProtection="1">
      <protection hidden="1"/>
    </xf>
    <xf numFmtId="0" fontId="9" fillId="14" borderId="1" xfId="1" applyFont="1" applyFill="1" applyBorder="1" applyAlignment="1" applyProtection="1">
      <alignment horizontal="center" vertical="center"/>
      <protection hidden="1"/>
    </xf>
    <xf numFmtId="0" fontId="10" fillId="0" borderId="1" xfId="1" applyFont="1" applyFill="1" applyBorder="1" applyAlignment="1" applyProtection="1">
      <alignment horizontal="center" vertical="center"/>
      <protection hidden="1"/>
    </xf>
    <xf numFmtId="0" fontId="3" fillId="0" borderId="1" xfId="0" applyFont="1" applyBorder="1" applyAlignment="1" applyProtection="1">
      <alignment horizontal="center" vertical="center" wrapText="1"/>
      <protection hidden="1"/>
    </xf>
    <xf numFmtId="0" fontId="0" fillId="3" borderId="1" xfId="0" applyFill="1" applyBorder="1" applyAlignment="1" applyProtection="1">
      <alignment horizontal="center"/>
      <protection hidden="1"/>
    </xf>
    <xf numFmtId="0" fontId="4" fillId="0" borderId="1" xfId="0" applyNumberFormat="1" applyFont="1" applyBorder="1" applyAlignment="1" applyProtection="1">
      <alignment vertical="center" wrapText="1"/>
      <protection hidden="1"/>
    </xf>
    <xf numFmtId="165" fontId="4" fillId="0" borderId="1" xfId="2" applyFont="1" applyBorder="1" applyAlignment="1" applyProtection="1">
      <alignment vertical="center" wrapText="1"/>
      <protection hidden="1"/>
    </xf>
    <xf numFmtId="0" fontId="14" fillId="14" borderId="1" xfId="0" applyFont="1" applyFill="1" applyBorder="1" applyAlignment="1" applyProtection="1">
      <alignment vertical="center" wrapText="1"/>
      <protection hidden="1"/>
    </xf>
    <xf numFmtId="165" fontId="15" fillId="14" borderId="1" xfId="2" applyFont="1" applyFill="1" applyBorder="1" applyAlignment="1" applyProtection="1">
      <alignment vertical="center" wrapText="1"/>
      <protection hidden="1"/>
    </xf>
    <xf numFmtId="0" fontId="32" fillId="12" borderId="1" xfId="8" applyFont="1" applyFill="1" applyBorder="1" applyAlignment="1" applyProtection="1">
      <alignment horizontal="center"/>
      <protection hidden="1"/>
    </xf>
    <xf numFmtId="0" fontId="0" fillId="0" borderId="1" xfId="0" applyBorder="1" applyAlignment="1" applyProtection="1">
      <alignment horizontal="center" vertical="center"/>
      <protection hidden="1"/>
    </xf>
    <xf numFmtId="0" fontId="29" fillId="13" borderId="1" xfId="9" applyFill="1" applyBorder="1" applyAlignment="1" applyProtection="1">
      <alignment horizontal="center" vertical="center"/>
      <protection hidden="1"/>
    </xf>
    <xf numFmtId="0" fontId="33" fillId="13" borderId="1" xfId="9" applyFont="1" applyFill="1" applyBorder="1" applyAlignment="1" applyProtection="1">
      <alignment horizontal="center" vertical="center"/>
      <protection hidden="1"/>
    </xf>
    <xf numFmtId="0" fontId="35" fillId="14" borderId="1" xfId="10" applyFont="1" applyFill="1" applyBorder="1" applyAlignment="1" applyProtection="1">
      <alignment horizontal="center"/>
      <protection hidden="1"/>
    </xf>
    <xf numFmtId="0" fontId="40" fillId="0" borderId="0" xfId="0" applyFont="1" applyBorder="1" applyAlignment="1" applyProtection="1">
      <alignment wrapText="1"/>
      <protection locked="0" hidden="1"/>
    </xf>
    <xf numFmtId="0" fontId="39" fillId="0" borderId="0" xfId="0" applyFont="1" applyBorder="1" applyAlignment="1" applyProtection="1">
      <protection hidden="1"/>
    </xf>
    <xf numFmtId="0" fontId="0" fillId="0" borderId="14" xfId="0" applyBorder="1" applyAlignment="1" applyProtection="1">
      <protection hidden="1"/>
    </xf>
    <xf numFmtId="10" fontId="30" fillId="8" borderId="9" xfId="7" applyNumberFormat="1" applyAlignment="1" applyProtection="1">
      <alignment horizontal="center" vertical="center"/>
    </xf>
    <xf numFmtId="165" fontId="0" fillId="0" borderId="1" xfId="2" applyFont="1" applyFill="1" applyBorder="1" applyAlignment="1" applyProtection="1">
      <alignment horizontal="center" vertical="center"/>
    </xf>
    <xf numFmtId="165" fontId="0" fillId="0" borderId="1" xfId="2" applyFont="1" applyFill="1" applyBorder="1" applyAlignment="1" applyProtection="1">
      <alignment vertical="center"/>
    </xf>
    <xf numFmtId="2" fontId="0" fillId="0" borderId="1" xfId="0" applyNumberFormat="1" applyFill="1" applyBorder="1" applyAlignment="1" applyProtection="1">
      <alignment horizontal="right" vertical="center"/>
    </xf>
    <xf numFmtId="164" fontId="29" fillId="13" borderId="1" xfId="9" applyNumberFormat="1" applyFill="1" applyBorder="1" applyAlignment="1" applyProtection="1">
      <alignment horizontal="center" vertical="center"/>
    </xf>
    <xf numFmtId="9" fontId="0" fillId="0" borderId="1" xfId="0" applyNumberFormat="1" applyFill="1" applyBorder="1" applyAlignment="1" applyProtection="1">
      <alignment horizontal="center" vertical="center"/>
    </xf>
    <xf numFmtId="0" fontId="0" fillId="0" borderId="1" xfId="0" applyBorder="1" applyAlignment="1" applyProtection="1">
      <alignment horizontal="center" vertical="center"/>
    </xf>
    <xf numFmtId="38" fontId="33" fillId="13" borderId="1" xfId="9" applyNumberFormat="1" applyFont="1" applyFill="1" applyBorder="1" applyAlignment="1" applyProtection="1">
      <alignment vertical="center"/>
    </xf>
    <xf numFmtId="165" fontId="35" fillId="14" borderId="1" xfId="2" applyFont="1" applyFill="1" applyBorder="1" applyProtection="1"/>
    <xf numFmtId="0" fontId="32" fillId="0" borderId="1" xfId="0" applyFont="1" applyBorder="1" applyAlignment="1" applyProtection="1">
      <alignment wrapText="1"/>
      <protection locked="0"/>
    </xf>
    <xf numFmtId="4" fontId="41" fillId="0" borderId="0" xfId="2" applyNumberFormat="1" applyFont="1" applyFill="1" applyBorder="1" applyAlignment="1" applyProtection="1">
      <alignment horizontal="center" vertical="center" wrapText="1"/>
    </xf>
    <xf numFmtId="4" fontId="19" fillId="0" borderId="0" xfId="2" applyNumberFormat="1" applyFont="1" applyFill="1" applyBorder="1" applyAlignment="1" applyProtection="1">
      <alignment horizontal="center" vertical="center" wrapText="1"/>
    </xf>
    <xf numFmtId="4" fontId="19" fillId="0" borderId="0" xfId="5" applyNumberFormat="1" applyFont="1" applyFill="1" applyBorder="1" applyProtection="1">
      <alignment horizontal="center" vertical="center" wrapText="1"/>
    </xf>
    <xf numFmtId="0" fontId="39" fillId="0" borderId="0" xfId="0" applyFont="1" applyAlignment="1" applyProtection="1">
      <alignment horizontal="left"/>
      <protection hidden="1"/>
    </xf>
    <xf numFmtId="0" fontId="12" fillId="14" borderId="10" xfId="3" applyNumberFormat="1" applyFont="1" applyFill="1" applyBorder="1" applyAlignment="1" applyProtection="1">
      <alignment horizontal="center" vertical="center" wrapText="1" readingOrder="1"/>
      <protection locked="0" hidden="1"/>
    </xf>
    <xf numFmtId="0" fontId="12" fillId="14" borderId="11" xfId="3" applyNumberFormat="1" applyFont="1" applyFill="1" applyBorder="1" applyAlignment="1" applyProtection="1">
      <alignment horizontal="center" vertical="center" wrapText="1" readingOrder="1"/>
      <protection locked="0" hidden="1"/>
    </xf>
    <xf numFmtId="0" fontId="12" fillId="14" borderId="12" xfId="3" applyNumberFormat="1" applyFont="1" applyFill="1" applyBorder="1" applyAlignment="1" applyProtection="1">
      <alignment horizontal="center" vertical="center" wrapText="1" readingOrder="1"/>
      <protection locked="0" hidden="1"/>
    </xf>
    <xf numFmtId="0" fontId="12" fillId="14" borderId="13" xfId="3" applyNumberFormat="1" applyFont="1" applyFill="1" applyBorder="1" applyAlignment="1" applyProtection="1">
      <alignment horizontal="center" vertical="center" wrapText="1" readingOrder="1"/>
      <protection locked="0" hidden="1"/>
    </xf>
    <xf numFmtId="0" fontId="12" fillId="14" borderId="14" xfId="3" applyNumberFormat="1" applyFont="1" applyFill="1" applyBorder="1" applyAlignment="1" applyProtection="1">
      <alignment horizontal="center" vertical="center" wrapText="1" readingOrder="1"/>
      <protection locked="0" hidden="1"/>
    </xf>
    <xf numFmtId="0" fontId="12" fillId="14" borderId="15" xfId="3" applyNumberFormat="1" applyFont="1" applyFill="1" applyBorder="1" applyAlignment="1" applyProtection="1">
      <alignment horizontal="center" vertical="center" wrapText="1" readingOrder="1"/>
      <protection locked="0" hidden="1"/>
    </xf>
    <xf numFmtId="0" fontId="0" fillId="0" borderId="2" xfId="0" applyBorder="1" applyAlignment="1" applyProtection="1">
      <alignment vertical="center"/>
      <protection hidden="1"/>
    </xf>
    <xf numFmtId="0" fontId="0" fillId="0" borderId="6" xfId="0" applyBorder="1" applyAlignment="1" applyProtection="1">
      <alignment vertical="center"/>
      <protection hidden="1"/>
    </xf>
    <xf numFmtId="0" fontId="0" fillId="13" borderId="2" xfId="9" applyFont="1" applyFill="1" applyBorder="1" applyAlignment="1" applyProtection="1">
      <alignment vertical="center"/>
      <protection hidden="1"/>
    </xf>
    <xf numFmtId="0" fontId="29" fillId="13" borderId="6" xfId="9" applyFill="1" applyBorder="1" applyAlignment="1" applyProtection="1">
      <alignment vertical="center"/>
      <protection hidden="1"/>
    </xf>
    <xf numFmtId="0" fontId="32" fillId="12" borderId="2" xfId="8" applyFont="1" applyFill="1" applyBorder="1" applyAlignment="1" applyProtection="1">
      <alignment horizontal="center"/>
      <protection hidden="1"/>
    </xf>
    <xf numFmtId="0" fontId="32" fillId="12" borderId="6" xfId="8" applyFont="1" applyFill="1" applyBorder="1" applyAlignment="1" applyProtection="1">
      <alignment horizontal="center"/>
      <protection hidden="1"/>
    </xf>
    <xf numFmtId="0" fontId="3" fillId="3" borderId="1" xfId="0" applyFont="1" applyFill="1" applyBorder="1" applyAlignment="1" applyProtection="1">
      <alignment vertical="center" wrapText="1"/>
      <protection hidden="1"/>
    </xf>
    <xf numFmtId="0" fontId="3" fillId="0" borderId="1" xfId="0" applyFont="1" applyBorder="1" applyAlignment="1" applyProtection="1">
      <alignment horizontal="left" vertical="center" wrapText="1"/>
      <protection hidden="1"/>
    </xf>
    <xf numFmtId="0" fontId="4" fillId="0" borderId="1" xfId="0" applyFont="1" applyBorder="1" applyAlignment="1" applyProtection="1">
      <alignment vertical="center" wrapText="1"/>
      <protection hidden="1"/>
    </xf>
    <xf numFmtId="0" fontId="4" fillId="0" borderId="2" xfId="0" applyFont="1" applyBorder="1" applyAlignment="1" applyProtection="1">
      <alignment horizontal="left" vertical="top" wrapText="1"/>
      <protection hidden="1"/>
    </xf>
    <xf numFmtId="0" fontId="4" fillId="0" borderId="4" xfId="0" applyFont="1" applyBorder="1" applyAlignment="1" applyProtection="1">
      <alignment horizontal="left" vertical="top" wrapText="1"/>
      <protection hidden="1"/>
    </xf>
    <xf numFmtId="0" fontId="4" fillId="0" borderId="6" xfId="0" applyFont="1" applyBorder="1" applyAlignment="1" applyProtection="1">
      <alignment horizontal="left" vertical="top" wrapText="1"/>
      <protection hidden="1"/>
    </xf>
    <xf numFmtId="0" fontId="37" fillId="0" borderId="0" xfId="0" applyFont="1" applyAlignment="1" applyProtection="1">
      <alignment horizontal="left" vertical="top" wrapText="1"/>
      <protection hidden="1"/>
    </xf>
    <xf numFmtId="0" fontId="15" fillId="14" borderId="1" xfId="0" applyFont="1" applyFill="1" applyBorder="1" applyAlignment="1" applyProtection="1">
      <alignment vertical="center" wrapText="1"/>
      <protection hidden="1"/>
    </xf>
    <xf numFmtId="0" fontId="33" fillId="13" borderId="2" xfId="9" applyFont="1" applyFill="1" applyBorder="1" applyAlignment="1" applyProtection="1">
      <alignment vertical="center"/>
      <protection hidden="1"/>
    </xf>
    <xf numFmtId="0" fontId="33" fillId="13" borderId="6" xfId="9" applyFont="1" applyFill="1" applyBorder="1" applyAlignment="1" applyProtection="1">
      <alignment vertical="center"/>
      <protection hidden="1"/>
    </xf>
    <xf numFmtId="0" fontId="35" fillId="14" borderId="2" xfId="10" applyFont="1" applyFill="1" applyBorder="1" applyAlignment="1" applyProtection="1">
      <alignment horizontal="center"/>
      <protection hidden="1"/>
    </xf>
    <xf numFmtId="0" fontId="35" fillId="14" borderId="4" xfId="10" applyFont="1" applyFill="1" applyBorder="1" applyAlignment="1" applyProtection="1">
      <alignment horizontal="center"/>
      <protection hidden="1"/>
    </xf>
    <xf numFmtId="0" fontId="35" fillId="14" borderId="6" xfId="10" applyFont="1" applyFill="1" applyBorder="1" applyAlignment="1" applyProtection="1">
      <alignment horizontal="center"/>
      <protection hidden="1"/>
    </xf>
    <xf numFmtId="0" fontId="28" fillId="4" borderId="1" xfId="0" applyFont="1" applyFill="1" applyBorder="1" applyAlignment="1" applyProtection="1">
      <alignment horizontal="center" vertical="center" wrapText="1"/>
    </xf>
    <xf numFmtId="0" fontId="38" fillId="0" borderId="2" xfId="0" applyFont="1" applyFill="1" applyBorder="1" applyAlignment="1" applyProtection="1">
      <alignment horizontal="center" vertical="center" wrapText="1"/>
    </xf>
    <xf numFmtId="0" fontId="38" fillId="0" borderId="6"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28" fillId="4" borderId="3" xfId="0" applyFont="1" applyFill="1" applyBorder="1" applyAlignment="1" applyProtection="1">
      <alignment horizontal="center" vertical="center" wrapText="1"/>
    </xf>
    <xf numFmtId="0" fontId="26" fillId="0" borderId="1" xfId="0" applyFont="1" applyFill="1" applyBorder="1" applyAlignment="1" applyProtection="1">
      <alignment horizontal="center" vertical="center" wrapText="1"/>
    </xf>
    <xf numFmtId="0" fontId="26" fillId="0" borderId="2" xfId="0" applyFont="1" applyFill="1" applyBorder="1" applyAlignment="1" applyProtection="1">
      <alignment horizontal="center" vertical="center" wrapText="1"/>
    </xf>
    <xf numFmtId="0" fontId="21" fillId="7" borderId="1" xfId="4" applyBorder="1" applyProtection="1">
      <alignment vertical="center"/>
    </xf>
    <xf numFmtId="0" fontId="13" fillId="0" borderId="0" xfId="0" quotePrefix="1" applyFont="1" applyAlignment="1">
      <alignment horizontal="left" vertical="top" wrapText="1"/>
    </xf>
    <xf numFmtId="0" fontId="11" fillId="4" borderId="1" xfId="0" applyFont="1" applyFill="1" applyBorder="1" applyAlignment="1" applyProtection="1">
      <alignment horizontal="center" vertical="center" wrapText="1"/>
    </xf>
    <xf numFmtId="0" fontId="21" fillId="7" borderId="1" xfId="4">
      <alignment vertical="center"/>
    </xf>
    <xf numFmtId="4" fontId="20" fillId="0" borderId="1" xfId="5" applyFont="1" applyFill="1" applyBorder="1">
      <alignment horizontal="center" vertical="center" wrapText="1"/>
    </xf>
    <xf numFmtId="4" fontId="20" fillId="0" borderId="1" xfId="5" applyFont="1" applyFill="1" applyBorder="1" applyProtection="1">
      <alignment horizontal="center" vertical="center" wrapText="1"/>
      <protection locked="0"/>
    </xf>
    <xf numFmtId="0" fontId="20" fillId="0" borderId="1" xfId="6" applyFill="1" applyBorder="1" applyAlignment="1" applyProtection="1">
      <alignment horizontal="center" vertical="center" wrapText="1"/>
    </xf>
    <xf numFmtId="0" fontId="20" fillId="0" borderId="1" xfId="6" applyFill="1" applyBorder="1" applyAlignment="1" applyProtection="1">
      <alignment vertical="center" wrapText="1"/>
    </xf>
    <xf numFmtId="0" fontId="34" fillId="0" borderId="0" xfId="0" applyFont="1" applyAlignment="1">
      <alignment horizontal="left" vertical="top"/>
    </xf>
    <xf numFmtId="0" fontId="34" fillId="0" borderId="0" xfId="0" applyFont="1" applyAlignment="1">
      <alignment horizontal="left" vertical="top" wrapText="1"/>
    </xf>
    <xf numFmtId="0" fontId="42" fillId="0" borderId="0" xfId="0" applyFont="1" applyAlignment="1" applyProtection="1">
      <alignment horizontal="center" vertical="center" wrapText="1"/>
    </xf>
    <xf numFmtId="0" fontId="42" fillId="0" borderId="0" xfId="0" applyFont="1" applyAlignment="1" applyProtection="1">
      <alignment horizontal="left" vertical="top" wrapText="1"/>
    </xf>
    <xf numFmtId="4" fontId="42" fillId="0" borderId="0" xfId="5" applyFont="1" applyFill="1" applyBorder="1" applyProtection="1">
      <alignment horizontal="center" vertical="center" wrapText="1"/>
    </xf>
    <xf numFmtId="4" fontId="42" fillId="0" borderId="0" xfId="5" applyFont="1" applyFill="1" applyBorder="1" applyProtection="1">
      <alignment horizontal="center" vertical="center" wrapText="1"/>
      <protection locked="0"/>
    </xf>
    <xf numFmtId="4" fontId="42" fillId="0" borderId="0" xfId="2" applyNumberFormat="1" applyFont="1" applyAlignment="1" applyProtection="1">
      <alignment wrapText="1"/>
    </xf>
    <xf numFmtId="4" fontId="42" fillId="0" borderId="0" xfId="2" applyNumberFormat="1" applyFont="1" applyFill="1" applyBorder="1" applyAlignment="1" applyProtection="1">
      <alignment horizontal="center" vertical="center" wrapText="1"/>
    </xf>
    <xf numFmtId="0" fontId="42" fillId="0" borderId="0" xfId="0" applyFont="1" applyAlignment="1" applyProtection="1">
      <alignment horizontal="left" vertical="top"/>
    </xf>
    <xf numFmtId="0" fontId="42" fillId="0" borderId="0" xfId="0" applyFont="1" applyAlignment="1" applyProtection="1">
      <alignment wrapText="1"/>
    </xf>
    <xf numFmtId="4" fontId="42" fillId="0" borderId="0" xfId="0" applyNumberFormat="1" applyFont="1" applyFill="1" applyBorder="1" applyAlignment="1" applyProtection="1">
      <alignment horizontal="center" vertical="center" wrapText="1"/>
    </xf>
    <xf numFmtId="0" fontId="1" fillId="0" borderId="0" xfId="0" applyFont="1" applyAlignment="1" applyProtection="1">
      <alignment horizontal="left" vertical="top" wrapText="1"/>
    </xf>
  </cellXfs>
  <cellStyles count="15">
    <cellStyle name="1.Style Font" xfId="6"/>
    <cellStyle name="2.Compartiment" xfId="4"/>
    <cellStyle name="2.Number Style" xfId="5"/>
    <cellStyle name="3.Subtotal" xfId="12"/>
    <cellStyle name="4.Subcapitol" xfId="13"/>
    <cellStyle name="40% - Accent4" xfId="9" builtinId="43"/>
    <cellStyle name="5.Grand Total" xfId="14"/>
    <cellStyle name="Accent4" xfId="8" builtinId="41"/>
    <cellStyle name="Accent5" xfId="10" builtinId="45"/>
    <cellStyle name="Check Cell" xfId="1" builtinId="23"/>
    <cellStyle name="Comma" xfId="2" builtinId="3"/>
    <cellStyle name="Heading 1" xfId="3" builtinId="16"/>
    <cellStyle name="Input" xfId="7" builtinId="20"/>
    <cellStyle name="Normal" xfId="0" builtinId="0"/>
    <cellStyle name="Percent" xfId="11" builtinId="5"/>
  </cellStyles>
  <dxfs count="271">
    <dxf>
      <font>
        <color rgb="FFFF0000"/>
      </font>
      <border>
        <left style="thin">
          <color rgb="FFFF0000"/>
        </left>
        <right style="thin">
          <color rgb="FFFF0000"/>
        </right>
        <top style="thin">
          <color rgb="FFFF0000"/>
        </top>
        <bottom style="thin">
          <color rgb="FFFF0000"/>
        </bottom>
        <vertical/>
        <horizontal/>
      </border>
    </dxf>
    <dxf>
      <fill>
        <patternFill patternType="darkGrid">
          <fgColor rgb="FFFF0000"/>
        </patternFill>
      </fill>
    </dxf>
    <dxf>
      <font>
        <color rgb="FFFF0000"/>
      </font>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ill>
        <patternFill>
          <bgColor rgb="FFFFC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ill>
        <patternFill>
          <bgColor rgb="FFFFC000"/>
        </patternFill>
      </fill>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ill>
        <patternFill>
          <bgColor rgb="FFFFC000"/>
        </patternFill>
      </fill>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ill>
        <patternFill>
          <bgColor rgb="FFFFC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ill>
        <patternFill>
          <bgColor rgb="FFFFC000"/>
        </patternFill>
      </fill>
    </dxf>
    <dxf>
      <font>
        <color rgb="FFFF0000"/>
      </font>
      <fill>
        <patternFill>
          <bgColor rgb="FFFFFF00"/>
        </patternFill>
      </fill>
    </dxf>
    <dxf>
      <fill>
        <patternFill>
          <bgColor rgb="FFFFC000"/>
        </patternFill>
      </fill>
    </dxf>
    <dxf>
      <border>
        <left style="thin">
          <color rgb="FFFF0000"/>
        </left>
        <right style="thin">
          <color rgb="FFFF0000"/>
        </right>
        <top style="thin">
          <color rgb="FFFF0000"/>
        </top>
        <bottom style="thin">
          <color rgb="FFFF0000"/>
        </bottom>
        <vertical/>
        <horizontal/>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rgb="FF000000"/>
        </top>
      </border>
    </dxf>
    <dxf>
      <font>
        <b val="0"/>
        <i val="0"/>
        <strike val="0"/>
        <condense val="0"/>
        <extend val="0"/>
        <outline val="0"/>
        <shadow val="0"/>
        <u val="none"/>
        <vertAlign val="baseline"/>
        <sz val="11"/>
        <color rgb="FF000000"/>
        <name val="Calibri"/>
        <scheme val="none"/>
      </font>
      <alignment horizontal="general" vertical="bottom" textRotation="0" wrapText="1" indent="0" justifyLastLine="0" shrinkToFit="0" readingOrder="0"/>
      <protection locked="0" hidden="0"/>
    </dxf>
    <dxf>
      <border outline="0">
        <bottom style="thin">
          <color rgb="FF000000"/>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color theme="1"/>
      </font>
      <numFmt numFmtId="4" formatCode="#,##0.00"/>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theme="6" tint="0.79998168889431442"/>
        </patternFill>
      </fill>
      <border>
        <left style="thin">
          <color auto="1"/>
        </left>
        <right style="thin">
          <color auto="1"/>
        </right>
        <top style="thin">
          <color auto="1"/>
        </top>
        <bottom style="thin">
          <color auto="1"/>
        </bottom>
        <vertical style="thin">
          <color auto="1"/>
        </vertical>
        <horizontal style="thin">
          <color auto="1"/>
        </horizontal>
      </border>
    </dxf>
    <dxf>
      <font>
        <b/>
        <i val="0"/>
      </font>
      <fill>
        <patternFill>
          <bgColor rgb="FFB4E682"/>
        </patternFill>
      </fill>
      <border>
        <top style="thick">
          <color auto="1"/>
        </top>
        <bottom style="thick">
          <color auto="1"/>
        </bottom>
      </border>
    </dxf>
    <dxf>
      <fill>
        <patternFill>
          <bgColor theme="9" tint="0.79998168889431442"/>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Table Style 1" pivot="0" count="4">
      <tableStyleElement type="wholeTable" dxfId="270"/>
      <tableStyleElement type="headerRow" dxfId="269"/>
      <tableStyleElement type="totalRow" dxfId="268"/>
      <tableStyleElement type="lastColumn" dxfId="267"/>
    </tableStyle>
  </tableStyles>
  <colors>
    <mruColors>
      <color rgb="FFB4E682"/>
      <color rgb="FFC8E6AA"/>
      <color rgb="FFB4DC8C"/>
      <color rgb="FFFF3300"/>
      <color rgb="FFB4F0FF"/>
      <color rgb="FF7DDDFF"/>
      <color rgb="FFFFE36D"/>
      <color rgb="FF71DAFF"/>
      <color rgb="FFFFE9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id="1" name="Table1" displayName="Table1" ref="A6:G9" totalsRowCount="1" headerRowDxfId="266" dataDxfId="264" totalsRowDxfId="262" headerRowBorderDxfId="265" tableBorderDxfId="263" headerRowCellStyle="1.Style Font">
  <tableColumns count="7">
    <tableColumn id="1" name="1" totalsRowLabel="Total TVA Cota 0" totalsRowDxfId="261"/>
    <tableColumn id="2" name="2" totalsRowDxfId="260"/>
    <tableColumn id="3" name="3" totalsRowDxfId="259"/>
    <tableColumn id="4" name="4" totalsRowDxfId="258"/>
    <tableColumn id="5" name="5" totalsRowDxfId="257" dataCellStyle="2.Number Style"/>
    <tableColumn id="6" name="6" totalsRowDxfId="256" dataCellStyle="2.Number Style"/>
    <tableColumn id="7" name="7" totalsRowFunction="custom" dataDxfId="255" totalsRowDxfId="254" dataCellStyle="Comma">
      <calculatedColumnFormula>Table1[5]*Table1[6]</calculatedColumnFormula>
      <totalsRowFormula>SUBTOTAL(9,Table1[7])</totalsRowFormula>
    </tableColumn>
  </tableColumns>
  <tableStyleInfo name="Table Style 1" showFirstColumn="0" showLastColumn="0" showRowStripes="0" showColumnStripes="0"/>
</table>
</file>

<file path=xl/tables/table10.xml><?xml version="1.0" encoding="utf-8"?>
<table xmlns="http://schemas.openxmlformats.org/spreadsheetml/2006/main" id="2" name="Table1193" displayName="Table1193" ref="A6:G9" totalsRowCount="1" headerRowDxfId="136" dataDxfId="134" totalsRowDxfId="132" headerRowBorderDxfId="135" tableBorderDxfId="133" headerRowCellStyle="1.Style Font">
  <tableColumns count="7">
    <tableColumn id="1" name="1" totalsRowLabel="Total TVA Cota 0" dataDxfId="131" totalsRowDxfId="130"/>
    <tableColumn id="2" name="2" dataDxfId="129" totalsRowDxfId="128"/>
    <tableColumn id="3" name="3" dataDxfId="127" totalsRowDxfId="126"/>
    <tableColumn id="4" name="4" dataDxfId="125" totalsRowDxfId="124"/>
    <tableColumn id="5" name="5" dataDxfId="123" totalsRowDxfId="122" dataCellStyle="2.Number Style"/>
    <tableColumn id="6" name="6" dataDxfId="121" totalsRowDxfId="120" dataCellStyle="2.Number Style"/>
    <tableColumn id="7" name="7" totalsRowFunction="custom" dataDxfId="119" totalsRowDxfId="118" dataCellStyle="Comma">
      <calculatedColumnFormula>Table1193[5]*Table1193[6]</calculatedColumnFormula>
      <totalsRowFormula>SUBTOTAL(9,Table1193[7])</totalsRowFormula>
    </tableColumn>
  </tableColumns>
  <tableStyleInfo name="Table Style 1" showFirstColumn="0" showLastColumn="0" showRowStripes="0" showColumnStripes="0"/>
</table>
</file>

<file path=xl/tables/table2.xml><?xml version="1.0" encoding="utf-8"?>
<table xmlns="http://schemas.openxmlformats.org/spreadsheetml/2006/main" id="11" name="Table112" displayName="Table112" ref="A6:G9" totalsRowCount="1" headerRowDxfId="253" dataDxfId="251" totalsRowDxfId="249" headerRowBorderDxfId="252" tableBorderDxfId="250" headerRowCellStyle="1.Style Font">
  <tableColumns count="7">
    <tableColumn id="1" name="1" totalsRowLabel="Total TVA Cota 0" dataDxfId="248" totalsRowDxfId="247"/>
    <tableColumn id="2" name="2" dataDxfId="246" totalsRowDxfId="245"/>
    <tableColumn id="3" name="3" dataDxfId="244" totalsRowDxfId="243"/>
    <tableColumn id="4" name="4" dataDxfId="242" totalsRowDxfId="241"/>
    <tableColumn id="5" name="5" dataDxfId="240" totalsRowDxfId="239" dataCellStyle="2.Number Style"/>
    <tableColumn id="6" name="6" dataDxfId="238" totalsRowDxfId="237" dataCellStyle="2.Number Style"/>
    <tableColumn id="7" name="7" totalsRowFunction="custom" dataDxfId="236" totalsRowDxfId="235" dataCellStyle="Comma">
      <calculatedColumnFormula>Table112[5]*Table112[6]</calculatedColumnFormula>
      <totalsRowFormula>SUBTOTAL(9,Table112[7])</totalsRowFormula>
    </tableColumn>
  </tableColumns>
  <tableStyleInfo name="Table Style 1" showFirstColumn="0" showLastColumn="0" showRowStripes="0" showColumnStripes="0"/>
</table>
</file>

<file path=xl/tables/table3.xml><?xml version="1.0" encoding="utf-8"?>
<table xmlns="http://schemas.openxmlformats.org/spreadsheetml/2006/main" id="12" name="Table113" displayName="Table113" ref="A6:G48" totalsRowCount="1" headerRowDxfId="234" dataDxfId="232" totalsRowDxfId="230" headerRowBorderDxfId="233" tableBorderDxfId="231" headerRowCellStyle="1.Style Font">
  <tableColumns count="7">
    <tableColumn id="1" name="1" totalsRowLabel="Total TVA Cota 0" dataDxfId="229" totalsRowDxfId="96"/>
    <tableColumn id="2" name="2" dataDxfId="228" totalsRowDxfId="95"/>
    <tableColumn id="3" name="3" dataDxfId="227" totalsRowDxfId="94"/>
    <tableColumn id="4" name="4" dataDxfId="226" totalsRowDxfId="93"/>
    <tableColumn id="5" name="5" dataDxfId="225" totalsRowDxfId="92" dataCellStyle="2.Number Style"/>
    <tableColumn id="6" name="6" dataDxfId="224" totalsRowDxfId="91" dataCellStyle="2.Number Style"/>
    <tableColumn id="7" name="7" totalsRowFunction="custom" dataDxfId="223" totalsRowDxfId="90" dataCellStyle="Comma">
      <calculatedColumnFormula>Table113[5]*Table113[6]</calculatedColumnFormula>
      <totalsRowFormula>SUBTOTAL(9,Table113[7])</totalsRowFormula>
    </tableColumn>
  </tableColumns>
  <tableStyleInfo name="Table Style 1" showFirstColumn="0" showLastColumn="0" showRowStripes="0" showColumnStripes="0"/>
</table>
</file>

<file path=xl/tables/table4.xml><?xml version="1.0" encoding="utf-8"?>
<table xmlns="http://schemas.openxmlformats.org/spreadsheetml/2006/main" id="13" name="Table114" displayName="Table114" ref="A6:G9" totalsRowCount="1" headerRowDxfId="222" dataDxfId="220" totalsRowDxfId="218" headerRowBorderDxfId="221" tableBorderDxfId="219" headerRowCellStyle="1.Style Font">
  <tableColumns count="7">
    <tableColumn id="1" name="1" totalsRowLabel="Total TVA Cota 0" dataDxfId="217" totalsRowDxfId="216"/>
    <tableColumn id="2" name="2" dataDxfId="215" totalsRowDxfId="214"/>
    <tableColumn id="3" name="3" dataDxfId="213" totalsRowDxfId="212"/>
    <tableColumn id="4" name="4" dataDxfId="211" totalsRowDxfId="210"/>
    <tableColumn id="5" name="5" dataDxfId="209" totalsRowDxfId="208" dataCellStyle="2.Number Style"/>
    <tableColumn id="6" name="6" dataDxfId="207" totalsRowDxfId="206" dataCellStyle="2.Number Style"/>
    <tableColumn id="7" name="7" totalsRowFunction="custom" dataDxfId="205" totalsRowDxfId="204" dataCellStyle="Comma">
      <calculatedColumnFormula>Table114[5]*Table114[6]</calculatedColumnFormula>
      <totalsRowFormula>SUBTOTAL(9,Table114[7])</totalsRowFormula>
    </tableColumn>
  </tableColumns>
  <tableStyleInfo name="Table Style 1" showFirstColumn="0" showLastColumn="0" showRowStripes="0" showColumnStripes="0"/>
</table>
</file>

<file path=xl/tables/table5.xml><?xml version="1.0" encoding="utf-8"?>
<table xmlns="http://schemas.openxmlformats.org/spreadsheetml/2006/main" id="14" name="Table115" displayName="Table115" ref="A6:G43" totalsRowCount="1" headerRowDxfId="203" dataDxfId="201" totalsRowDxfId="199" headerRowBorderDxfId="202" tableBorderDxfId="200" headerRowCellStyle="1.Style Font">
  <tableColumns count="7">
    <tableColumn id="1" name="1" totalsRowLabel="Total TVA Cota 0" dataDxfId="198" totalsRowDxfId="89"/>
    <tableColumn id="2" name="2" dataDxfId="197" totalsRowDxfId="88"/>
    <tableColumn id="3" name="3" dataDxfId="196" totalsRowDxfId="87"/>
    <tableColumn id="4" name="4" dataDxfId="195" totalsRowDxfId="86"/>
    <tableColumn id="5" name="5" dataDxfId="194" totalsRowDxfId="85" dataCellStyle="2.Number Style"/>
    <tableColumn id="6" name="6" dataDxfId="193" totalsRowDxfId="84" dataCellStyle="2.Number Style"/>
    <tableColumn id="7" name="7" totalsRowFunction="custom" dataDxfId="192" totalsRowDxfId="83" dataCellStyle="Comma">
      <calculatedColumnFormula>Table115[5]*Table115[6]</calculatedColumnFormula>
      <totalsRowFormula>SUBTOTAL(9,Table115[7])</totalsRowFormula>
    </tableColumn>
  </tableColumns>
  <tableStyleInfo name="Table Style 1" showFirstColumn="0" showLastColumn="0" showRowStripes="0" showColumnStripes="0"/>
</table>
</file>

<file path=xl/tables/table6.xml><?xml version="1.0" encoding="utf-8"?>
<table xmlns="http://schemas.openxmlformats.org/spreadsheetml/2006/main" id="15" name="Table116" displayName="Table116" ref="A6:G53" totalsRowCount="1" headerRowDxfId="191" dataDxfId="189" totalsRowDxfId="187" headerRowBorderDxfId="190" tableBorderDxfId="188" headerRowCellStyle="1.Style Font">
  <tableColumns count="7">
    <tableColumn id="1" name="1" totalsRowLabel="Total TVA Cota 0" dataDxfId="186" totalsRowDxfId="117"/>
    <tableColumn id="2" name="2" dataDxfId="185" totalsRowDxfId="116"/>
    <tableColumn id="3" name="3" dataDxfId="184" totalsRowDxfId="115"/>
    <tableColumn id="4" name="4" dataDxfId="183" totalsRowDxfId="114"/>
    <tableColumn id="5" name="5" dataDxfId="182" totalsRowDxfId="113" dataCellStyle="2.Number Style"/>
    <tableColumn id="6" name="6" dataDxfId="181" totalsRowDxfId="112" dataCellStyle="2.Number Style"/>
    <tableColumn id="7" name="7" totalsRowFunction="custom" dataDxfId="180" totalsRowDxfId="111" dataCellStyle="Comma">
      <calculatedColumnFormula>Table116[5]*Table116[6]</calculatedColumnFormula>
      <totalsRowFormula>SUBTOTAL(9,Table116[7])</totalsRowFormula>
    </tableColumn>
  </tableColumns>
  <tableStyleInfo name="Table Style 1" showFirstColumn="0" showLastColumn="0" showRowStripes="0" showColumnStripes="0"/>
</table>
</file>

<file path=xl/tables/table7.xml><?xml version="1.0" encoding="utf-8"?>
<table xmlns="http://schemas.openxmlformats.org/spreadsheetml/2006/main" id="16" name="Table117" displayName="Table117" ref="A6:G47" totalsRowCount="1" headerRowDxfId="179" dataDxfId="177" totalsRowDxfId="175" headerRowBorderDxfId="178" tableBorderDxfId="176" headerRowCellStyle="1.Style Font">
  <tableColumns count="7">
    <tableColumn id="1" name="1" totalsRowLabel="Total TVA Cota 0" dataDxfId="174" totalsRowDxfId="110"/>
    <tableColumn id="2" name="2" dataDxfId="173" totalsRowDxfId="109"/>
    <tableColumn id="3" name="3" dataDxfId="172" totalsRowDxfId="108"/>
    <tableColumn id="4" name="4" dataDxfId="171" totalsRowDxfId="107"/>
    <tableColumn id="5" name="5" dataDxfId="170" totalsRowDxfId="106" dataCellStyle="2.Number Style"/>
    <tableColumn id="6" name="6" dataDxfId="169" totalsRowDxfId="105" dataCellStyle="2.Number Style"/>
    <tableColumn id="7" name="7" totalsRowFunction="custom" dataDxfId="168" totalsRowDxfId="104" dataCellStyle="Comma">
      <calculatedColumnFormula>Table117[5]*Table117[6]</calculatedColumnFormula>
      <totalsRowFormula>SUBTOTAL(9,Table117[7])</totalsRowFormula>
    </tableColumn>
  </tableColumns>
  <tableStyleInfo name="Table Style 1" showFirstColumn="0" showLastColumn="0" showRowStripes="0" showColumnStripes="0"/>
</table>
</file>

<file path=xl/tables/table8.xml><?xml version="1.0" encoding="utf-8"?>
<table xmlns="http://schemas.openxmlformats.org/spreadsheetml/2006/main" id="17" name="Table118" displayName="Table118" ref="A6:G23" totalsRowCount="1" headerRowDxfId="167" dataDxfId="165" totalsRowDxfId="163" headerRowBorderDxfId="166" tableBorderDxfId="164" headerRowCellStyle="1.Style Font">
  <tableColumns count="7">
    <tableColumn id="1" name="1" totalsRowLabel="Total TVA Cota 0" dataDxfId="162" totalsRowDxfId="103"/>
    <tableColumn id="2" name="2" dataDxfId="161" totalsRowDxfId="102"/>
    <tableColumn id="3" name="3" dataDxfId="160" totalsRowDxfId="101"/>
    <tableColumn id="4" name="4" dataDxfId="159" totalsRowDxfId="100"/>
    <tableColumn id="5" name="5" dataDxfId="158" totalsRowDxfId="99" dataCellStyle="2.Number Style"/>
    <tableColumn id="6" name="6" dataDxfId="157" totalsRowDxfId="98" dataCellStyle="2.Number Style"/>
    <tableColumn id="7" name="7" totalsRowFunction="custom" dataDxfId="156" totalsRowDxfId="97" dataCellStyle="Comma">
      <calculatedColumnFormula>Table118[5]*Table118[6]</calculatedColumnFormula>
      <totalsRowFormula>SUBTOTAL(9,Table118[7])</totalsRowFormula>
    </tableColumn>
  </tableColumns>
  <tableStyleInfo name="Table Style 1" showFirstColumn="0" showLastColumn="0" showRowStripes="0" showColumnStripes="0"/>
</table>
</file>

<file path=xl/tables/table9.xml><?xml version="1.0" encoding="utf-8"?>
<table xmlns="http://schemas.openxmlformats.org/spreadsheetml/2006/main" id="18" name="Table119" displayName="Table119" ref="A6:G9" totalsRowCount="1" headerRowDxfId="155" dataDxfId="153" totalsRowDxfId="151" headerRowBorderDxfId="154" tableBorderDxfId="152" headerRowCellStyle="1.Style Font">
  <tableColumns count="7">
    <tableColumn id="1" name="1" totalsRowLabel="Total TVA Cota 0" dataDxfId="150" totalsRowDxfId="149"/>
    <tableColumn id="2" name="2" dataDxfId="148" totalsRowDxfId="147"/>
    <tableColumn id="3" name="3" dataDxfId="146" totalsRowDxfId="145"/>
    <tableColumn id="4" name="4" dataDxfId="144" totalsRowDxfId="143"/>
    <tableColumn id="5" name="5" dataDxfId="142" totalsRowDxfId="141" dataCellStyle="2.Number Style"/>
    <tableColumn id="6" name="6" dataDxfId="140" totalsRowDxfId="139" dataCellStyle="2.Number Style"/>
    <tableColumn id="7" name="7" totalsRowFunction="custom" dataDxfId="138" totalsRowDxfId="137" dataCellStyle="Comma">
      <calculatedColumnFormula>Table119[5]*Table119[6]</calculatedColumnFormula>
      <totalsRowFormula>SUBTOTAL(9,Table119[7])</totalsRowFormula>
    </tableColumn>
  </tableColumns>
  <tableStyleInfo name="Table Style 1"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8"/>
  <sheetViews>
    <sheetView view="pageBreakPreview" zoomScale="115" zoomScaleNormal="100" zoomScaleSheetLayoutView="115" workbookViewId="0">
      <selection activeCell="B8" sqref="B8:D8"/>
    </sheetView>
  </sheetViews>
  <sheetFormatPr defaultRowHeight="15" x14ac:dyDescent="0.25"/>
  <cols>
    <col min="1" max="1" width="9.42578125" customWidth="1"/>
    <col min="2" max="2" width="7.7109375" customWidth="1"/>
    <col min="3" max="3" width="46.85546875" customWidth="1"/>
    <col min="4" max="4" width="10.5703125" customWidth="1"/>
    <col min="5" max="5" width="18" customWidth="1"/>
  </cols>
  <sheetData>
    <row r="1" spans="1:7" x14ac:dyDescent="0.25">
      <c r="A1" s="58" t="s">
        <v>55</v>
      </c>
      <c r="B1" s="59" t="s">
        <v>56</v>
      </c>
      <c r="C1" s="58"/>
      <c r="D1" s="60"/>
      <c r="E1" s="60"/>
    </row>
    <row r="2" spans="1:7" ht="30" customHeight="1" x14ac:dyDescent="0.25">
      <c r="A2" s="61" t="s">
        <v>6</v>
      </c>
      <c r="B2" s="62" t="s">
        <v>57</v>
      </c>
      <c r="C2" s="91" t="s">
        <v>111</v>
      </c>
      <c r="D2" s="92"/>
      <c r="E2" s="93"/>
      <c r="F2" s="4"/>
      <c r="G2" s="4"/>
    </row>
    <row r="3" spans="1:7" ht="30" customHeight="1" x14ac:dyDescent="0.25">
      <c r="A3" s="61" t="s">
        <v>7</v>
      </c>
      <c r="B3" s="62" t="s">
        <v>58</v>
      </c>
      <c r="C3" s="94"/>
      <c r="D3" s="95"/>
      <c r="E3" s="96"/>
      <c r="F3" s="5"/>
      <c r="G3" s="5"/>
    </row>
    <row r="4" spans="1:7" ht="45" customHeight="1" x14ac:dyDescent="0.25">
      <c r="A4" s="104" t="s">
        <v>10</v>
      </c>
      <c r="B4" s="104"/>
      <c r="C4" s="104"/>
      <c r="D4" s="104"/>
      <c r="E4" s="63" t="s">
        <v>17</v>
      </c>
    </row>
    <row r="5" spans="1:7" ht="16.5" customHeight="1" x14ac:dyDescent="0.25">
      <c r="A5" s="103" t="s">
        <v>18</v>
      </c>
      <c r="B5" s="103"/>
      <c r="C5" s="103"/>
      <c r="D5" s="103"/>
      <c r="E5" s="64"/>
    </row>
    <row r="6" spans="1:7" ht="15.75" x14ac:dyDescent="0.25">
      <c r="A6" s="65">
        <v>1</v>
      </c>
      <c r="B6" s="105" t="s">
        <v>9</v>
      </c>
      <c r="C6" s="105"/>
      <c r="D6" s="105"/>
      <c r="E6" s="66">
        <f>LOOKUP(2,1/(1-ISBLANK(TA!G:G)),TA!G:G)</f>
        <v>0</v>
      </c>
    </row>
    <row r="7" spans="1:7" ht="15.75" x14ac:dyDescent="0.25">
      <c r="A7" s="65">
        <v>2</v>
      </c>
      <c r="B7" s="105" t="s">
        <v>40</v>
      </c>
      <c r="C7" s="105"/>
      <c r="D7" s="105"/>
      <c r="E7" s="66">
        <f>LOOKUP(2,1/(1-ISBLANK(TM!G:G)),TM!G:G)</f>
        <v>0</v>
      </c>
    </row>
    <row r="8" spans="1:7" ht="15.75" x14ac:dyDescent="0.25">
      <c r="A8" s="65">
        <v>3</v>
      </c>
      <c r="B8" s="105" t="s">
        <v>78</v>
      </c>
      <c r="C8" s="105"/>
      <c r="D8" s="105"/>
      <c r="E8" s="66">
        <f>LOOKUP(2,1/(1-ISBLANK(TMS!G:G)),TMS!G:G)</f>
        <v>0</v>
      </c>
    </row>
    <row r="9" spans="1:7" ht="15.75" x14ac:dyDescent="0.25">
      <c r="A9" s="65">
        <v>4</v>
      </c>
      <c r="B9" s="105" t="s">
        <v>0</v>
      </c>
      <c r="C9" s="105"/>
      <c r="D9" s="105"/>
      <c r="E9" s="66">
        <f>LOOKUP(2,1/(1-ISBLANK(HV!G:G)),HV!G:G)</f>
        <v>0</v>
      </c>
    </row>
    <row r="10" spans="1:7" ht="15.75" x14ac:dyDescent="0.25">
      <c r="A10" s="65">
        <v>5</v>
      </c>
      <c r="B10" s="105" t="s">
        <v>41</v>
      </c>
      <c r="C10" s="105"/>
      <c r="D10" s="105"/>
      <c r="E10" s="66">
        <f>LOOKUP(2,1/(1-ISBLANK(GCW!G:G)),GCW!G:G)</f>
        <v>0</v>
      </c>
    </row>
    <row r="11" spans="1:7" ht="15.75" x14ac:dyDescent="0.25">
      <c r="A11" s="65">
        <v>6</v>
      </c>
      <c r="B11" s="105" t="s">
        <v>42</v>
      </c>
      <c r="C11" s="105"/>
      <c r="D11" s="105"/>
      <c r="E11" s="66">
        <f>LOOKUP(2,1/(1-ISBLANK(EEF!G:G)),EEF!G:G)</f>
        <v>0</v>
      </c>
    </row>
    <row r="12" spans="1:7" ht="15.75" x14ac:dyDescent="0.25">
      <c r="A12" s="65">
        <v>7</v>
      </c>
      <c r="B12" s="105" t="s">
        <v>45</v>
      </c>
      <c r="C12" s="105"/>
      <c r="D12" s="105"/>
      <c r="E12" s="66">
        <f>LOOKUP(2,1/(1-ISBLANK(ATM!G:G)),ATM!G:G)</f>
        <v>0</v>
      </c>
    </row>
    <row r="13" spans="1:7" ht="15.75" x14ac:dyDescent="0.25">
      <c r="A13" s="65">
        <v>8</v>
      </c>
      <c r="B13" s="105" t="s">
        <v>43</v>
      </c>
      <c r="C13" s="105"/>
      <c r="D13" s="105"/>
      <c r="E13" s="66">
        <f>LOOKUP(2,1/(1-ISBLANK(BK!G:G)),BK!G:G)</f>
        <v>0</v>
      </c>
    </row>
    <row r="14" spans="1:7" ht="15.75" x14ac:dyDescent="0.25">
      <c r="A14" s="65">
        <v>9</v>
      </c>
      <c r="B14" s="105" t="s">
        <v>44</v>
      </c>
      <c r="C14" s="105"/>
      <c r="D14" s="105"/>
      <c r="E14" s="66">
        <f>LOOKUP(2,1/(1-ISBLANK(SIP!G:G)),SIP!G:G)</f>
        <v>0</v>
      </c>
    </row>
    <row r="15" spans="1:7" ht="15.75" x14ac:dyDescent="0.25">
      <c r="A15" s="65">
        <v>10</v>
      </c>
      <c r="B15" s="106" t="s">
        <v>91</v>
      </c>
      <c r="C15" s="107"/>
      <c r="D15" s="108"/>
      <c r="E15" s="66">
        <f>LOOKUP(2,1/(1-ISBLANK(FSS!G:G)),FSS!G:G)</f>
        <v>0</v>
      </c>
    </row>
    <row r="16" spans="1:7" ht="15.75" x14ac:dyDescent="0.25">
      <c r="A16" s="65">
        <v>11</v>
      </c>
      <c r="B16" s="105" t="s">
        <v>39</v>
      </c>
      <c r="C16" s="105"/>
      <c r="D16" s="105"/>
      <c r="E16" s="66">
        <f>Commiss!G10</f>
        <v>0</v>
      </c>
    </row>
    <row r="17" spans="1:5" ht="15.75" x14ac:dyDescent="0.25">
      <c r="A17" s="65">
        <v>12</v>
      </c>
      <c r="B17" s="105" t="s">
        <v>105</v>
      </c>
      <c r="C17" s="105"/>
      <c r="D17" s="105"/>
      <c r="E17" s="66">
        <f>Maintenance!G11</f>
        <v>0</v>
      </c>
    </row>
    <row r="18" spans="1:5" ht="31.5" customHeight="1" x14ac:dyDescent="0.25">
      <c r="A18" s="67"/>
      <c r="B18" s="110" t="s">
        <v>19</v>
      </c>
      <c r="C18" s="110"/>
      <c r="D18" s="110"/>
      <c r="E18" s="68">
        <f>SUM(E6:E17)</f>
        <v>0</v>
      </c>
    </row>
    <row r="19" spans="1:5" x14ac:dyDescent="0.25">
      <c r="A19" s="60"/>
      <c r="B19" s="60"/>
      <c r="C19" s="60"/>
      <c r="D19" s="60"/>
      <c r="E19" s="60"/>
    </row>
    <row r="20" spans="1:5" x14ac:dyDescent="0.25">
      <c r="A20" s="60"/>
      <c r="B20" s="60"/>
      <c r="C20" s="60"/>
      <c r="D20" s="60"/>
      <c r="E20" s="60"/>
    </row>
    <row r="21" spans="1:5" x14ac:dyDescent="0.25">
      <c r="A21" s="69" t="s">
        <v>11</v>
      </c>
      <c r="B21" s="101" t="s">
        <v>12</v>
      </c>
      <c r="C21" s="102"/>
      <c r="D21" s="69" t="s">
        <v>13</v>
      </c>
      <c r="E21" s="69" t="s">
        <v>14</v>
      </c>
    </row>
    <row r="22" spans="1:5" x14ac:dyDescent="0.25">
      <c r="A22" s="70">
        <v>1</v>
      </c>
      <c r="B22" s="97" t="s">
        <v>22</v>
      </c>
      <c r="C22" s="98"/>
      <c r="D22" s="70" t="s">
        <v>15</v>
      </c>
      <c r="E22" s="21">
        <v>100</v>
      </c>
    </row>
    <row r="23" spans="1:5" x14ac:dyDescent="0.25">
      <c r="A23" s="70">
        <v>2</v>
      </c>
      <c r="B23" s="97" t="s">
        <v>20</v>
      </c>
      <c r="C23" s="98"/>
      <c r="D23" s="70" t="s">
        <v>28</v>
      </c>
      <c r="E23" s="77">
        <f>Boiler!D11</f>
        <v>0</v>
      </c>
    </row>
    <row r="24" spans="1:5" x14ac:dyDescent="0.25">
      <c r="A24" s="70">
        <v>3</v>
      </c>
      <c r="B24" s="97" t="s">
        <v>24</v>
      </c>
      <c r="C24" s="98"/>
      <c r="D24" s="70" t="s">
        <v>15</v>
      </c>
      <c r="E24" s="78" t="str">
        <f>IFERROR(E22/E23,"")</f>
        <v/>
      </c>
    </row>
    <row r="25" spans="1:5" x14ac:dyDescent="0.25">
      <c r="A25" s="70">
        <v>4</v>
      </c>
      <c r="B25" s="97" t="s">
        <v>23</v>
      </c>
      <c r="C25" s="98"/>
      <c r="D25" s="70" t="s">
        <v>27</v>
      </c>
      <c r="E25" s="79">
        <v>15000</v>
      </c>
    </row>
    <row r="26" spans="1:5" x14ac:dyDescent="0.25">
      <c r="A26" s="70">
        <v>5</v>
      </c>
      <c r="B26" s="97" t="s">
        <v>23</v>
      </c>
      <c r="C26" s="98"/>
      <c r="D26" s="70" t="s">
        <v>26</v>
      </c>
      <c r="E26" s="80">
        <f>E25*0.277778/1000</f>
        <v>4.1666699999999999</v>
      </c>
    </row>
    <row r="27" spans="1:5" x14ac:dyDescent="0.25">
      <c r="A27" s="70">
        <v>6</v>
      </c>
      <c r="B27" s="97" t="s">
        <v>21</v>
      </c>
      <c r="C27" s="98"/>
      <c r="D27" s="70" t="s">
        <v>25</v>
      </c>
      <c r="E27" s="80" t="str">
        <f>IFERROR(E24/E26,"")</f>
        <v/>
      </c>
    </row>
    <row r="28" spans="1:5" x14ac:dyDescent="0.25">
      <c r="A28" s="70">
        <v>7</v>
      </c>
      <c r="B28" s="97" t="s">
        <v>30</v>
      </c>
      <c r="C28" s="98"/>
      <c r="D28" s="70" t="s">
        <v>29</v>
      </c>
      <c r="E28" s="78">
        <v>110</v>
      </c>
    </row>
    <row r="29" spans="1:5" x14ac:dyDescent="0.25">
      <c r="A29" s="71">
        <v>8</v>
      </c>
      <c r="B29" s="99" t="s">
        <v>37</v>
      </c>
      <c r="C29" s="100"/>
      <c r="D29" s="71" t="s">
        <v>16</v>
      </c>
      <c r="E29" s="81" t="str">
        <f>IFERROR(E28*E27,"")</f>
        <v/>
      </c>
    </row>
    <row r="30" spans="1:5" x14ac:dyDescent="0.25">
      <c r="A30" s="70">
        <v>9</v>
      </c>
      <c r="B30" s="97" t="s">
        <v>38</v>
      </c>
      <c r="C30" s="98"/>
      <c r="D30" s="70" t="s">
        <v>28</v>
      </c>
      <c r="E30" s="82">
        <v>0.1</v>
      </c>
    </row>
    <row r="31" spans="1:5" x14ac:dyDescent="0.25">
      <c r="A31" s="70">
        <v>10</v>
      </c>
      <c r="B31" s="97" t="s">
        <v>31</v>
      </c>
      <c r="C31" s="98"/>
      <c r="D31" s="70" t="s">
        <v>32</v>
      </c>
      <c r="E31" s="83">
        <v>10</v>
      </c>
    </row>
    <row r="32" spans="1:5" x14ac:dyDescent="0.25">
      <c r="A32" s="71">
        <v>11</v>
      </c>
      <c r="B32" s="111" t="s">
        <v>34</v>
      </c>
      <c r="C32" s="112"/>
      <c r="D32" s="72" t="s">
        <v>16</v>
      </c>
      <c r="E32" s="84" t="str">
        <f>IFERROR(PV(E30,E31,E29)*(-1),"")</f>
        <v/>
      </c>
    </row>
    <row r="33" spans="1:5" ht="15.75" x14ac:dyDescent="0.25">
      <c r="A33" s="113" t="s">
        <v>33</v>
      </c>
      <c r="B33" s="114"/>
      <c r="C33" s="115"/>
      <c r="D33" s="73" t="s">
        <v>16</v>
      </c>
      <c r="E33" s="85" t="str">
        <f>IFERROR(E18+E32,"")</f>
        <v/>
      </c>
    </row>
    <row r="34" spans="1:5" x14ac:dyDescent="0.25">
      <c r="A34" s="60"/>
      <c r="B34" s="60"/>
      <c r="C34" s="60"/>
      <c r="D34" s="60"/>
      <c r="E34" s="60"/>
    </row>
    <row r="35" spans="1:5" ht="30" customHeight="1" x14ac:dyDescent="0.25">
      <c r="A35" s="90" t="s">
        <v>59</v>
      </c>
      <c r="B35" s="90"/>
      <c r="C35" s="74"/>
      <c r="D35" s="75" t="s">
        <v>60</v>
      </c>
      <c r="E35" s="76"/>
    </row>
    <row r="36" spans="1:5" x14ac:dyDescent="0.25">
      <c r="A36" s="60"/>
      <c r="B36" s="60"/>
      <c r="C36" s="60"/>
      <c r="D36" s="60"/>
      <c r="E36" s="60"/>
    </row>
    <row r="37" spans="1:5" x14ac:dyDescent="0.25">
      <c r="A37" s="109" t="s">
        <v>53</v>
      </c>
      <c r="B37" s="109"/>
      <c r="C37" s="109"/>
      <c r="D37" s="109"/>
      <c r="E37" s="109"/>
    </row>
    <row r="38" spans="1:5" x14ac:dyDescent="0.25">
      <c r="A38" s="109"/>
      <c r="B38" s="109"/>
      <c r="C38" s="109"/>
      <c r="D38" s="109"/>
      <c r="E38" s="109"/>
    </row>
  </sheetData>
  <mergeCells count="31">
    <mergeCell ref="A37:E38"/>
    <mergeCell ref="B6:D6"/>
    <mergeCell ref="B18:D18"/>
    <mergeCell ref="B14:D14"/>
    <mergeCell ref="B16:D16"/>
    <mergeCell ref="B17:D17"/>
    <mergeCell ref="B7:D7"/>
    <mergeCell ref="B9:D9"/>
    <mergeCell ref="B10:D10"/>
    <mergeCell ref="B11:D11"/>
    <mergeCell ref="B12:D12"/>
    <mergeCell ref="B13:D13"/>
    <mergeCell ref="B31:C31"/>
    <mergeCell ref="B32:C32"/>
    <mergeCell ref="A33:C33"/>
    <mergeCell ref="B30:C30"/>
    <mergeCell ref="A35:B35"/>
    <mergeCell ref="C2:E3"/>
    <mergeCell ref="B26:C26"/>
    <mergeCell ref="B27:C27"/>
    <mergeCell ref="B28:C28"/>
    <mergeCell ref="B29:C29"/>
    <mergeCell ref="B21:C21"/>
    <mergeCell ref="B22:C22"/>
    <mergeCell ref="B23:C23"/>
    <mergeCell ref="B24:C24"/>
    <mergeCell ref="B25:C25"/>
    <mergeCell ref="A5:D5"/>
    <mergeCell ref="A4:D4"/>
    <mergeCell ref="B8:D8"/>
    <mergeCell ref="B15:D15"/>
  </mergeCells>
  <phoneticPr fontId="16" type="noConversion"/>
  <conditionalFormatting sqref="A1:E14 A16:E1048576 A15:B15 E15">
    <cfRule type="expression" dxfId="82" priority="4">
      <formula>CELL("PROTECT",A1)=0</formula>
    </cfRule>
  </conditionalFormatting>
  <conditionalFormatting sqref="C35">
    <cfRule type="containsBlanks" dxfId="81" priority="10">
      <formula>LEN(TRIM(C35))=0</formula>
    </cfRule>
  </conditionalFormatting>
  <conditionalFormatting sqref="A1:E33">
    <cfRule type="expression" dxfId="80" priority="8">
      <formula>CELL("PROTECT",A1)=0</formula>
    </cfRule>
  </conditionalFormatting>
  <pageMargins left="0.59055118110236227" right="0.59055118110236227" top="0.59055118110236227" bottom="0.39370078740157483" header="0.27559055118110237" footer="0.27559055118110237"/>
  <pageSetup paperSize="9" scale="97" fitToHeight="0" orientation="portrait" r:id="rId1"/>
  <headerFooter>
    <oddHeader>&amp;L&amp;A - Page &amp;P of &amp;N</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
  <sheetViews>
    <sheetView view="pageBreakPreview" zoomScaleNormal="90" zoomScaleSheetLayoutView="100" workbookViewId="0">
      <selection activeCell="A7" sqref="A7"/>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16" t="str">
        <f>SITE!C2</f>
        <v>Instalatie de colectoare solare pentru pregatirea apei calde menajere la Gradinita de copii din s.Vadul lui Isac, 
r-l Cahul</v>
      </c>
      <c r="D2" s="116"/>
      <c r="E2" s="116"/>
      <c r="F2" s="116"/>
      <c r="G2" s="116"/>
    </row>
    <row r="3" spans="1:7" s="22" customFormat="1" ht="18.75" x14ac:dyDescent="0.3">
      <c r="A3" s="26" t="str">
        <f>SITE!A3</f>
        <v>Site:</v>
      </c>
      <c r="B3" s="27" t="str">
        <f>IF(SITE!B3=0,"",SITE!B3)</f>
        <v>y</v>
      </c>
      <c r="C3" s="116"/>
      <c r="D3" s="116"/>
      <c r="E3" s="116"/>
      <c r="F3" s="116"/>
      <c r="G3" s="116"/>
    </row>
    <row r="4" spans="1:7" s="22" customFormat="1" ht="18.75" x14ac:dyDescent="0.25">
      <c r="A4" s="119" t="s">
        <v>8</v>
      </c>
      <c r="B4" s="119"/>
      <c r="C4" s="29" t="str">
        <f>SITE!B14</f>
        <v>Sistem antiincendiu</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79</v>
      </c>
      <c r="B6" s="9" t="s">
        <v>80</v>
      </c>
      <c r="C6" s="9" t="s">
        <v>81</v>
      </c>
      <c r="D6" s="9" t="s">
        <v>82</v>
      </c>
      <c r="E6" s="9" t="s">
        <v>83</v>
      </c>
      <c r="F6" s="9" t="s">
        <v>84</v>
      </c>
      <c r="G6" s="9" t="s">
        <v>85</v>
      </c>
    </row>
    <row r="7" spans="1:7" x14ac:dyDescent="0.25">
      <c r="A7" s="38"/>
      <c r="B7" s="38"/>
      <c r="C7" s="39"/>
      <c r="D7" s="38"/>
      <c r="E7" s="44"/>
      <c r="F7" s="43"/>
      <c r="G7" s="87">
        <f>Table119[5]*Table119[6]</f>
        <v>0</v>
      </c>
    </row>
    <row r="8" spans="1:7" x14ac:dyDescent="0.25">
      <c r="A8" s="38"/>
      <c r="B8" s="38"/>
      <c r="C8" s="39"/>
      <c r="D8" s="38"/>
      <c r="E8" s="44"/>
      <c r="F8" s="43"/>
      <c r="G8" s="89">
        <f>Table119[5]*Table119[6]</f>
        <v>0</v>
      </c>
    </row>
    <row r="9" spans="1:7" x14ac:dyDescent="0.25">
      <c r="A9" s="40" t="s">
        <v>86</v>
      </c>
      <c r="B9" s="41"/>
      <c r="C9" s="41"/>
      <c r="D9" s="41"/>
      <c r="E9" s="42"/>
      <c r="F9" s="42"/>
      <c r="G9" s="87">
        <f>SUBTOTAL(9,Table119[7])</f>
        <v>0</v>
      </c>
    </row>
  </sheetData>
  <mergeCells count="2">
    <mergeCell ref="C2:G3"/>
    <mergeCell ref="A4:B4"/>
  </mergeCells>
  <phoneticPr fontId="16" type="noConversion"/>
  <conditionalFormatting sqref="A7:G9">
    <cfRule type="expression" dxfId="23" priority="3">
      <formula>CELL("PROTECT",A7)=0</formula>
    </cfRule>
    <cfRule type="expression" dxfId="22" priority="4">
      <formula>$C7="Subtotal"</formula>
    </cfRule>
    <cfRule type="expression" priority="5" stopIfTrue="1">
      <formula>OR($C7="Subtotal",$A7="Total TVA Cota 0")</formula>
    </cfRule>
    <cfRule type="expression" dxfId="21" priority="7">
      <formula>$E7=""</formula>
    </cfRule>
  </conditionalFormatting>
  <conditionalFormatting sqref="G7:G9">
    <cfRule type="expression" dxfId="20" priority="1">
      <formula>AND($C7="Subtotal",$G7="")</formula>
    </cfRule>
    <cfRule type="expression" dxfId="19" priority="2">
      <formula>AND($C7="Subtotal",_xlfn.FORMULATEXT($G7)="=[5]*[6]")</formula>
    </cfRule>
    <cfRule type="expression" dxfId="18" priority="6">
      <formula>AND($C7&lt;&gt;"Subtotal",_xlfn.FORMULATEXT($G7)&lt;&gt;"=[5]*[6]")</formula>
    </cfRule>
  </conditionalFormatting>
  <conditionalFormatting sqref="E7:G9">
    <cfRule type="notContainsBlanks" priority="8" stopIfTrue="1">
      <formula>LEN(TRIM(E7))&gt;0</formula>
    </cfRule>
    <cfRule type="expression" dxfId="17" priority="9">
      <formula>$E7&lt;&gt;""</formula>
    </cfRule>
  </conditionalFormatting>
  <dataValidations count="1">
    <dataValidation type="decimal" operator="greaterThan" allowBlank="1" showInputMessage="1" showErrorMessage="1" sqref="F7:F8">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
  <sheetViews>
    <sheetView view="pageBreakPreview" zoomScaleNormal="90" zoomScaleSheetLayoutView="100" workbookViewId="0">
      <selection activeCell="A7" sqref="A7"/>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16" t="str">
        <f>SITE!C2</f>
        <v>Instalatie de colectoare solare pentru pregatirea apei calde menajere la Gradinita de copii din s.Vadul lui Isac, 
r-l Cahul</v>
      </c>
      <c r="D2" s="116"/>
      <c r="E2" s="116"/>
      <c r="F2" s="116"/>
      <c r="G2" s="116"/>
    </row>
    <row r="3" spans="1:7" s="22" customFormat="1" ht="18.75" x14ac:dyDescent="0.3">
      <c r="A3" s="26" t="str">
        <f>SITE!A3</f>
        <v>Site:</v>
      </c>
      <c r="B3" s="27" t="str">
        <f>IF(SITE!B3=0,"",SITE!B3)</f>
        <v>y</v>
      </c>
      <c r="C3" s="116"/>
      <c r="D3" s="116"/>
      <c r="E3" s="116"/>
      <c r="F3" s="116"/>
      <c r="G3" s="116"/>
    </row>
    <row r="4" spans="1:7" s="22" customFormat="1" ht="18.75" x14ac:dyDescent="0.25">
      <c r="A4" s="119" t="s">
        <v>8</v>
      </c>
      <c r="B4" s="119"/>
      <c r="C4" s="29" t="str">
        <f>SITE!B15</f>
        <v>Sistem de alimentare cu combustibil</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79</v>
      </c>
      <c r="B6" s="9" t="s">
        <v>80</v>
      </c>
      <c r="C6" s="9" t="s">
        <v>81</v>
      </c>
      <c r="D6" s="9" t="s">
        <v>82</v>
      </c>
      <c r="E6" s="9" t="s">
        <v>83</v>
      </c>
      <c r="F6" s="9" t="s">
        <v>84</v>
      </c>
      <c r="G6" s="9" t="s">
        <v>85</v>
      </c>
    </row>
    <row r="7" spans="1:7" x14ac:dyDescent="0.25">
      <c r="A7" s="38"/>
      <c r="B7" s="38"/>
      <c r="C7" s="39"/>
      <c r="D7" s="38"/>
      <c r="E7" s="44"/>
      <c r="F7" s="43"/>
      <c r="G7" s="87">
        <f>Table1193[5]*Table1193[6]</f>
        <v>0</v>
      </c>
    </row>
    <row r="8" spans="1:7" x14ac:dyDescent="0.25">
      <c r="A8" s="38"/>
      <c r="B8" s="38"/>
      <c r="C8" s="39"/>
      <c r="D8" s="38"/>
      <c r="E8" s="44"/>
      <c r="F8" s="43"/>
      <c r="G8" s="89">
        <f>Table1193[5]*Table1193[6]</f>
        <v>0</v>
      </c>
    </row>
    <row r="9" spans="1:7" x14ac:dyDescent="0.25">
      <c r="A9" s="40" t="s">
        <v>86</v>
      </c>
      <c r="B9" s="41"/>
      <c r="C9" s="41"/>
      <c r="D9" s="41"/>
      <c r="E9" s="42"/>
      <c r="F9" s="42"/>
      <c r="G9" s="87">
        <f>SUBTOTAL(9,Table1193[7])</f>
        <v>0</v>
      </c>
    </row>
  </sheetData>
  <mergeCells count="2">
    <mergeCell ref="C2:G3"/>
    <mergeCell ref="A4:B4"/>
  </mergeCells>
  <conditionalFormatting sqref="G7:G9">
    <cfRule type="expression" dxfId="16" priority="1">
      <formula>AND($C7="Subtotal",$G7="")</formula>
    </cfRule>
    <cfRule type="expression" dxfId="15" priority="2">
      <formula>AND($C7="Subtotal",_xlfn.FORMULATEXT($G7)="=[5]*[6]")</formula>
    </cfRule>
    <cfRule type="expression" dxfId="14" priority="6">
      <formula>AND($C7&lt;&gt;"Subtotal",_xlfn.FORMULATEXT($G7)&lt;&gt;"=[5]*[6]")</formula>
    </cfRule>
  </conditionalFormatting>
  <conditionalFormatting sqref="A7:G9">
    <cfRule type="expression" dxfId="13" priority="3">
      <formula>CELL("PROTECT",A7)=0</formula>
    </cfRule>
    <cfRule type="expression" dxfId="12" priority="4">
      <formula>$C7="Subtotal"</formula>
    </cfRule>
    <cfRule type="expression" priority="5" stopIfTrue="1">
      <formula>OR($C7="Subtotal",$A7="Total TVA Cota 0")</formula>
    </cfRule>
    <cfRule type="expression" dxfId="11" priority="7">
      <formula>$E7=""</formula>
    </cfRule>
  </conditionalFormatting>
  <conditionalFormatting sqref="E7:G9">
    <cfRule type="notContainsBlanks" priority="8" stopIfTrue="1">
      <formula>LEN(TRIM(E7))&gt;0</formula>
    </cfRule>
    <cfRule type="expression" dxfId="10" priority="9">
      <formula>$E7&lt;&gt;""</formula>
    </cfRule>
  </conditionalFormatting>
  <dataValidations count="1">
    <dataValidation type="decimal" operator="greaterThan" allowBlank="1" showInputMessage="1" showErrorMessage="1" sqref="F7:F8">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
  <sheetViews>
    <sheetView view="pageBreakPreview" zoomScaleNormal="90" zoomScaleSheetLayoutView="100" workbookViewId="0">
      <selection activeCell="C19" sqref="C19"/>
    </sheetView>
  </sheetViews>
  <sheetFormatPr defaultRowHeight="15" x14ac:dyDescent="0.25"/>
  <cols>
    <col min="1" max="1" width="9.5703125" customWidth="1"/>
    <col min="2" max="2" width="12.28515625" customWidth="1"/>
    <col min="3" max="3" width="70.7109375" customWidth="1"/>
    <col min="4" max="4" width="13.42578125" customWidth="1"/>
    <col min="5" max="5" width="12" customWidth="1"/>
    <col min="6" max="6" width="14.7109375" customWidth="1"/>
    <col min="7" max="7" width="18.28515625" customWidth="1"/>
    <col min="8" max="8" width="14.28515625" customWidth="1"/>
  </cols>
  <sheetData>
    <row r="1" spans="1:7" x14ac:dyDescent="0.25">
      <c r="A1" s="32" t="str">
        <f>"- "&amp;SITE!C35&amp;" - bid for Lot: ["&amp;SITE!B2&amp;"] Site: ["&amp;SITE!B3&amp;"] - ref.: "&amp;SITE!B1</f>
        <v>-  - bid for Lot: [x] Site: [y] - ref.: ITB</v>
      </c>
      <c r="B1" s="32"/>
      <c r="C1" s="2"/>
    </row>
    <row r="2" spans="1:7" ht="18.75" x14ac:dyDescent="0.3">
      <c r="A2" s="26" t="str">
        <f>SITE!A2</f>
        <v>Lot:</v>
      </c>
      <c r="B2" s="27" t="str">
        <f>IF(SITE!B2=0,"",SITE!B2)</f>
        <v>x</v>
      </c>
      <c r="C2" s="116" t="str">
        <f>SITE!C2</f>
        <v>Instalatie de colectoare solare pentru pregatirea apei calde menajere la Gradinita de copii din s.Vadul lui Isac, 
r-l Cahul</v>
      </c>
      <c r="D2" s="116"/>
      <c r="E2" s="116"/>
      <c r="F2" s="116"/>
      <c r="G2" s="116"/>
    </row>
    <row r="3" spans="1:7" ht="18.75" x14ac:dyDescent="0.3">
      <c r="A3" s="26" t="str">
        <f>SITE!A3</f>
        <v>Site:</v>
      </c>
      <c r="B3" s="27" t="str">
        <f>IF(SITE!B3=0,"",SITE!B3)</f>
        <v>y</v>
      </c>
      <c r="C3" s="116"/>
      <c r="D3" s="116"/>
      <c r="E3" s="116"/>
      <c r="F3" s="116"/>
      <c r="G3" s="116"/>
    </row>
    <row r="4" spans="1:7" ht="18.75" x14ac:dyDescent="0.25">
      <c r="A4" s="123" t="str">
        <f>SITE!B16</f>
        <v>Darea in Exloatare</v>
      </c>
      <c r="B4" s="123"/>
      <c r="C4" s="123"/>
      <c r="D4" s="123"/>
      <c r="E4" s="123"/>
      <c r="F4" s="123"/>
      <c r="G4" s="123"/>
    </row>
    <row r="5" spans="1:7" ht="47.25" x14ac:dyDescent="0.25">
      <c r="A5" s="6" t="s">
        <v>1</v>
      </c>
      <c r="B5" s="6" t="s">
        <v>36</v>
      </c>
      <c r="C5" s="6" t="s">
        <v>3</v>
      </c>
      <c r="D5" s="6" t="s">
        <v>4</v>
      </c>
      <c r="E5" s="6" t="s">
        <v>5</v>
      </c>
      <c r="F5" s="9" t="s">
        <v>87</v>
      </c>
      <c r="G5" s="9" t="s">
        <v>89</v>
      </c>
    </row>
    <row r="6" spans="1:7" ht="15.75" x14ac:dyDescent="0.25">
      <c r="A6" s="6">
        <v>1</v>
      </c>
      <c r="B6" s="6">
        <v>2</v>
      </c>
      <c r="C6" s="6">
        <v>3</v>
      </c>
      <c r="D6" s="6">
        <v>4</v>
      </c>
      <c r="E6" s="6">
        <v>5</v>
      </c>
      <c r="F6" s="6">
        <v>6</v>
      </c>
      <c r="G6" s="6">
        <v>7</v>
      </c>
    </row>
    <row r="7" spans="1:7" ht="15.75" x14ac:dyDescent="0.25">
      <c r="A7" s="51">
        <v>1</v>
      </c>
      <c r="B7" s="52"/>
      <c r="C7" s="53" t="s">
        <v>92</v>
      </c>
      <c r="D7" s="54" t="s">
        <v>93</v>
      </c>
      <c r="E7" s="55">
        <v>1</v>
      </c>
      <c r="F7" s="24"/>
      <c r="G7" s="18">
        <f t="shared" ref="G7:G9" si="0">$E7*F7</f>
        <v>0</v>
      </c>
    </row>
    <row r="8" spans="1:7" ht="15.75" x14ac:dyDescent="0.25">
      <c r="A8" s="48">
        <v>3</v>
      </c>
      <c r="B8" s="48"/>
      <c r="C8" s="56" t="s">
        <v>94</v>
      </c>
      <c r="D8" s="57" t="s">
        <v>95</v>
      </c>
      <c r="E8" s="55">
        <v>1</v>
      </c>
      <c r="F8" s="24"/>
      <c r="G8" s="18">
        <f t="shared" si="0"/>
        <v>0</v>
      </c>
    </row>
    <row r="9" spans="1:7" ht="16.5" thickBot="1" x14ac:dyDescent="0.3">
      <c r="A9" s="48">
        <v>4</v>
      </c>
      <c r="B9" s="48"/>
      <c r="C9" s="56" t="s">
        <v>96</v>
      </c>
      <c r="D9" s="57" t="s">
        <v>97</v>
      </c>
      <c r="E9" s="55">
        <v>1</v>
      </c>
      <c r="F9" s="24"/>
      <c r="G9" s="18">
        <f t="shared" si="0"/>
        <v>0</v>
      </c>
    </row>
    <row r="10" spans="1:7" ht="20.25" thickTop="1" thickBot="1" x14ac:dyDescent="0.3">
      <c r="A10" s="14" t="s">
        <v>49</v>
      </c>
      <c r="B10" s="14"/>
      <c r="C10" s="14"/>
      <c r="D10" s="14"/>
      <c r="E10" s="14"/>
      <c r="F10" s="14"/>
      <c r="G10" s="1">
        <f>SUM(G7:G9)</f>
        <v>0</v>
      </c>
    </row>
    <row r="12" spans="1:7" x14ac:dyDescent="0.25">
      <c r="A12" s="13" t="s">
        <v>52</v>
      </c>
    </row>
  </sheetData>
  <mergeCells count="2">
    <mergeCell ref="C2:G3"/>
    <mergeCell ref="A4:G4"/>
  </mergeCells>
  <phoneticPr fontId="16" type="noConversion"/>
  <conditionalFormatting sqref="C7:F9">
    <cfRule type="containsBlanks" dxfId="9" priority="9">
      <formula>LEN(TRIM(C7))=0</formula>
    </cfRule>
  </conditionalFormatting>
  <conditionalFormatting sqref="C1:G3 A4:G12">
    <cfRule type="expression" dxfId="8" priority="8">
      <formula>CELL("PROTECT",A1)=0</formula>
    </cfRule>
  </conditionalFormatting>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4"/>
  <sheetViews>
    <sheetView tabSelected="1" view="pageBreakPreview" zoomScaleNormal="90" zoomScaleSheetLayoutView="100" workbookViewId="0">
      <selection activeCell="C7" sqref="C7"/>
    </sheetView>
  </sheetViews>
  <sheetFormatPr defaultRowHeight="15" x14ac:dyDescent="0.25"/>
  <cols>
    <col min="1" max="1" width="9.5703125" customWidth="1"/>
    <col min="2" max="2" width="12.28515625" customWidth="1"/>
    <col min="3" max="3" width="70.7109375" customWidth="1"/>
    <col min="4" max="4" width="13.42578125" customWidth="1"/>
    <col min="5" max="5" width="12" customWidth="1"/>
    <col min="6" max="6" width="14.7109375" customWidth="1"/>
    <col min="7" max="7" width="18.28515625" customWidth="1"/>
    <col min="8" max="8" width="14.28515625" customWidth="1"/>
  </cols>
  <sheetData>
    <row r="1" spans="1:7" x14ac:dyDescent="0.25">
      <c r="A1" s="32" t="str">
        <f>"- "&amp;SITE!C35&amp;" - bid for Lot: ["&amp;SITE!B2&amp;"] Site: ["&amp;SITE!B3&amp;"] - ref.: "&amp;SITE!B1</f>
        <v>-  - bid for Lot: [x] Site: [y] - ref.: ITB</v>
      </c>
      <c r="B1" s="32"/>
      <c r="C1" s="2"/>
    </row>
    <row r="2" spans="1:7" ht="18.75" x14ac:dyDescent="0.3">
      <c r="A2" s="26" t="str">
        <f>SITE!A2</f>
        <v>Lot:</v>
      </c>
      <c r="B2" s="27" t="str">
        <f>IF(SITE!B2=0,"",SITE!B2)</f>
        <v>x</v>
      </c>
      <c r="C2" s="116" t="str">
        <f>SITE!C2</f>
        <v>Instalatie de colectoare solare pentru pregatirea apei calde menajere la Gradinita de copii din s.Vadul lui Isac, 
r-l Cahul</v>
      </c>
      <c r="D2" s="116"/>
      <c r="E2" s="116"/>
      <c r="F2" s="116"/>
      <c r="G2" s="116"/>
    </row>
    <row r="3" spans="1:7" ht="18.75" x14ac:dyDescent="0.3">
      <c r="A3" s="26" t="str">
        <f>SITE!A3</f>
        <v>Site:</v>
      </c>
      <c r="B3" s="27" t="str">
        <f>IF(SITE!B3=0,"",SITE!B3)</f>
        <v>y</v>
      </c>
      <c r="C3" s="120"/>
      <c r="D3" s="120"/>
      <c r="E3" s="120"/>
      <c r="F3" s="120"/>
      <c r="G3" s="120"/>
    </row>
    <row r="4" spans="1:7" ht="18.75" x14ac:dyDescent="0.25">
      <c r="A4" s="10" t="str">
        <f>SITE!B17</f>
        <v>Deservirea si mentenanta pentru 3 ani de operare</v>
      </c>
      <c r="B4" s="11"/>
      <c r="C4" s="11"/>
      <c r="D4" s="11"/>
      <c r="E4" s="11"/>
      <c r="F4" s="11"/>
      <c r="G4" s="12"/>
    </row>
    <row r="5" spans="1:7" ht="47.25" x14ac:dyDescent="0.25">
      <c r="A5" s="9" t="s">
        <v>1</v>
      </c>
      <c r="B5" s="9" t="s">
        <v>36</v>
      </c>
      <c r="C5" s="9" t="s">
        <v>47</v>
      </c>
      <c r="D5" s="9" t="s">
        <v>104</v>
      </c>
      <c r="E5" s="9" t="s">
        <v>48</v>
      </c>
      <c r="F5" s="9" t="s">
        <v>87</v>
      </c>
      <c r="G5" s="9" t="s">
        <v>90</v>
      </c>
    </row>
    <row r="6" spans="1:7" ht="15.75" x14ac:dyDescent="0.25">
      <c r="A6" s="6">
        <v>1</v>
      </c>
      <c r="B6" s="6">
        <v>2</v>
      </c>
      <c r="C6" s="6">
        <v>3</v>
      </c>
      <c r="D6" s="6">
        <v>4</v>
      </c>
      <c r="E6" s="6">
        <v>5</v>
      </c>
      <c r="F6" s="6">
        <v>6</v>
      </c>
      <c r="G6" s="6">
        <v>7</v>
      </c>
    </row>
    <row r="7" spans="1:7" ht="15.75" x14ac:dyDescent="0.25">
      <c r="A7" s="7">
        <v>1</v>
      </c>
      <c r="B7" s="7"/>
      <c r="C7" s="7" t="s">
        <v>371</v>
      </c>
      <c r="D7" s="49" t="s">
        <v>98</v>
      </c>
      <c r="E7" s="50">
        <v>3</v>
      </c>
      <c r="F7" s="20"/>
      <c r="G7" s="19">
        <f>$E7*F7</f>
        <v>0</v>
      </c>
    </row>
    <row r="8" spans="1:7" ht="15.75" x14ac:dyDescent="0.25">
      <c r="A8" s="7">
        <v>2</v>
      </c>
      <c r="B8" s="7"/>
      <c r="C8" s="7" t="s">
        <v>99</v>
      </c>
      <c r="D8" s="49" t="s">
        <v>98</v>
      </c>
      <c r="E8" s="50">
        <v>3</v>
      </c>
      <c r="F8" s="20"/>
      <c r="G8" s="19">
        <f t="shared" ref="G8:G10" si="0">$E8*F8</f>
        <v>0</v>
      </c>
    </row>
    <row r="9" spans="1:7" ht="15.75" x14ac:dyDescent="0.25">
      <c r="A9" s="7">
        <v>3</v>
      </c>
      <c r="B9" s="7"/>
      <c r="C9" s="7" t="s">
        <v>100</v>
      </c>
      <c r="D9" s="49" t="s">
        <v>101</v>
      </c>
      <c r="E9" s="50">
        <v>3</v>
      </c>
      <c r="F9" s="20"/>
      <c r="G9" s="19">
        <f t="shared" si="0"/>
        <v>0</v>
      </c>
    </row>
    <row r="10" spans="1:7" ht="16.5" thickBot="1" x14ac:dyDescent="0.3">
      <c r="A10" s="7">
        <v>4</v>
      </c>
      <c r="B10" s="7"/>
      <c r="C10" s="7" t="s">
        <v>102</v>
      </c>
      <c r="D10" s="49" t="s">
        <v>103</v>
      </c>
      <c r="E10" s="50">
        <v>1</v>
      </c>
      <c r="F10" s="20"/>
      <c r="G10" s="19">
        <f t="shared" si="0"/>
        <v>0</v>
      </c>
    </row>
    <row r="11" spans="1:7" ht="20.25" thickTop="1" thickBot="1" x14ac:dyDescent="0.3">
      <c r="A11" s="14" t="s">
        <v>50</v>
      </c>
      <c r="B11" s="14"/>
      <c r="C11" s="14"/>
      <c r="D11" s="14"/>
      <c r="E11" s="1"/>
      <c r="F11" s="1"/>
      <c r="G11" s="1">
        <f>SUM(G7:G10)</f>
        <v>0</v>
      </c>
    </row>
    <row r="13" spans="1:7" ht="15" customHeight="1" x14ac:dyDescent="0.25">
      <c r="A13" s="124" t="s">
        <v>46</v>
      </c>
      <c r="B13" s="124"/>
      <c r="C13" s="124"/>
      <c r="D13" s="124"/>
      <c r="E13" s="124"/>
      <c r="F13" s="124"/>
      <c r="G13" s="124"/>
    </row>
    <row r="14" spans="1:7" x14ac:dyDescent="0.25">
      <c r="A14" s="124"/>
      <c r="B14" s="124"/>
      <c r="C14" s="124"/>
      <c r="D14" s="124"/>
      <c r="E14" s="124"/>
      <c r="F14" s="124"/>
      <c r="G14" s="124"/>
    </row>
  </sheetData>
  <mergeCells count="2">
    <mergeCell ref="C2:G3"/>
    <mergeCell ref="A13:G14"/>
  </mergeCells>
  <phoneticPr fontId="16" type="noConversion"/>
  <conditionalFormatting sqref="F7:F10">
    <cfRule type="containsBlanks" dxfId="7" priority="9">
      <formula>LEN(TRIM(F7))=0</formula>
    </cfRule>
  </conditionalFormatting>
  <conditionalFormatting sqref="A4:G6 C1:G3 F7:G10 A11:G14">
    <cfRule type="expression" dxfId="6" priority="8">
      <formula>CELL("PROTECT",A1)=0</formula>
    </cfRule>
  </conditionalFormatting>
  <conditionalFormatting sqref="C7:E10">
    <cfRule type="containsBlanks" dxfId="5" priority="2">
      <formula>LEN(TRIM(C7))=0</formula>
    </cfRule>
  </conditionalFormatting>
  <conditionalFormatting sqref="A7:E10">
    <cfRule type="expression" dxfId="4" priority="1">
      <formula>CELL("PROTECT",A7)=0</formula>
    </cfRule>
  </conditionalFormatting>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27"/>
  <sheetViews>
    <sheetView view="pageBreakPreview" topLeftCell="A4" zoomScaleNormal="100" zoomScaleSheetLayoutView="100" workbookViewId="0">
      <selection activeCell="D7" sqref="D7"/>
    </sheetView>
  </sheetViews>
  <sheetFormatPr defaultRowHeight="15" x14ac:dyDescent="0.25"/>
  <cols>
    <col min="1" max="1" width="9.5703125" customWidth="1"/>
    <col min="2" max="2" width="12.28515625" customWidth="1"/>
    <col min="3" max="4" width="42.7109375" customWidth="1"/>
    <col min="5" max="5" width="12" customWidth="1"/>
    <col min="6" max="6" width="14.7109375" customWidth="1"/>
    <col min="7" max="7" width="18.28515625" customWidth="1"/>
    <col min="8" max="8" width="14.28515625" customWidth="1"/>
  </cols>
  <sheetData>
    <row r="1" spans="1:7" x14ac:dyDescent="0.25">
      <c r="A1" s="32" t="str">
        <f>"- "&amp;SITE!C35&amp;" - bid for Lot: ["&amp;SITE!B2&amp;"] Site: ["&amp;SITE!B3&amp;"] - ref.: "&amp;SITE!B1</f>
        <v>-  - bid for Lot: [x] Site: [y] - ref.: ITB</v>
      </c>
      <c r="B1" s="32"/>
      <c r="C1" s="2"/>
    </row>
    <row r="2" spans="1:7" ht="18.75" x14ac:dyDescent="0.3">
      <c r="A2" s="26" t="str">
        <f>SITE!A2</f>
        <v>Lot:</v>
      </c>
      <c r="B2" s="27" t="str">
        <f>IF(SITE!B2=0,"",SITE!B2)</f>
        <v>x</v>
      </c>
      <c r="C2" s="125" t="str">
        <f>SITE!C2</f>
        <v>Instalatie de colectoare solare pentru pregatirea apei calde menajere la Gradinita de copii din s.Vadul lui Isac, 
r-l Cahul</v>
      </c>
      <c r="D2" s="125"/>
      <c r="E2" s="125"/>
      <c r="F2" s="125"/>
      <c r="G2" s="125"/>
    </row>
    <row r="3" spans="1:7" ht="18.75" x14ac:dyDescent="0.3">
      <c r="A3" s="26" t="str">
        <f>SITE!A3</f>
        <v>Site:</v>
      </c>
      <c r="B3" s="27" t="str">
        <f>IF(SITE!B3=0,"",SITE!B3)</f>
        <v>y</v>
      </c>
      <c r="C3" s="125"/>
      <c r="D3" s="125"/>
      <c r="E3" s="125"/>
      <c r="F3" s="125"/>
      <c r="G3" s="125"/>
    </row>
    <row r="4" spans="1:7" ht="18.75" x14ac:dyDescent="0.25">
      <c r="A4" s="126" t="s">
        <v>61</v>
      </c>
      <c r="B4" s="126"/>
      <c r="C4" s="126"/>
      <c r="D4" s="126"/>
      <c r="E4" s="126"/>
      <c r="F4" s="126"/>
      <c r="G4" s="126"/>
    </row>
    <row r="5" spans="1:7" ht="31.5" x14ac:dyDescent="0.25">
      <c r="A5" s="8" t="s">
        <v>1</v>
      </c>
      <c r="B5" s="8" t="s">
        <v>36</v>
      </c>
      <c r="C5" s="8" t="s">
        <v>62</v>
      </c>
      <c r="D5" s="8" t="s">
        <v>63</v>
      </c>
      <c r="E5" s="8" t="s">
        <v>64</v>
      </c>
      <c r="F5" s="8" t="s">
        <v>88</v>
      </c>
      <c r="G5" s="8" t="s">
        <v>90</v>
      </c>
    </row>
    <row r="6" spans="1:7" ht="15.75" x14ac:dyDescent="0.25">
      <c r="A6" s="8">
        <v>1</v>
      </c>
      <c r="B6" s="8">
        <v>2</v>
      </c>
      <c r="C6" s="8">
        <v>3</v>
      </c>
      <c r="D6" s="8">
        <v>4</v>
      </c>
      <c r="E6" s="8">
        <v>5</v>
      </c>
      <c r="F6" s="8">
        <v>6</v>
      </c>
      <c r="G6" s="8">
        <v>7</v>
      </c>
    </row>
    <row r="7" spans="1:7" ht="15.75" x14ac:dyDescent="0.25">
      <c r="A7" s="129">
        <v>1</v>
      </c>
      <c r="B7" s="130" t="s">
        <v>35</v>
      </c>
      <c r="C7" s="36" t="s">
        <v>65</v>
      </c>
      <c r="D7" s="15"/>
      <c r="E7" s="127"/>
      <c r="F7" s="128">
        <v>1</v>
      </c>
      <c r="G7" s="127">
        <f>E7*F7</f>
        <v>0</v>
      </c>
    </row>
    <row r="8" spans="1:7" ht="30" x14ac:dyDescent="0.25">
      <c r="A8" s="129"/>
      <c r="B8" s="130"/>
      <c r="C8" s="86" t="s">
        <v>109</v>
      </c>
      <c r="D8" s="15"/>
      <c r="E8" s="127"/>
      <c r="F8" s="128"/>
      <c r="G8" s="127"/>
    </row>
    <row r="9" spans="1:7" ht="15.75" x14ac:dyDescent="0.25">
      <c r="A9" s="129"/>
      <c r="B9" s="130"/>
      <c r="C9" s="36" t="s">
        <v>69</v>
      </c>
      <c r="D9" s="15"/>
      <c r="E9" s="127"/>
      <c r="F9" s="128"/>
      <c r="G9" s="127"/>
    </row>
    <row r="10" spans="1:7" ht="15.75" x14ac:dyDescent="0.25">
      <c r="A10" s="129"/>
      <c r="B10" s="130"/>
      <c r="C10" s="37" t="s">
        <v>54</v>
      </c>
      <c r="D10" s="15"/>
      <c r="E10" s="127"/>
      <c r="F10" s="128"/>
      <c r="G10" s="127"/>
    </row>
    <row r="11" spans="1:7" ht="15.75" x14ac:dyDescent="0.25">
      <c r="A11" s="129"/>
      <c r="B11" s="130"/>
      <c r="C11" s="16" t="s">
        <v>70</v>
      </c>
      <c r="D11" s="17"/>
      <c r="E11" s="127"/>
      <c r="F11" s="128"/>
      <c r="G11" s="127"/>
    </row>
    <row r="12" spans="1:7" ht="15.75" x14ac:dyDescent="0.25">
      <c r="A12" s="129"/>
      <c r="B12" s="130"/>
      <c r="C12" s="16" t="s">
        <v>76</v>
      </c>
      <c r="D12" s="15"/>
      <c r="E12" s="127"/>
      <c r="F12" s="128"/>
      <c r="G12" s="127"/>
    </row>
    <row r="13" spans="1:7" ht="31.5" x14ac:dyDescent="0.25">
      <c r="A13" s="129"/>
      <c r="B13" s="130"/>
      <c r="C13" s="16" t="s">
        <v>77</v>
      </c>
      <c r="D13" s="15"/>
      <c r="E13" s="127"/>
      <c r="F13" s="128"/>
      <c r="G13" s="127"/>
    </row>
    <row r="14" spans="1:7" ht="31.5" x14ac:dyDescent="0.25">
      <c r="A14" s="129"/>
      <c r="B14" s="130"/>
      <c r="C14" s="37" t="s">
        <v>71</v>
      </c>
      <c r="D14" s="15"/>
      <c r="E14" s="127"/>
      <c r="F14" s="128"/>
      <c r="G14" s="127"/>
    </row>
    <row r="15" spans="1:7" ht="31.5" x14ac:dyDescent="0.25">
      <c r="A15" s="129"/>
      <c r="B15" s="130"/>
      <c r="C15" s="16" t="s">
        <v>72</v>
      </c>
      <c r="D15" s="15"/>
      <c r="E15" s="127"/>
      <c r="F15" s="128"/>
      <c r="G15" s="127"/>
    </row>
    <row r="16" spans="1:7" ht="31.5" x14ac:dyDescent="0.25">
      <c r="A16" s="129"/>
      <c r="B16" s="130"/>
      <c r="C16" s="16" t="s">
        <v>73</v>
      </c>
      <c r="D16" s="15"/>
      <c r="E16" s="127"/>
      <c r="F16" s="128"/>
      <c r="G16" s="127"/>
    </row>
    <row r="17" spans="1:7" ht="47.25" x14ac:dyDescent="0.25">
      <c r="A17" s="129"/>
      <c r="B17" s="130"/>
      <c r="C17" s="16" t="s">
        <v>74</v>
      </c>
      <c r="D17" s="15"/>
      <c r="E17" s="127"/>
      <c r="F17" s="128"/>
      <c r="G17" s="127"/>
    </row>
    <row r="18" spans="1:7" ht="15.75" x14ac:dyDescent="0.25">
      <c r="A18" s="129"/>
      <c r="B18" s="130"/>
      <c r="C18" s="16" t="s">
        <v>75</v>
      </c>
      <c r="D18" s="15"/>
      <c r="E18" s="127"/>
      <c r="F18" s="128"/>
      <c r="G18" s="127"/>
    </row>
    <row r="19" spans="1:7" ht="15.75" x14ac:dyDescent="0.25">
      <c r="A19" s="129"/>
      <c r="B19" s="130"/>
      <c r="C19" s="37" t="s">
        <v>110</v>
      </c>
      <c r="D19" s="15"/>
      <c r="E19" s="127"/>
      <c r="F19" s="128"/>
      <c r="G19" s="127"/>
    </row>
    <row r="20" spans="1:7" ht="48" thickBot="1" x14ac:dyDescent="0.3">
      <c r="A20" s="129"/>
      <c r="B20" s="130"/>
      <c r="C20" s="37" t="s">
        <v>107</v>
      </c>
      <c r="D20" s="15"/>
      <c r="E20" s="127"/>
      <c r="F20" s="128"/>
      <c r="G20" s="127"/>
    </row>
    <row r="21" spans="1:7" ht="19.5" customHeight="1" thickTop="1" thickBot="1" x14ac:dyDescent="0.3">
      <c r="A21" s="14" t="s">
        <v>50</v>
      </c>
      <c r="B21" s="14"/>
      <c r="C21" s="14"/>
      <c r="D21" s="14"/>
      <c r="E21" s="1"/>
      <c r="F21" s="1"/>
      <c r="G21" s="1">
        <f>SUM(G7:G20)</f>
        <v>0</v>
      </c>
    </row>
    <row r="22" spans="1:7" ht="16.5" thickTop="1" x14ac:dyDescent="0.25">
      <c r="A22" s="3"/>
      <c r="B22" s="3"/>
      <c r="C22" s="3"/>
      <c r="D22" s="3"/>
      <c r="E22" s="3"/>
      <c r="F22" s="3"/>
      <c r="G22" s="3"/>
    </row>
    <row r="23" spans="1:7" x14ac:dyDescent="0.25">
      <c r="A23" s="131" t="s">
        <v>66</v>
      </c>
      <c r="B23" s="131"/>
      <c r="C23" s="131"/>
      <c r="D23" s="131"/>
      <c r="E23" s="131"/>
      <c r="F23" s="131"/>
      <c r="G23" s="131"/>
    </row>
    <row r="24" spans="1:7" x14ac:dyDescent="0.25">
      <c r="A24" s="131" t="s">
        <v>106</v>
      </c>
      <c r="B24" s="131"/>
      <c r="C24" s="131"/>
      <c r="D24" s="131"/>
      <c r="E24" s="131"/>
      <c r="F24" s="131"/>
      <c r="G24" s="131"/>
    </row>
    <row r="25" spans="1:7" ht="31.5" customHeight="1" x14ac:dyDescent="0.25">
      <c r="A25" s="132" t="s">
        <v>67</v>
      </c>
      <c r="B25" s="132"/>
      <c r="C25" s="132"/>
      <c r="D25" s="132"/>
      <c r="E25" s="132"/>
      <c r="F25" s="132"/>
      <c r="G25" s="132"/>
    </row>
    <row r="26" spans="1:7" x14ac:dyDescent="0.25">
      <c r="A26" s="131" t="s">
        <v>68</v>
      </c>
      <c r="B26" s="131"/>
      <c r="C26" s="131"/>
      <c r="D26" s="131"/>
      <c r="E26" s="131"/>
      <c r="F26" s="131"/>
      <c r="G26" s="131"/>
    </row>
    <row r="27" spans="1:7" x14ac:dyDescent="0.25">
      <c r="A27" s="131" t="s">
        <v>108</v>
      </c>
      <c r="B27" s="131"/>
      <c r="C27" s="131"/>
      <c r="D27" s="131"/>
      <c r="E27" s="131"/>
      <c r="F27" s="131"/>
      <c r="G27" s="131"/>
    </row>
  </sheetData>
  <sheetProtection formatRows="0"/>
  <mergeCells count="12">
    <mergeCell ref="A27:G27"/>
    <mergeCell ref="A23:G23"/>
    <mergeCell ref="A24:G24"/>
    <mergeCell ref="A25:G25"/>
    <mergeCell ref="A26:G26"/>
    <mergeCell ref="C2:G3"/>
    <mergeCell ref="A4:G4"/>
    <mergeCell ref="E7:E20"/>
    <mergeCell ref="F7:F20"/>
    <mergeCell ref="G7:G20"/>
    <mergeCell ref="A7:A20"/>
    <mergeCell ref="B7:B20"/>
  </mergeCells>
  <phoneticPr fontId="16" type="noConversion"/>
  <conditionalFormatting sqref="D7:D20 F7">
    <cfRule type="containsBlanks" dxfId="3" priority="15">
      <formula>LEN(TRIM(D7))=0</formula>
    </cfRule>
  </conditionalFormatting>
  <conditionalFormatting sqref="A4:G26 C1:G3">
    <cfRule type="expression" dxfId="2" priority="8">
      <formula>CELL("PROTECT",A1)=0</formula>
    </cfRule>
  </conditionalFormatting>
  <conditionalFormatting sqref="E7:E20">
    <cfRule type="containsBlanks" dxfId="1" priority="2">
      <formula>LEN(TRIM(E7))=0</formula>
    </cfRule>
  </conditionalFormatting>
  <conditionalFormatting sqref="A27:G27">
    <cfRule type="expression" dxfId="0" priority="1">
      <formula>CELL("PROTECT",A27)=0</formula>
    </cfRule>
  </conditionalFormatting>
  <dataValidations count="1">
    <dataValidation type="decimal" allowBlank="1" showInputMessage="1" showErrorMessage="1" sqref="D11">
      <formula1>0.8</formula1>
      <formula2>0.99</formula2>
    </dataValidation>
  </dataValidations>
  <pageMargins left="0.59055118110236227" right="0.59055118110236227" top="0.59055118110236227" bottom="0.39370078740157483" header="0.27559055118110237" footer="0.27559055118110237"/>
  <pageSetup paperSize="9" scale="59" fitToHeight="0" orientation="portrait" r:id="rId1"/>
  <headerFooter>
    <oddHeader>&amp;L&amp;A -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
  <sheetViews>
    <sheetView view="pageBreakPreview" zoomScaleNormal="90" zoomScaleSheetLayoutView="100" workbookViewId="0">
      <selection activeCell="A7" sqref="A7"/>
    </sheetView>
  </sheetViews>
  <sheetFormatPr defaultRowHeight="15" x14ac:dyDescent="0.25"/>
  <cols>
    <col min="1" max="1" width="9.5703125" style="46" customWidth="1"/>
    <col min="2" max="2" width="12.28515625" style="47" customWidth="1"/>
    <col min="3" max="3" width="70.7109375" style="47" customWidth="1"/>
    <col min="4" max="4" width="13.42578125" style="47" customWidth="1"/>
    <col min="5" max="5" width="12" style="47" customWidth="1"/>
    <col min="6" max="6" width="14.7109375" style="47" customWidth="1"/>
    <col min="7" max="7" width="18.28515625" style="47"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16" t="str">
        <f>SITE!C2</f>
        <v>Instalatie de colectoare solare pentru pregatirea apei calde menajere la Gradinita de copii din s.Vadul lui Isac, 
r-l Cahul</v>
      </c>
      <c r="D2" s="116"/>
      <c r="E2" s="116"/>
      <c r="F2" s="116"/>
      <c r="G2" s="116"/>
    </row>
    <row r="3" spans="1:7" s="22" customFormat="1" ht="18.75" x14ac:dyDescent="0.3">
      <c r="A3" s="26" t="str">
        <f>SITE!A3</f>
        <v>Site:</v>
      </c>
      <c r="B3" s="27" t="str">
        <f>IF(SITE!B3=0,"",SITE!B3)</f>
        <v>y</v>
      </c>
      <c r="C3" s="116"/>
      <c r="D3" s="116"/>
      <c r="E3" s="116"/>
      <c r="F3" s="116"/>
      <c r="G3" s="116"/>
    </row>
    <row r="4" spans="1:7" s="22" customFormat="1" ht="18.75" x14ac:dyDescent="0.25">
      <c r="A4" s="117" t="s">
        <v>8</v>
      </c>
      <c r="B4" s="118"/>
      <c r="C4" s="29" t="str">
        <f>SITE!B6</f>
        <v>Amenajarea Teritoriului</v>
      </c>
      <c r="D4" s="30"/>
      <c r="E4" s="30"/>
      <c r="F4" s="30"/>
      <c r="G4" s="31"/>
    </row>
    <row r="5" spans="1:7" s="22" customFormat="1" ht="47.25" x14ac:dyDescent="0.25">
      <c r="A5" s="8" t="s">
        <v>1</v>
      </c>
      <c r="B5" s="8" t="s">
        <v>2</v>
      </c>
      <c r="C5" s="8" t="s">
        <v>3</v>
      </c>
      <c r="D5" s="8" t="s">
        <v>4</v>
      </c>
      <c r="E5" s="8" t="s">
        <v>5</v>
      </c>
      <c r="F5" s="8" t="s">
        <v>87</v>
      </c>
      <c r="G5" s="8" t="s">
        <v>51</v>
      </c>
    </row>
    <row r="6" spans="1:7" s="22" customFormat="1" ht="15.75" x14ac:dyDescent="0.25">
      <c r="A6" s="9" t="s">
        <v>79</v>
      </c>
      <c r="B6" s="9" t="s">
        <v>80</v>
      </c>
      <c r="C6" s="9" t="s">
        <v>81</v>
      </c>
      <c r="D6" s="9" t="s">
        <v>82</v>
      </c>
      <c r="E6" s="9" t="s">
        <v>83</v>
      </c>
      <c r="F6" s="9" t="s">
        <v>84</v>
      </c>
      <c r="G6" s="9" t="s">
        <v>85</v>
      </c>
    </row>
    <row r="7" spans="1:7" s="45" customFormat="1" x14ac:dyDescent="0.25">
      <c r="A7" s="38"/>
      <c r="B7" s="38"/>
      <c r="C7" s="39"/>
      <c r="D7" s="38"/>
      <c r="E7" s="44"/>
      <c r="F7" s="43"/>
      <c r="G7" s="87">
        <f>Table1[5]*Table1[6]</f>
        <v>0</v>
      </c>
    </row>
    <row r="8" spans="1:7" s="45" customFormat="1" x14ac:dyDescent="0.25">
      <c r="A8" s="38"/>
      <c r="B8" s="38"/>
      <c r="C8" s="39"/>
      <c r="D8" s="38"/>
      <c r="E8" s="44"/>
      <c r="F8" s="43"/>
      <c r="G8" s="87">
        <f>Table1[5]*Table1[6]</f>
        <v>0</v>
      </c>
    </row>
    <row r="9" spans="1:7" x14ac:dyDescent="0.25">
      <c r="A9" s="40" t="s">
        <v>86</v>
      </c>
      <c r="B9" s="41"/>
      <c r="C9" s="41"/>
      <c r="D9" s="41"/>
      <c r="E9" s="42"/>
      <c r="F9" s="42"/>
      <c r="G9" s="87">
        <f>SUBTOTAL(9,Table1[7])</f>
        <v>0</v>
      </c>
    </row>
    <row r="10" spans="1:7" x14ac:dyDescent="0.25">
      <c r="A10" s="33"/>
      <c r="B10" s="34"/>
      <c r="C10" s="34"/>
      <c r="D10" s="34"/>
      <c r="E10" s="34"/>
      <c r="F10" s="34"/>
      <c r="G10" s="34"/>
    </row>
    <row r="11" spans="1:7" x14ac:dyDescent="0.25">
      <c r="A11" s="33"/>
      <c r="B11" s="34"/>
      <c r="C11" s="34"/>
      <c r="D11" s="34"/>
      <c r="E11" s="34"/>
      <c r="F11" s="34"/>
      <c r="G11" s="34"/>
    </row>
    <row r="12" spans="1:7" x14ac:dyDescent="0.25">
      <c r="A12" s="33"/>
      <c r="B12" s="34"/>
      <c r="C12" s="34"/>
      <c r="D12" s="34"/>
      <c r="E12" s="34"/>
      <c r="F12" s="34"/>
      <c r="G12" s="34"/>
    </row>
    <row r="13" spans="1:7" x14ac:dyDescent="0.25">
      <c r="A13" s="33"/>
      <c r="B13" s="34"/>
      <c r="C13" s="34"/>
      <c r="D13" s="34"/>
      <c r="E13" s="34"/>
      <c r="F13" s="34"/>
      <c r="G13" s="34"/>
    </row>
    <row r="14" spans="1:7" x14ac:dyDescent="0.25">
      <c r="A14" s="33"/>
      <c r="B14" s="34"/>
      <c r="C14" s="34"/>
      <c r="D14" s="34"/>
      <c r="E14" s="34"/>
      <c r="F14" s="34"/>
      <c r="G14" s="34"/>
    </row>
    <row r="15" spans="1:7" x14ac:dyDescent="0.25">
      <c r="A15" s="33"/>
      <c r="B15" s="34"/>
      <c r="C15" s="34"/>
      <c r="D15" s="34"/>
      <c r="E15" s="34"/>
      <c r="F15" s="34"/>
      <c r="G15" s="34"/>
    </row>
    <row r="16" spans="1:7" x14ac:dyDescent="0.25">
      <c r="A16" s="33"/>
      <c r="B16" s="34"/>
      <c r="C16" s="34"/>
      <c r="D16" s="34"/>
      <c r="E16" s="34"/>
      <c r="F16" s="34"/>
      <c r="G16" s="34"/>
    </row>
    <row r="17" spans="1:7" x14ac:dyDescent="0.25">
      <c r="A17" s="33"/>
      <c r="B17" s="34"/>
      <c r="C17" s="34"/>
      <c r="D17" s="34"/>
      <c r="E17" s="34"/>
      <c r="F17" s="34"/>
      <c r="G17" s="34"/>
    </row>
    <row r="18" spans="1:7" x14ac:dyDescent="0.25">
      <c r="A18" s="33"/>
      <c r="B18" s="34"/>
      <c r="C18" s="34"/>
      <c r="D18" s="34"/>
      <c r="E18" s="34"/>
      <c r="F18" s="34"/>
      <c r="G18" s="34"/>
    </row>
    <row r="19" spans="1:7" x14ac:dyDescent="0.25">
      <c r="A19" s="33"/>
      <c r="B19" s="34"/>
      <c r="C19" s="34"/>
      <c r="D19" s="34"/>
      <c r="E19" s="34"/>
      <c r="F19" s="34"/>
      <c r="G19" s="34"/>
    </row>
    <row r="20" spans="1:7" x14ac:dyDescent="0.25">
      <c r="A20" s="33"/>
      <c r="B20" s="34"/>
      <c r="C20" s="34"/>
      <c r="D20" s="34"/>
      <c r="E20" s="34"/>
      <c r="F20" s="34"/>
      <c r="G20" s="34"/>
    </row>
    <row r="21" spans="1:7" x14ac:dyDescent="0.25">
      <c r="A21" s="33"/>
      <c r="B21" s="34"/>
      <c r="C21" s="34"/>
      <c r="D21" s="34"/>
      <c r="E21" s="34"/>
      <c r="F21" s="34"/>
      <c r="G21" s="34"/>
    </row>
    <row r="22" spans="1:7" x14ac:dyDescent="0.25">
      <c r="A22" s="33"/>
      <c r="B22" s="34"/>
      <c r="C22" s="34"/>
      <c r="D22" s="34"/>
      <c r="E22" s="34"/>
      <c r="F22" s="34"/>
      <c r="G22" s="34"/>
    </row>
    <row r="23" spans="1:7" x14ac:dyDescent="0.25">
      <c r="A23" s="33"/>
      <c r="B23" s="34"/>
      <c r="C23" s="34"/>
      <c r="D23" s="34"/>
      <c r="E23" s="34"/>
      <c r="F23" s="34"/>
      <c r="G23" s="34"/>
    </row>
    <row r="24" spans="1:7" x14ac:dyDescent="0.25">
      <c r="A24" s="33"/>
      <c r="B24" s="34"/>
      <c r="C24" s="34"/>
      <c r="D24" s="34"/>
      <c r="E24" s="34"/>
      <c r="F24" s="34"/>
      <c r="G24" s="34"/>
    </row>
    <row r="25" spans="1:7" x14ac:dyDescent="0.25">
      <c r="A25" s="33"/>
      <c r="B25" s="34"/>
      <c r="C25" s="34"/>
      <c r="D25" s="34"/>
      <c r="E25" s="34"/>
      <c r="F25" s="34"/>
      <c r="G25" s="34"/>
    </row>
  </sheetData>
  <mergeCells count="2">
    <mergeCell ref="C2:G3"/>
    <mergeCell ref="A4:B4"/>
  </mergeCells>
  <phoneticPr fontId="16" type="noConversion"/>
  <conditionalFormatting sqref="E7:G9">
    <cfRule type="notContainsBlanks" priority="8" stopIfTrue="1">
      <formula>LEN(TRIM(E7))&gt;0</formula>
    </cfRule>
    <cfRule type="expression" dxfId="79" priority="9">
      <formula>$E7&lt;&gt;""</formula>
    </cfRule>
  </conditionalFormatting>
  <conditionalFormatting sqref="G7:G9">
    <cfRule type="expression" dxfId="78" priority="1">
      <formula>AND($C7="Subtotal",$G7="")</formula>
    </cfRule>
    <cfRule type="expression" dxfId="77" priority="2">
      <formula>AND($C7="Subtotal",_xlfn.FORMULATEXT($G7)="=[5]*[6]")</formula>
    </cfRule>
    <cfRule type="expression" dxfId="76" priority="6">
      <formula>AND($C7&lt;&gt;"Subtotal",_xlfn.FORMULATEXT($G7)&lt;&gt;"=[5]*[6]")</formula>
    </cfRule>
  </conditionalFormatting>
  <conditionalFormatting sqref="A7:G9">
    <cfRule type="expression" dxfId="75" priority="3">
      <formula>CELL("PROTECT",A7)=0</formula>
    </cfRule>
    <cfRule type="expression" dxfId="74" priority="4">
      <formula>$C7="Subtotal"</formula>
    </cfRule>
    <cfRule type="expression" priority="5" stopIfTrue="1">
      <formula>OR($C7="Subtotal",$A7="Total TVA Cota 0")</formula>
    </cfRule>
    <cfRule type="expression" dxfId="73" priority="7">
      <formula>$E7=""</formula>
    </cfRule>
  </conditionalFormatting>
  <dataValidations disablePrompts="1" count="1">
    <dataValidation type="decimal" operator="greaterThan" allowBlank="1" showInputMessage="1" showErrorMessage="1" sqref="F7:F8">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
  <sheetViews>
    <sheetView view="pageBreakPreview" zoomScaleNormal="90" zoomScaleSheetLayoutView="100" workbookViewId="0">
      <selection activeCell="A7" sqref="A7"/>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16" t="str">
        <f>SITE!C2</f>
        <v>Instalatie de colectoare solare pentru pregatirea apei calde menajere la Gradinita de copii din s.Vadul lui Isac, 
r-l Cahul</v>
      </c>
      <c r="D2" s="116"/>
      <c r="E2" s="116"/>
      <c r="F2" s="116"/>
      <c r="G2" s="116"/>
    </row>
    <row r="3" spans="1:7" s="22" customFormat="1" ht="18.75" x14ac:dyDescent="0.3">
      <c r="A3" s="26" t="str">
        <f>SITE!A3</f>
        <v>Site:</v>
      </c>
      <c r="B3" s="27" t="str">
        <f>IF(SITE!B3=0,"",SITE!B3)</f>
        <v>y</v>
      </c>
      <c r="C3" s="116"/>
      <c r="D3" s="116"/>
      <c r="E3" s="116"/>
      <c r="F3" s="116"/>
      <c r="G3" s="116"/>
    </row>
    <row r="4" spans="1:7" s="22" customFormat="1" ht="18.75" x14ac:dyDescent="0.25">
      <c r="A4" s="119" t="s">
        <v>8</v>
      </c>
      <c r="B4" s="119"/>
      <c r="C4" s="29" t="str">
        <f>SITE!B7</f>
        <v>Termomecanica</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79</v>
      </c>
      <c r="B6" s="9" t="s">
        <v>80</v>
      </c>
      <c r="C6" s="9" t="s">
        <v>81</v>
      </c>
      <c r="D6" s="9" t="s">
        <v>82</v>
      </c>
      <c r="E6" s="9" t="s">
        <v>83</v>
      </c>
      <c r="F6" s="9" t="s">
        <v>84</v>
      </c>
      <c r="G6" s="9" t="s">
        <v>85</v>
      </c>
    </row>
    <row r="7" spans="1:7" x14ac:dyDescent="0.25">
      <c r="A7" s="38"/>
      <c r="B7" s="38"/>
      <c r="C7" s="39"/>
      <c r="D7" s="38"/>
      <c r="E7" s="44"/>
      <c r="F7" s="43"/>
      <c r="G7" s="87">
        <f>Table112[5]*Table112[6]</f>
        <v>0</v>
      </c>
    </row>
    <row r="8" spans="1:7" x14ac:dyDescent="0.25">
      <c r="A8" s="38"/>
      <c r="B8" s="38"/>
      <c r="C8" s="39"/>
      <c r="D8" s="38"/>
      <c r="E8" s="44"/>
      <c r="F8" s="43"/>
      <c r="G8" s="88">
        <f>Table112[5]*Table112[6]</f>
        <v>0</v>
      </c>
    </row>
    <row r="9" spans="1:7" x14ac:dyDescent="0.25">
      <c r="A9" s="40" t="s">
        <v>86</v>
      </c>
      <c r="B9" s="41"/>
      <c r="C9" s="41"/>
      <c r="D9" s="41"/>
      <c r="E9" s="42"/>
      <c r="F9" s="42"/>
      <c r="G9" s="87">
        <f>SUBTOTAL(9,Table112[7])</f>
        <v>0</v>
      </c>
    </row>
  </sheetData>
  <mergeCells count="2">
    <mergeCell ref="C2:G3"/>
    <mergeCell ref="A4:B4"/>
  </mergeCells>
  <phoneticPr fontId="16" type="noConversion"/>
  <conditionalFormatting sqref="G7:G9">
    <cfRule type="expression" dxfId="72" priority="1">
      <formula>AND($C7="Subtotal",$G7="")</formula>
    </cfRule>
    <cfRule type="expression" dxfId="71" priority="2">
      <formula>AND($C7="Subtotal",_xlfn.FORMULATEXT($G7)="=[5]*[6]")</formula>
    </cfRule>
    <cfRule type="expression" dxfId="70" priority="6">
      <formula>AND($C7&lt;&gt;"Subtotal",_xlfn.FORMULATEXT($G7)&lt;&gt;"=[5]*[6]")</formula>
    </cfRule>
  </conditionalFormatting>
  <conditionalFormatting sqref="E7:G9">
    <cfRule type="notContainsBlanks" priority="8" stopIfTrue="1">
      <formula>LEN(TRIM(E7))&gt;0</formula>
    </cfRule>
    <cfRule type="expression" dxfId="69" priority="9">
      <formula>$E7&lt;&gt;""</formula>
    </cfRule>
  </conditionalFormatting>
  <conditionalFormatting sqref="A7:G9">
    <cfRule type="expression" dxfId="68" priority="3">
      <formula>CELL("PROTECT",A7)=0</formula>
    </cfRule>
    <cfRule type="expression" dxfId="67" priority="4">
      <formula>$C7="Subtotal"</formula>
    </cfRule>
    <cfRule type="expression" priority="5" stopIfTrue="1">
      <formula>OR($C7="Subtotal",$A7="Total TVA Cota 0")</formula>
    </cfRule>
    <cfRule type="expression" dxfId="66" priority="7">
      <formula>$E7=""</formula>
    </cfRule>
  </conditionalFormatting>
  <dataValidations count="1">
    <dataValidation type="decimal" operator="greaterThan" allowBlank="1" showInputMessage="1" showErrorMessage="1" sqref="F7:F8">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8"/>
  <sheetViews>
    <sheetView view="pageBreakPreview" topLeftCell="A34" zoomScaleNormal="90" zoomScaleSheetLayoutView="100" workbookViewId="0">
      <selection activeCell="C45" sqref="C45"/>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16" t="str">
        <f>SITE!C2</f>
        <v>Instalatie de colectoare solare pentru pregatirea apei calde menajere la Gradinita de copii din s.Vadul lui Isac, 
r-l Cahul</v>
      </c>
      <c r="D2" s="116"/>
      <c r="E2" s="116"/>
      <c r="F2" s="116"/>
      <c r="G2" s="116"/>
    </row>
    <row r="3" spans="1:7" s="22" customFormat="1" ht="18.75" x14ac:dyDescent="0.3">
      <c r="A3" s="26" t="str">
        <f>SITE!A3</f>
        <v>Site:</v>
      </c>
      <c r="B3" s="27" t="str">
        <f>IF(SITE!B3=0,"",SITE!B3)</f>
        <v>y</v>
      </c>
      <c r="C3" s="116"/>
      <c r="D3" s="116"/>
      <c r="E3" s="116"/>
      <c r="F3" s="116"/>
      <c r="G3" s="116"/>
    </row>
    <row r="4" spans="1:7" s="22" customFormat="1" ht="18.75" x14ac:dyDescent="0.25">
      <c r="A4" s="119" t="s">
        <v>8</v>
      </c>
      <c r="B4" s="119"/>
      <c r="C4" s="29" t="str">
        <f>SITE!B8</f>
        <v>Sistem de colectoare solare pentru apa calda menajera</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79</v>
      </c>
      <c r="B6" s="9" t="s">
        <v>80</v>
      </c>
      <c r="C6" s="9" t="s">
        <v>81</v>
      </c>
      <c r="D6" s="9" t="s">
        <v>82</v>
      </c>
      <c r="E6" s="9" t="s">
        <v>83</v>
      </c>
      <c r="F6" s="9" t="s">
        <v>84</v>
      </c>
      <c r="G6" s="9" t="s">
        <v>85</v>
      </c>
    </row>
    <row r="7" spans="1:7" x14ac:dyDescent="0.25">
      <c r="A7" s="38"/>
      <c r="B7" s="38"/>
      <c r="C7" s="39" t="s">
        <v>112</v>
      </c>
      <c r="D7" s="38"/>
      <c r="E7" s="44"/>
      <c r="F7" s="43"/>
      <c r="G7" s="87">
        <f>Table113[5]*Table113[6]</f>
        <v>0</v>
      </c>
    </row>
    <row r="8" spans="1:7" ht="30" x14ac:dyDescent="0.25">
      <c r="A8" s="38">
        <v>1</v>
      </c>
      <c r="B8" s="38" t="s">
        <v>113</v>
      </c>
      <c r="C8" s="142" t="s">
        <v>357</v>
      </c>
      <c r="D8" s="38" t="s">
        <v>114</v>
      </c>
      <c r="E8" s="44">
        <v>6</v>
      </c>
      <c r="F8" s="43"/>
      <c r="G8" s="88">
        <f>Table113[5]*Table113[6]</f>
        <v>0</v>
      </c>
    </row>
    <row r="9" spans="1:7" ht="30" x14ac:dyDescent="0.25">
      <c r="A9" s="133">
        <v>2</v>
      </c>
      <c r="B9" s="133" t="s">
        <v>115</v>
      </c>
      <c r="C9" s="134" t="s">
        <v>116</v>
      </c>
      <c r="D9" s="133" t="s">
        <v>114</v>
      </c>
      <c r="E9" s="135">
        <v>1</v>
      </c>
      <c r="F9" s="136"/>
      <c r="G9" s="137">
        <f>Table113[5]*Table113[6]</f>
        <v>0</v>
      </c>
    </row>
    <row r="10" spans="1:7" ht="45" x14ac:dyDescent="0.25">
      <c r="A10" s="133">
        <v>3</v>
      </c>
      <c r="B10" s="133" t="s">
        <v>117</v>
      </c>
      <c r="C10" s="134" t="s">
        <v>358</v>
      </c>
      <c r="D10" s="133" t="s">
        <v>114</v>
      </c>
      <c r="E10" s="135">
        <v>1</v>
      </c>
      <c r="F10" s="136"/>
      <c r="G10" s="138">
        <f>Table113[5]*Table113[6]</f>
        <v>0</v>
      </c>
    </row>
    <row r="11" spans="1:7" ht="30" x14ac:dyDescent="0.25">
      <c r="A11" s="133">
        <v>4</v>
      </c>
      <c r="B11" s="133" t="s">
        <v>118</v>
      </c>
      <c r="C11" s="134" t="s">
        <v>359</v>
      </c>
      <c r="D11" s="133" t="s">
        <v>114</v>
      </c>
      <c r="E11" s="135">
        <v>1</v>
      </c>
      <c r="F11" s="136"/>
      <c r="G11" s="138">
        <f>Table113[5]*Table113[6]</f>
        <v>0</v>
      </c>
    </row>
    <row r="12" spans="1:7" ht="30" x14ac:dyDescent="0.25">
      <c r="A12" s="133">
        <v>5</v>
      </c>
      <c r="B12" s="133" t="s">
        <v>119</v>
      </c>
      <c r="C12" s="134" t="s">
        <v>120</v>
      </c>
      <c r="D12" s="133" t="s">
        <v>114</v>
      </c>
      <c r="E12" s="135">
        <v>1</v>
      </c>
      <c r="F12" s="136"/>
      <c r="G12" s="138">
        <f>Table113[5]*Table113[6]</f>
        <v>0</v>
      </c>
    </row>
    <row r="13" spans="1:7" ht="30" x14ac:dyDescent="0.25">
      <c r="A13" s="133">
        <v>6</v>
      </c>
      <c r="B13" s="133" t="s">
        <v>121</v>
      </c>
      <c r="C13" s="134" t="s">
        <v>360</v>
      </c>
      <c r="D13" s="133" t="s">
        <v>114</v>
      </c>
      <c r="E13" s="135">
        <v>2</v>
      </c>
      <c r="F13" s="136"/>
      <c r="G13" s="138">
        <f>Table113[5]*Table113[6]</f>
        <v>0</v>
      </c>
    </row>
    <row r="14" spans="1:7" ht="45" x14ac:dyDescent="0.25">
      <c r="A14" s="133">
        <v>7</v>
      </c>
      <c r="B14" s="133" t="s">
        <v>122</v>
      </c>
      <c r="C14" s="134" t="s">
        <v>123</v>
      </c>
      <c r="D14" s="133" t="s">
        <v>114</v>
      </c>
      <c r="E14" s="135">
        <v>1</v>
      </c>
      <c r="F14" s="136"/>
      <c r="G14" s="138">
        <f>Table113[5]*Table113[6]</f>
        <v>0</v>
      </c>
    </row>
    <row r="15" spans="1:7" ht="30" x14ac:dyDescent="0.25">
      <c r="A15" s="133">
        <v>8</v>
      </c>
      <c r="B15" s="133" t="s">
        <v>117</v>
      </c>
      <c r="C15" s="134" t="s">
        <v>361</v>
      </c>
      <c r="D15" s="133" t="s">
        <v>114</v>
      </c>
      <c r="E15" s="135">
        <v>4</v>
      </c>
      <c r="F15" s="136"/>
      <c r="G15" s="138">
        <f>Table113[5]*Table113[6]</f>
        <v>0</v>
      </c>
    </row>
    <row r="16" spans="1:7" x14ac:dyDescent="0.25">
      <c r="A16" s="133"/>
      <c r="B16" s="133"/>
      <c r="C16" s="134" t="s">
        <v>124</v>
      </c>
      <c r="D16" s="133"/>
      <c r="E16" s="135"/>
      <c r="F16" s="136"/>
      <c r="G16" s="138">
        <f>Table113[5]*Table113[6]</f>
        <v>0</v>
      </c>
    </row>
    <row r="17" spans="1:7" ht="45" x14ac:dyDescent="0.25">
      <c r="A17" s="133">
        <v>9</v>
      </c>
      <c r="B17" s="133" t="s">
        <v>122</v>
      </c>
      <c r="C17" s="134" t="s">
        <v>125</v>
      </c>
      <c r="D17" s="133" t="s">
        <v>114</v>
      </c>
      <c r="E17" s="135">
        <v>5</v>
      </c>
      <c r="F17" s="136"/>
      <c r="G17" s="138">
        <f>Table113[5]*Table113[6]</f>
        <v>0</v>
      </c>
    </row>
    <row r="18" spans="1:7" ht="45" x14ac:dyDescent="0.25">
      <c r="A18" s="133">
        <v>10</v>
      </c>
      <c r="B18" s="133" t="s">
        <v>122</v>
      </c>
      <c r="C18" s="134" t="s">
        <v>126</v>
      </c>
      <c r="D18" s="133" t="s">
        <v>114</v>
      </c>
      <c r="E18" s="135">
        <v>15</v>
      </c>
      <c r="F18" s="136"/>
      <c r="G18" s="138">
        <f>Table113[5]*Table113[6]</f>
        <v>0</v>
      </c>
    </row>
    <row r="19" spans="1:7" ht="45" x14ac:dyDescent="0.25">
      <c r="A19" s="133">
        <v>11</v>
      </c>
      <c r="B19" s="133" t="s">
        <v>122</v>
      </c>
      <c r="C19" s="134" t="s">
        <v>127</v>
      </c>
      <c r="D19" s="133" t="s">
        <v>114</v>
      </c>
      <c r="E19" s="135">
        <v>2</v>
      </c>
      <c r="F19" s="136"/>
      <c r="G19" s="138">
        <f>Table113[5]*Table113[6]</f>
        <v>0</v>
      </c>
    </row>
    <row r="20" spans="1:7" ht="30" x14ac:dyDescent="0.25">
      <c r="A20" s="133">
        <v>12</v>
      </c>
      <c r="B20" s="133" t="s">
        <v>122</v>
      </c>
      <c r="C20" s="134" t="s">
        <v>128</v>
      </c>
      <c r="D20" s="133" t="s">
        <v>114</v>
      </c>
      <c r="E20" s="135">
        <v>1</v>
      </c>
      <c r="F20" s="136"/>
      <c r="G20" s="138">
        <f>Table113[5]*Table113[6]</f>
        <v>0</v>
      </c>
    </row>
    <row r="21" spans="1:7" ht="30" x14ac:dyDescent="0.25">
      <c r="A21" s="133">
        <v>13</v>
      </c>
      <c r="B21" s="133" t="s">
        <v>122</v>
      </c>
      <c r="C21" s="134" t="s">
        <v>129</v>
      </c>
      <c r="D21" s="133" t="s">
        <v>114</v>
      </c>
      <c r="E21" s="135">
        <v>1</v>
      </c>
      <c r="F21" s="136"/>
      <c r="G21" s="138">
        <f>Table113[5]*Table113[6]</f>
        <v>0</v>
      </c>
    </row>
    <row r="22" spans="1:7" ht="45" x14ac:dyDescent="0.25">
      <c r="A22" s="133">
        <v>14</v>
      </c>
      <c r="B22" s="133" t="s">
        <v>122</v>
      </c>
      <c r="C22" s="134" t="s">
        <v>130</v>
      </c>
      <c r="D22" s="133" t="s">
        <v>114</v>
      </c>
      <c r="E22" s="135">
        <v>3</v>
      </c>
      <c r="F22" s="136"/>
      <c r="G22" s="138">
        <f>Table113[5]*Table113[6]</f>
        <v>0</v>
      </c>
    </row>
    <row r="23" spans="1:7" ht="45" x14ac:dyDescent="0.25">
      <c r="A23" s="133">
        <v>15</v>
      </c>
      <c r="B23" s="133" t="s">
        <v>122</v>
      </c>
      <c r="C23" s="134" t="s">
        <v>131</v>
      </c>
      <c r="D23" s="133" t="s">
        <v>114</v>
      </c>
      <c r="E23" s="135">
        <v>3</v>
      </c>
      <c r="F23" s="136"/>
      <c r="G23" s="138">
        <f>Table113[5]*Table113[6]</f>
        <v>0</v>
      </c>
    </row>
    <row r="24" spans="1:7" ht="30" x14ac:dyDescent="0.25">
      <c r="A24" s="133">
        <v>16</v>
      </c>
      <c r="B24" s="133" t="s">
        <v>132</v>
      </c>
      <c r="C24" s="134" t="s">
        <v>133</v>
      </c>
      <c r="D24" s="133" t="s">
        <v>114</v>
      </c>
      <c r="E24" s="135">
        <v>1</v>
      </c>
      <c r="F24" s="136"/>
      <c r="G24" s="138">
        <f>Table113[5]*Table113[6]</f>
        <v>0</v>
      </c>
    </row>
    <row r="25" spans="1:7" ht="45" x14ac:dyDescent="0.25">
      <c r="A25" s="133">
        <v>17</v>
      </c>
      <c r="B25" s="133" t="s">
        <v>134</v>
      </c>
      <c r="C25" s="134" t="s">
        <v>135</v>
      </c>
      <c r="D25" s="133" t="s">
        <v>136</v>
      </c>
      <c r="E25" s="135">
        <v>31</v>
      </c>
      <c r="F25" s="136"/>
      <c r="G25" s="138">
        <f>Table113[5]*Table113[6]</f>
        <v>0</v>
      </c>
    </row>
    <row r="26" spans="1:7" ht="45" x14ac:dyDescent="0.25">
      <c r="A26" s="133">
        <v>18</v>
      </c>
      <c r="B26" s="133" t="s">
        <v>137</v>
      </c>
      <c r="C26" s="134" t="s">
        <v>138</v>
      </c>
      <c r="D26" s="133" t="s">
        <v>136</v>
      </c>
      <c r="E26" s="135">
        <v>3</v>
      </c>
      <c r="F26" s="136"/>
      <c r="G26" s="138">
        <f>Table113[5]*Table113[6]</f>
        <v>0</v>
      </c>
    </row>
    <row r="27" spans="1:7" ht="45" x14ac:dyDescent="0.25">
      <c r="A27" s="133">
        <v>19</v>
      </c>
      <c r="B27" s="133" t="s">
        <v>139</v>
      </c>
      <c r="C27" s="134" t="s">
        <v>140</v>
      </c>
      <c r="D27" s="133" t="s">
        <v>114</v>
      </c>
      <c r="E27" s="135">
        <v>4</v>
      </c>
      <c r="F27" s="136"/>
      <c r="G27" s="138">
        <f>Table113[5]*Table113[6]</f>
        <v>0</v>
      </c>
    </row>
    <row r="28" spans="1:7" ht="60" x14ac:dyDescent="0.25">
      <c r="A28" s="133">
        <v>20</v>
      </c>
      <c r="B28" s="133" t="s">
        <v>141</v>
      </c>
      <c r="C28" s="134" t="s">
        <v>142</v>
      </c>
      <c r="D28" s="133" t="s">
        <v>136</v>
      </c>
      <c r="E28" s="135">
        <v>11</v>
      </c>
      <c r="F28" s="136"/>
      <c r="G28" s="138">
        <f>Table113[5]*Table113[6]</f>
        <v>0</v>
      </c>
    </row>
    <row r="29" spans="1:7" ht="60" x14ac:dyDescent="0.25">
      <c r="A29" s="133">
        <v>21</v>
      </c>
      <c r="B29" s="133" t="s">
        <v>143</v>
      </c>
      <c r="C29" s="134" t="s">
        <v>144</v>
      </c>
      <c r="D29" s="133" t="s">
        <v>136</v>
      </c>
      <c r="E29" s="135">
        <v>22</v>
      </c>
      <c r="F29" s="136"/>
      <c r="G29" s="138">
        <f>Table113[5]*Table113[6]</f>
        <v>0</v>
      </c>
    </row>
    <row r="30" spans="1:7" ht="45" x14ac:dyDescent="0.25">
      <c r="A30" s="133">
        <v>22</v>
      </c>
      <c r="B30" s="133" t="s">
        <v>145</v>
      </c>
      <c r="C30" s="134" t="s">
        <v>146</v>
      </c>
      <c r="D30" s="133" t="s">
        <v>136</v>
      </c>
      <c r="E30" s="135">
        <v>31</v>
      </c>
      <c r="F30" s="136"/>
      <c r="G30" s="138">
        <f>Table113[5]*Table113[6]</f>
        <v>0</v>
      </c>
    </row>
    <row r="31" spans="1:7" ht="45" x14ac:dyDescent="0.25">
      <c r="A31" s="133">
        <v>23</v>
      </c>
      <c r="B31" s="133" t="s">
        <v>145</v>
      </c>
      <c r="C31" s="134" t="s">
        <v>147</v>
      </c>
      <c r="D31" s="133" t="s">
        <v>136</v>
      </c>
      <c r="E31" s="135">
        <v>3</v>
      </c>
      <c r="F31" s="136"/>
      <c r="G31" s="138">
        <f>Table113[5]*Table113[6]</f>
        <v>0</v>
      </c>
    </row>
    <row r="32" spans="1:7" ht="45" x14ac:dyDescent="0.25">
      <c r="A32" s="133">
        <v>24</v>
      </c>
      <c r="B32" s="133" t="s">
        <v>148</v>
      </c>
      <c r="C32" s="134" t="s">
        <v>149</v>
      </c>
      <c r="D32" s="133" t="s">
        <v>136</v>
      </c>
      <c r="E32" s="135">
        <v>22</v>
      </c>
      <c r="F32" s="136"/>
      <c r="G32" s="138">
        <f>Table113[5]*Table113[6]</f>
        <v>0</v>
      </c>
    </row>
    <row r="33" spans="1:7" ht="45" x14ac:dyDescent="0.25">
      <c r="A33" s="133">
        <v>25</v>
      </c>
      <c r="B33" s="133" t="s">
        <v>148</v>
      </c>
      <c r="C33" s="134" t="s">
        <v>150</v>
      </c>
      <c r="D33" s="133" t="s">
        <v>136</v>
      </c>
      <c r="E33" s="135">
        <v>11</v>
      </c>
      <c r="F33" s="136"/>
      <c r="G33" s="138">
        <f>Table113[5]*Table113[6]</f>
        <v>0</v>
      </c>
    </row>
    <row r="34" spans="1:7" ht="45" x14ac:dyDescent="0.25">
      <c r="A34" s="133">
        <v>26</v>
      </c>
      <c r="B34" s="133" t="s">
        <v>151</v>
      </c>
      <c r="C34" s="134" t="s">
        <v>152</v>
      </c>
      <c r="D34" s="133" t="s">
        <v>136</v>
      </c>
      <c r="E34" s="135">
        <v>4</v>
      </c>
      <c r="F34" s="136"/>
      <c r="G34" s="138">
        <f>Table113[5]*Table113[6]</f>
        <v>0</v>
      </c>
    </row>
    <row r="35" spans="1:7" ht="30" x14ac:dyDescent="0.25">
      <c r="A35" s="133">
        <v>27</v>
      </c>
      <c r="B35" s="133" t="s">
        <v>153</v>
      </c>
      <c r="C35" s="134" t="s">
        <v>154</v>
      </c>
      <c r="D35" s="133" t="s">
        <v>155</v>
      </c>
      <c r="E35" s="135">
        <v>4.8499999999999996</v>
      </c>
      <c r="F35" s="136"/>
      <c r="G35" s="138">
        <f>Table113[5]*Table113[6]</f>
        <v>0</v>
      </c>
    </row>
    <row r="36" spans="1:7" ht="30" x14ac:dyDescent="0.25">
      <c r="A36" s="133">
        <v>28</v>
      </c>
      <c r="B36" s="133" t="s">
        <v>156</v>
      </c>
      <c r="C36" s="134" t="s">
        <v>157</v>
      </c>
      <c r="D36" s="133" t="s">
        <v>158</v>
      </c>
      <c r="E36" s="135">
        <v>1</v>
      </c>
      <c r="F36" s="136"/>
      <c r="G36" s="138">
        <f>Table113[5]*Table113[6]</f>
        <v>0</v>
      </c>
    </row>
    <row r="37" spans="1:7" x14ac:dyDescent="0.25">
      <c r="A37" s="133"/>
      <c r="B37" s="133"/>
      <c r="C37" s="134" t="s">
        <v>159</v>
      </c>
      <c r="D37" s="133"/>
      <c r="E37" s="135"/>
      <c r="F37" s="136"/>
      <c r="G37" s="138">
        <f>Table113[5]*Table113[6]</f>
        <v>0</v>
      </c>
    </row>
    <row r="38" spans="1:7" ht="30" x14ac:dyDescent="0.25">
      <c r="A38" s="133">
        <v>29</v>
      </c>
      <c r="B38" s="133"/>
      <c r="C38" s="134" t="s">
        <v>362</v>
      </c>
      <c r="D38" s="133" t="s">
        <v>160</v>
      </c>
      <c r="E38" s="135">
        <v>6</v>
      </c>
      <c r="F38" s="136"/>
      <c r="G38" s="138">
        <f>Table113[5]*Table113[6]</f>
        <v>0</v>
      </c>
    </row>
    <row r="39" spans="1:7" x14ac:dyDescent="0.25">
      <c r="A39" s="133">
        <v>30</v>
      </c>
      <c r="B39" s="133"/>
      <c r="C39" s="134" t="s">
        <v>161</v>
      </c>
      <c r="D39" s="133" t="s">
        <v>114</v>
      </c>
      <c r="E39" s="135">
        <v>6</v>
      </c>
      <c r="F39" s="136"/>
      <c r="G39" s="138">
        <f>Table113[5]*Table113[6]</f>
        <v>0</v>
      </c>
    </row>
    <row r="40" spans="1:7" ht="45" x14ac:dyDescent="0.25">
      <c r="A40" s="133">
        <v>31</v>
      </c>
      <c r="B40" s="133"/>
      <c r="C40" s="134" t="s">
        <v>363</v>
      </c>
      <c r="D40" s="133" t="s">
        <v>160</v>
      </c>
      <c r="E40" s="135">
        <v>1</v>
      </c>
      <c r="F40" s="136"/>
      <c r="G40" s="138">
        <f>Table113[5]*Table113[6]</f>
        <v>0</v>
      </c>
    </row>
    <row r="41" spans="1:7" ht="45" x14ac:dyDescent="0.25">
      <c r="A41" s="133">
        <v>32</v>
      </c>
      <c r="B41" s="133"/>
      <c r="C41" s="134" t="s">
        <v>364</v>
      </c>
      <c r="D41" s="133" t="s">
        <v>160</v>
      </c>
      <c r="E41" s="135">
        <v>1</v>
      </c>
      <c r="F41" s="136"/>
      <c r="G41" s="138">
        <f>Table113[5]*Table113[6]</f>
        <v>0</v>
      </c>
    </row>
    <row r="42" spans="1:7" ht="30" x14ac:dyDescent="0.25">
      <c r="A42" s="133">
        <v>33</v>
      </c>
      <c r="B42" s="133"/>
      <c r="C42" s="134" t="s">
        <v>365</v>
      </c>
      <c r="D42" s="133" t="s">
        <v>160</v>
      </c>
      <c r="E42" s="135">
        <v>1</v>
      </c>
      <c r="F42" s="136"/>
      <c r="G42" s="138">
        <f>Table113[5]*Table113[6]</f>
        <v>0</v>
      </c>
    </row>
    <row r="43" spans="1:7" ht="45" x14ac:dyDescent="0.25">
      <c r="A43" s="133">
        <v>34</v>
      </c>
      <c r="B43" s="133"/>
      <c r="C43" s="134" t="s">
        <v>366</v>
      </c>
      <c r="D43" s="133" t="s">
        <v>160</v>
      </c>
      <c r="E43" s="135">
        <v>1</v>
      </c>
      <c r="F43" s="136"/>
      <c r="G43" s="138">
        <f>Table113[5]*Table113[6]</f>
        <v>0</v>
      </c>
    </row>
    <row r="44" spans="1:7" ht="30" x14ac:dyDescent="0.25">
      <c r="A44" s="133">
        <v>35</v>
      </c>
      <c r="B44" s="133"/>
      <c r="C44" s="134" t="s">
        <v>367</v>
      </c>
      <c r="D44" s="133" t="s">
        <v>160</v>
      </c>
      <c r="E44" s="135">
        <v>2</v>
      </c>
      <c r="F44" s="136"/>
      <c r="G44" s="138">
        <f>Table113[5]*Table113[6]</f>
        <v>0</v>
      </c>
    </row>
    <row r="45" spans="1:7" x14ac:dyDescent="0.25">
      <c r="A45" s="133">
        <v>36</v>
      </c>
      <c r="B45" s="133"/>
      <c r="C45" s="134" t="s">
        <v>162</v>
      </c>
      <c r="D45" s="133" t="s">
        <v>160</v>
      </c>
      <c r="E45" s="135">
        <v>1</v>
      </c>
      <c r="F45" s="136"/>
      <c r="G45" s="138">
        <f>Table113[5]*Table113[6]</f>
        <v>0</v>
      </c>
    </row>
    <row r="46" spans="1:7" ht="30" x14ac:dyDescent="0.25">
      <c r="A46" s="133">
        <v>37</v>
      </c>
      <c r="B46" s="133"/>
      <c r="C46" s="134" t="s">
        <v>368</v>
      </c>
      <c r="D46" s="133" t="s">
        <v>114</v>
      </c>
      <c r="E46" s="135">
        <v>2</v>
      </c>
      <c r="F46" s="136"/>
      <c r="G46" s="138">
        <f>Table113[5]*Table113[6]</f>
        <v>0</v>
      </c>
    </row>
    <row r="47" spans="1:7" ht="45" x14ac:dyDescent="0.25">
      <c r="A47" s="133">
        <v>38</v>
      </c>
      <c r="B47" s="133"/>
      <c r="C47" s="134" t="s">
        <v>369</v>
      </c>
      <c r="D47" s="133" t="s">
        <v>114</v>
      </c>
      <c r="E47" s="135">
        <v>2</v>
      </c>
      <c r="F47" s="136"/>
      <c r="G47" s="138">
        <f>Table113[5]*Table113[6]</f>
        <v>0</v>
      </c>
    </row>
    <row r="48" spans="1:7" x14ac:dyDescent="0.25">
      <c r="A48" s="139" t="s">
        <v>86</v>
      </c>
      <c r="B48" s="140"/>
      <c r="C48" s="140"/>
      <c r="D48" s="140"/>
      <c r="E48" s="141"/>
      <c r="F48" s="141"/>
      <c r="G48" s="141">
        <f>SUBTOTAL(9,Table113[7])</f>
        <v>0</v>
      </c>
    </row>
  </sheetData>
  <mergeCells count="2">
    <mergeCell ref="C2:G3"/>
    <mergeCell ref="A4:B4"/>
  </mergeCells>
  <conditionalFormatting sqref="G7:G48">
    <cfRule type="expression" dxfId="65" priority="1">
      <formula>AND($C7="Subtotal",$G7="")</formula>
    </cfRule>
    <cfRule type="expression" dxfId="64" priority="2">
      <formula>AND($C7="Subtotal",_xlfn.FORMULATEXT($G7)="=[5]*[6]")</formula>
    </cfRule>
    <cfRule type="expression" dxfId="63" priority="6">
      <formula>AND($C7&lt;&gt;"Subtotal",_xlfn.FORMULATEXT($G7)&lt;&gt;"=[5]*[6]")</formula>
    </cfRule>
  </conditionalFormatting>
  <conditionalFormatting sqref="A7:G48">
    <cfRule type="expression" dxfId="62" priority="3">
      <formula>CELL("PROTECT",A7)=0</formula>
    </cfRule>
    <cfRule type="expression" dxfId="61" priority="4">
      <formula>$C7="Subtotal"</formula>
    </cfRule>
    <cfRule type="expression" priority="5" stopIfTrue="1">
      <formula>OR($C7="Subtotal",$A7="Total TVA Cota 0")</formula>
    </cfRule>
    <cfRule type="expression" dxfId="60" priority="7">
      <formula>$E7=""</formula>
    </cfRule>
  </conditionalFormatting>
  <conditionalFormatting sqref="E7:G48">
    <cfRule type="notContainsBlanks" priority="8" stopIfTrue="1">
      <formula>LEN(TRIM(E7))&gt;0</formula>
    </cfRule>
    <cfRule type="expression" dxfId="59" priority="9">
      <formula>$E7&lt;&gt;""</formula>
    </cfRule>
  </conditionalFormatting>
  <dataValidations count="1">
    <dataValidation type="decimal" operator="greaterThan" allowBlank="1" showInputMessage="1" showErrorMessage="1" sqref="F7:F47">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
  <sheetViews>
    <sheetView view="pageBreakPreview" zoomScaleNormal="90" zoomScaleSheetLayoutView="100" workbookViewId="0">
      <selection activeCell="A7" sqref="A7"/>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16" t="str">
        <f>SITE!C2</f>
        <v>Instalatie de colectoare solare pentru pregatirea apei calde menajere la Gradinita de copii din s.Vadul lui Isac, 
r-l Cahul</v>
      </c>
      <c r="D2" s="116"/>
      <c r="E2" s="116"/>
      <c r="F2" s="116"/>
      <c r="G2" s="116"/>
    </row>
    <row r="3" spans="1:7" s="22" customFormat="1" ht="18.75" x14ac:dyDescent="0.3">
      <c r="A3" s="26" t="str">
        <f>SITE!A3</f>
        <v>Site:</v>
      </c>
      <c r="B3" s="27" t="str">
        <f>IF(SITE!B3=0,"",SITE!B3)</f>
        <v>y</v>
      </c>
      <c r="C3" s="116"/>
      <c r="D3" s="116"/>
      <c r="E3" s="116"/>
      <c r="F3" s="116"/>
      <c r="G3" s="116"/>
    </row>
    <row r="4" spans="1:7" s="22" customFormat="1" ht="18.75" x14ac:dyDescent="0.25">
      <c r="A4" s="119" t="s">
        <v>8</v>
      </c>
      <c r="B4" s="119"/>
      <c r="C4" s="29" t="str">
        <f>SITE!B9</f>
        <v>Incalzire si Ventilare</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79</v>
      </c>
      <c r="B6" s="9" t="s">
        <v>80</v>
      </c>
      <c r="C6" s="9" t="s">
        <v>81</v>
      </c>
      <c r="D6" s="9" t="s">
        <v>82</v>
      </c>
      <c r="E6" s="9" t="s">
        <v>83</v>
      </c>
      <c r="F6" s="9" t="s">
        <v>84</v>
      </c>
      <c r="G6" s="9" t="s">
        <v>85</v>
      </c>
    </row>
    <row r="7" spans="1:7" x14ac:dyDescent="0.25">
      <c r="A7" s="38"/>
      <c r="B7" s="38"/>
      <c r="C7" s="39"/>
      <c r="D7" s="38"/>
      <c r="E7" s="44"/>
      <c r="F7" s="43"/>
      <c r="G7" s="87">
        <f>Table114[5]*Table114[6]</f>
        <v>0</v>
      </c>
    </row>
    <row r="8" spans="1:7" x14ac:dyDescent="0.25">
      <c r="A8" s="38"/>
      <c r="B8" s="38"/>
      <c r="C8" s="39"/>
      <c r="D8" s="38"/>
      <c r="E8" s="44"/>
      <c r="F8" s="43"/>
      <c r="G8" s="88">
        <f>Table114[5]*Table114[6]</f>
        <v>0</v>
      </c>
    </row>
    <row r="9" spans="1:7" x14ac:dyDescent="0.25">
      <c r="A9" s="40" t="s">
        <v>86</v>
      </c>
      <c r="B9" s="41"/>
      <c r="C9" s="41"/>
      <c r="D9" s="41"/>
      <c r="E9" s="42"/>
      <c r="F9" s="42"/>
      <c r="G9" s="87">
        <f>SUBTOTAL(9,Table114[7])</f>
        <v>0</v>
      </c>
    </row>
  </sheetData>
  <mergeCells count="2">
    <mergeCell ref="C2:G3"/>
    <mergeCell ref="A4:B4"/>
  </mergeCells>
  <phoneticPr fontId="16" type="noConversion"/>
  <conditionalFormatting sqref="G7:G9">
    <cfRule type="expression" dxfId="58" priority="1">
      <formula>AND($C7="Subtotal",$G7="")</formula>
    </cfRule>
    <cfRule type="expression" dxfId="57" priority="2">
      <formula>AND($C7="Subtotal",_xlfn.FORMULATEXT($G7)="=[5]*[6]")</formula>
    </cfRule>
    <cfRule type="expression" dxfId="56" priority="6">
      <formula>AND($C7&lt;&gt;"Subtotal",_xlfn.FORMULATEXT($G7)&lt;&gt;"=[5]*[6]")</formula>
    </cfRule>
  </conditionalFormatting>
  <conditionalFormatting sqref="A7:G9">
    <cfRule type="expression" dxfId="55" priority="3">
      <formula>CELL("PROTECT",A7)=0</formula>
    </cfRule>
    <cfRule type="expression" dxfId="54" priority="4">
      <formula>$C7="Subtotal"</formula>
    </cfRule>
    <cfRule type="expression" priority="5" stopIfTrue="1">
      <formula>OR($C7="Subtotal",$A7="Total TVA Cota 0")</formula>
    </cfRule>
    <cfRule type="expression" dxfId="53" priority="7">
      <formula>$E7=""</formula>
    </cfRule>
  </conditionalFormatting>
  <conditionalFormatting sqref="E7:G9">
    <cfRule type="notContainsBlanks" priority="8" stopIfTrue="1">
      <formula>LEN(TRIM(E7))&gt;0</formula>
    </cfRule>
    <cfRule type="expression" dxfId="52" priority="9">
      <formula>$E7&lt;&gt;""</formula>
    </cfRule>
  </conditionalFormatting>
  <dataValidations count="1">
    <dataValidation type="decimal" operator="greaterThan" allowBlank="1" showInputMessage="1" showErrorMessage="1" sqref="F7:F8">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
  <sheetViews>
    <sheetView view="pageBreakPreview" topLeftCell="A25" zoomScaleNormal="90" zoomScaleSheetLayoutView="100" workbookViewId="0">
      <selection activeCell="C39" sqref="C39"/>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16" t="str">
        <f>SITE!C2</f>
        <v>Instalatie de colectoare solare pentru pregatirea apei calde menajere la Gradinita de copii din s.Vadul lui Isac, 
r-l Cahul</v>
      </c>
      <c r="D2" s="116"/>
      <c r="E2" s="116"/>
      <c r="F2" s="116"/>
      <c r="G2" s="116"/>
    </row>
    <row r="3" spans="1:7" s="22" customFormat="1" ht="18.75" x14ac:dyDescent="0.3">
      <c r="A3" s="26" t="str">
        <f>SITE!A3</f>
        <v>Site:</v>
      </c>
      <c r="B3" s="27" t="str">
        <f>IF(SITE!B3=0,"",SITE!B3)</f>
        <v>y</v>
      </c>
      <c r="C3" s="116"/>
      <c r="D3" s="116"/>
      <c r="E3" s="116"/>
      <c r="F3" s="116"/>
      <c r="G3" s="116"/>
    </row>
    <row r="4" spans="1:7" s="22" customFormat="1" ht="18.75" customHeight="1" x14ac:dyDescent="0.25">
      <c r="A4" s="119" t="s">
        <v>8</v>
      </c>
      <c r="B4" s="119"/>
      <c r="C4" s="29" t="str">
        <f>SITE!B10</f>
        <v>Lucrari Generale de Constructie</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79</v>
      </c>
      <c r="B6" s="9" t="s">
        <v>80</v>
      </c>
      <c r="C6" s="9" t="s">
        <v>81</v>
      </c>
      <c r="D6" s="9" t="s">
        <v>82</v>
      </c>
      <c r="E6" s="9" t="s">
        <v>83</v>
      </c>
      <c r="F6" s="9" t="s">
        <v>84</v>
      </c>
      <c r="G6" s="9" t="s">
        <v>85</v>
      </c>
    </row>
    <row r="7" spans="1:7" x14ac:dyDescent="0.25">
      <c r="A7" s="38"/>
      <c r="B7" s="38"/>
      <c r="C7" s="39" t="s">
        <v>163</v>
      </c>
      <c r="D7" s="38"/>
      <c r="E7" s="44"/>
      <c r="F7" s="43"/>
      <c r="G7" s="87">
        <f>Table115[5]*Table115[6]</f>
        <v>0</v>
      </c>
    </row>
    <row r="8" spans="1:7" x14ac:dyDescent="0.25">
      <c r="A8" s="38">
        <v>1</v>
      </c>
      <c r="B8" s="38" t="s">
        <v>164</v>
      </c>
      <c r="C8" s="39" t="s">
        <v>165</v>
      </c>
      <c r="D8" s="38" t="s">
        <v>158</v>
      </c>
      <c r="E8" s="44">
        <v>38.5</v>
      </c>
      <c r="F8" s="43"/>
      <c r="G8" s="89">
        <f>Table115[5]*Table115[6]</f>
        <v>0</v>
      </c>
    </row>
    <row r="9" spans="1:7" ht="30" x14ac:dyDescent="0.25">
      <c r="A9" s="133">
        <v>2</v>
      </c>
      <c r="B9" s="133" t="s">
        <v>166</v>
      </c>
      <c r="C9" s="134" t="s">
        <v>167</v>
      </c>
      <c r="D9" s="133" t="s">
        <v>168</v>
      </c>
      <c r="E9" s="135">
        <v>0.5</v>
      </c>
      <c r="F9" s="136"/>
      <c r="G9" s="137">
        <f>Table115[5]*Table115[6]</f>
        <v>0</v>
      </c>
    </row>
    <row r="10" spans="1:7" ht="30" x14ac:dyDescent="0.25">
      <c r="A10" s="133">
        <v>3</v>
      </c>
      <c r="B10" s="133" t="s">
        <v>169</v>
      </c>
      <c r="C10" s="134" t="s">
        <v>170</v>
      </c>
      <c r="D10" s="133" t="s">
        <v>158</v>
      </c>
      <c r="E10" s="135">
        <v>1.7</v>
      </c>
      <c r="F10" s="136"/>
      <c r="G10" s="138">
        <f>Table115[5]*Table115[6]</f>
        <v>0</v>
      </c>
    </row>
    <row r="11" spans="1:7" ht="30" x14ac:dyDescent="0.25">
      <c r="A11" s="133"/>
      <c r="B11" s="133" t="s">
        <v>171</v>
      </c>
      <c r="C11" s="134" t="s">
        <v>172</v>
      </c>
      <c r="D11" s="133" t="s">
        <v>158</v>
      </c>
      <c r="E11" s="135">
        <v>4.92</v>
      </c>
      <c r="F11" s="136"/>
      <c r="G11" s="138">
        <f>Table115[5]*Table115[6]</f>
        <v>0</v>
      </c>
    </row>
    <row r="12" spans="1:7" ht="30" x14ac:dyDescent="0.25">
      <c r="A12" s="133">
        <v>4</v>
      </c>
      <c r="B12" s="133" t="s">
        <v>173</v>
      </c>
      <c r="C12" s="134" t="s">
        <v>174</v>
      </c>
      <c r="D12" s="133" t="s">
        <v>158</v>
      </c>
      <c r="E12" s="135">
        <v>4.92</v>
      </c>
      <c r="F12" s="136"/>
      <c r="G12" s="138">
        <f>Table115[5]*Table115[6]</f>
        <v>0</v>
      </c>
    </row>
    <row r="13" spans="1:7" ht="30" x14ac:dyDescent="0.25">
      <c r="A13" s="133">
        <v>5</v>
      </c>
      <c r="B13" s="133" t="s">
        <v>175</v>
      </c>
      <c r="C13" s="134" t="s">
        <v>176</v>
      </c>
      <c r="D13" s="133" t="s">
        <v>114</v>
      </c>
      <c r="E13" s="135">
        <v>1</v>
      </c>
      <c r="F13" s="136"/>
      <c r="G13" s="138">
        <f>Table115[5]*Table115[6]</f>
        <v>0</v>
      </c>
    </row>
    <row r="14" spans="1:7" x14ac:dyDescent="0.25">
      <c r="A14" s="133">
        <v>6</v>
      </c>
      <c r="B14" s="133"/>
      <c r="C14" s="134" t="s">
        <v>177</v>
      </c>
      <c r="D14" s="133"/>
      <c r="E14" s="135"/>
      <c r="F14" s="136"/>
      <c r="G14" s="138">
        <f>Table115[5]*Table115[6]</f>
        <v>0</v>
      </c>
    </row>
    <row r="15" spans="1:7" ht="30" x14ac:dyDescent="0.25">
      <c r="A15" s="133">
        <v>7</v>
      </c>
      <c r="B15" s="133" t="s">
        <v>178</v>
      </c>
      <c r="C15" s="134" t="s">
        <v>179</v>
      </c>
      <c r="D15" s="133" t="s">
        <v>180</v>
      </c>
      <c r="E15" s="135">
        <v>1.2</v>
      </c>
      <c r="F15" s="136"/>
      <c r="G15" s="138">
        <f>Table115[5]*Table115[6]</f>
        <v>0</v>
      </c>
    </row>
    <row r="16" spans="1:7" x14ac:dyDescent="0.25">
      <c r="A16" s="133">
        <v>8</v>
      </c>
      <c r="B16" s="133" t="s">
        <v>181</v>
      </c>
      <c r="C16" s="134" t="s">
        <v>182</v>
      </c>
      <c r="D16" s="133" t="s">
        <v>180</v>
      </c>
      <c r="E16" s="135">
        <v>1.2</v>
      </c>
      <c r="F16" s="136"/>
      <c r="G16" s="138">
        <f>Table115[5]*Table115[6]</f>
        <v>0</v>
      </c>
    </row>
    <row r="17" spans="1:7" x14ac:dyDescent="0.25">
      <c r="A17" s="133"/>
      <c r="B17" s="133"/>
      <c r="C17" s="134" t="s">
        <v>183</v>
      </c>
      <c r="D17" s="133"/>
      <c r="E17" s="135"/>
      <c r="F17" s="136"/>
      <c r="G17" s="138">
        <f>Table115[5]*Table115[6]</f>
        <v>0</v>
      </c>
    </row>
    <row r="18" spans="1:7" ht="30" x14ac:dyDescent="0.25">
      <c r="A18" s="133">
        <v>9</v>
      </c>
      <c r="B18" s="133" t="s">
        <v>184</v>
      </c>
      <c r="C18" s="134" t="s">
        <v>185</v>
      </c>
      <c r="D18" s="133" t="s">
        <v>186</v>
      </c>
      <c r="E18" s="135">
        <v>0.02</v>
      </c>
      <c r="F18" s="136"/>
      <c r="G18" s="138">
        <f>Table115[5]*Table115[6]</f>
        <v>0</v>
      </c>
    </row>
    <row r="19" spans="1:7" x14ac:dyDescent="0.25">
      <c r="A19" s="133">
        <v>10</v>
      </c>
      <c r="B19" s="133"/>
      <c r="C19" s="134" t="s">
        <v>187</v>
      </c>
      <c r="D19" s="133"/>
      <c r="E19" s="135"/>
      <c r="F19" s="136"/>
      <c r="G19" s="138">
        <f>Table115[5]*Table115[6]</f>
        <v>0</v>
      </c>
    </row>
    <row r="20" spans="1:7" ht="30" x14ac:dyDescent="0.25">
      <c r="A20" s="133">
        <v>11</v>
      </c>
      <c r="B20" s="133" t="s">
        <v>188</v>
      </c>
      <c r="C20" s="134" t="s">
        <v>189</v>
      </c>
      <c r="D20" s="133" t="s">
        <v>136</v>
      </c>
      <c r="E20" s="135">
        <v>4.0999999999999996</v>
      </c>
      <c r="F20" s="136"/>
      <c r="G20" s="138">
        <f>Table115[5]*Table115[6]</f>
        <v>0</v>
      </c>
    </row>
    <row r="21" spans="1:7" ht="30" x14ac:dyDescent="0.25">
      <c r="A21" s="133">
        <v>12</v>
      </c>
      <c r="B21" s="133" t="s">
        <v>190</v>
      </c>
      <c r="C21" s="134" t="s">
        <v>191</v>
      </c>
      <c r="D21" s="133" t="s">
        <v>155</v>
      </c>
      <c r="E21" s="135">
        <v>31.7</v>
      </c>
      <c r="F21" s="136"/>
      <c r="G21" s="138">
        <f>Table115[5]*Table115[6]</f>
        <v>0</v>
      </c>
    </row>
    <row r="22" spans="1:7" ht="75" x14ac:dyDescent="0.25">
      <c r="A22" s="133">
        <v>13</v>
      </c>
      <c r="B22" s="133" t="s">
        <v>192</v>
      </c>
      <c r="C22" s="134" t="s">
        <v>193</v>
      </c>
      <c r="D22" s="133" t="s">
        <v>158</v>
      </c>
      <c r="E22" s="135">
        <v>1.1000000000000001</v>
      </c>
      <c r="F22" s="136"/>
      <c r="G22" s="138">
        <f>Table115[5]*Table115[6]</f>
        <v>0</v>
      </c>
    </row>
    <row r="23" spans="1:7" x14ac:dyDescent="0.25">
      <c r="A23" s="133"/>
      <c r="B23" s="133"/>
      <c r="C23" s="134" t="s">
        <v>194</v>
      </c>
      <c r="D23" s="133"/>
      <c r="E23" s="135"/>
      <c r="F23" s="136"/>
      <c r="G23" s="138">
        <f>Table115[5]*Table115[6]</f>
        <v>0</v>
      </c>
    </row>
    <row r="24" spans="1:7" ht="60" x14ac:dyDescent="0.25">
      <c r="A24" s="133">
        <v>14</v>
      </c>
      <c r="B24" s="133" t="s">
        <v>195</v>
      </c>
      <c r="C24" s="134" t="s">
        <v>196</v>
      </c>
      <c r="D24" s="133" t="s">
        <v>158</v>
      </c>
      <c r="E24" s="135">
        <v>2.54</v>
      </c>
      <c r="F24" s="136"/>
      <c r="G24" s="138">
        <f>Table115[5]*Table115[6]</f>
        <v>0</v>
      </c>
    </row>
    <row r="25" spans="1:7" x14ac:dyDescent="0.25">
      <c r="A25" s="133"/>
      <c r="B25" s="133"/>
      <c r="C25" s="134" t="s">
        <v>197</v>
      </c>
      <c r="D25" s="133"/>
      <c r="E25" s="135"/>
      <c r="F25" s="136"/>
      <c r="G25" s="138">
        <f>Table115[5]*Table115[6]</f>
        <v>0</v>
      </c>
    </row>
    <row r="26" spans="1:7" ht="30" x14ac:dyDescent="0.25">
      <c r="A26" s="133">
        <v>15</v>
      </c>
      <c r="B26" s="133" t="s">
        <v>198</v>
      </c>
      <c r="C26" s="134" t="s">
        <v>199</v>
      </c>
      <c r="D26" s="133" t="s">
        <v>158</v>
      </c>
      <c r="E26" s="135">
        <v>3.6</v>
      </c>
      <c r="F26" s="136"/>
      <c r="G26" s="138">
        <f>Table115[5]*Table115[6]</f>
        <v>0</v>
      </c>
    </row>
    <row r="27" spans="1:7" ht="45" x14ac:dyDescent="0.25">
      <c r="A27" s="133">
        <v>16</v>
      </c>
      <c r="B27" s="133" t="s">
        <v>200</v>
      </c>
      <c r="C27" s="134" t="s">
        <v>201</v>
      </c>
      <c r="D27" s="133" t="s">
        <v>158</v>
      </c>
      <c r="E27" s="135">
        <v>3.6</v>
      </c>
      <c r="F27" s="136"/>
      <c r="G27" s="138">
        <f>Table115[5]*Table115[6]</f>
        <v>0</v>
      </c>
    </row>
    <row r="28" spans="1:7" ht="30" x14ac:dyDescent="0.25">
      <c r="A28" s="133">
        <v>17</v>
      </c>
      <c r="B28" s="133" t="s">
        <v>198</v>
      </c>
      <c r="C28" s="134" t="s">
        <v>199</v>
      </c>
      <c r="D28" s="133" t="s">
        <v>158</v>
      </c>
      <c r="E28" s="135">
        <v>3.6</v>
      </c>
      <c r="F28" s="136"/>
      <c r="G28" s="138">
        <f>Table115[5]*Table115[6]</f>
        <v>0</v>
      </c>
    </row>
    <row r="29" spans="1:7" ht="30" x14ac:dyDescent="0.25">
      <c r="A29" s="133">
        <v>18</v>
      </c>
      <c r="B29" s="133" t="s">
        <v>202</v>
      </c>
      <c r="C29" s="134" t="s">
        <v>203</v>
      </c>
      <c r="D29" s="133" t="s">
        <v>158</v>
      </c>
      <c r="E29" s="135">
        <v>3.6</v>
      </c>
      <c r="F29" s="136"/>
      <c r="G29" s="138">
        <f>Table115[5]*Table115[6]</f>
        <v>0</v>
      </c>
    </row>
    <row r="30" spans="1:7" x14ac:dyDescent="0.25">
      <c r="A30" s="133">
        <v>19</v>
      </c>
      <c r="B30" s="133" t="s">
        <v>204</v>
      </c>
      <c r="C30" s="134" t="s">
        <v>205</v>
      </c>
      <c r="D30" s="133" t="s">
        <v>136</v>
      </c>
      <c r="E30" s="135">
        <v>7.65</v>
      </c>
      <c r="F30" s="136"/>
      <c r="G30" s="138">
        <f>Table115[5]*Table115[6]</f>
        <v>0</v>
      </c>
    </row>
    <row r="31" spans="1:7" x14ac:dyDescent="0.25">
      <c r="A31" s="133"/>
      <c r="B31" s="133"/>
      <c r="C31" s="134" t="s">
        <v>206</v>
      </c>
      <c r="D31" s="133"/>
      <c r="E31" s="135"/>
      <c r="F31" s="136"/>
      <c r="G31" s="138">
        <f>Table115[5]*Table115[6]</f>
        <v>0</v>
      </c>
    </row>
    <row r="32" spans="1:7" ht="30" x14ac:dyDescent="0.25">
      <c r="A32" s="133">
        <v>20</v>
      </c>
      <c r="B32" s="133" t="s">
        <v>207</v>
      </c>
      <c r="C32" s="134" t="s">
        <v>208</v>
      </c>
      <c r="D32" s="133" t="s">
        <v>158</v>
      </c>
      <c r="E32" s="135">
        <v>4.92</v>
      </c>
      <c r="F32" s="136"/>
      <c r="G32" s="138">
        <f>Table115[5]*Table115[6]</f>
        <v>0</v>
      </c>
    </row>
    <row r="33" spans="1:7" x14ac:dyDescent="0.25">
      <c r="A33" s="133">
        <v>21</v>
      </c>
      <c r="B33" s="133" t="s">
        <v>209</v>
      </c>
      <c r="C33" s="134" t="s">
        <v>210</v>
      </c>
      <c r="D33" s="133" t="s">
        <v>158</v>
      </c>
      <c r="E33" s="135">
        <v>4.92</v>
      </c>
      <c r="F33" s="136"/>
      <c r="G33" s="138">
        <f>Table115[5]*Table115[6]</f>
        <v>0</v>
      </c>
    </row>
    <row r="34" spans="1:7" ht="30" x14ac:dyDescent="0.25">
      <c r="A34" s="133">
        <v>22</v>
      </c>
      <c r="B34" s="133" t="s">
        <v>211</v>
      </c>
      <c r="C34" s="134" t="s">
        <v>212</v>
      </c>
      <c r="D34" s="133" t="s">
        <v>158</v>
      </c>
      <c r="E34" s="135">
        <v>4.92</v>
      </c>
      <c r="F34" s="136"/>
      <c r="G34" s="138">
        <f>Table115[5]*Table115[6]</f>
        <v>0</v>
      </c>
    </row>
    <row r="35" spans="1:7" ht="45" x14ac:dyDescent="0.25">
      <c r="A35" s="133">
        <v>23</v>
      </c>
      <c r="B35" s="133" t="s">
        <v>213</v>
      </c>
      <c r="C35" s="134" t="s">
        <v>214</v>
      </c>
      <c r="D35" s="133" t="s">
        <v>158</v>
      </c>
      <c r="E35" s="135">
        <v>38.5</v>
      </c>
      <c r="F35" s="136"/>
      <c r="G35" s="138">
        <f>Table115[5]*Table115[6]</f>
        <v>0</v>
      </c>
    </row>
    <row r="36" spans="1:7" ht="45" x14ac:dyDescent="0.25">
      <c r="A36" s="133">
        <v>24</v>
      </c>
      <c r="B36" s="133" t="s">
        <v>215</v>
      </c>
      <c r="C36" s="134" t="s">
        <v>216</v>
      </c>
      <c r="D36" s="133" t="s">
        <v>158</v>
      </c>
      <c r="E36" s="135">
        <v>38.5</v>
      </c>
      <c r="F36" s="136"/>
      <c r="G36" s="138">
        <f>Table115[5]*Table115[6]</f>
        <v>0</v>
      </c>
    </row>
    <row r="37" spans="1:7" x14ac:dyDescent="0.25">
      <c r="A37" s="133">
        <v>25</v>
      </c>
      <c r="B37" s="133" t="s">
        <v>209</v>
      </c>
      <c r="C37" s="134" t="s">
        <v>210</v>
      </c>
      <c r="D37" s="133" t="s">
        <v>158</v>
      </c>
      <c r="E37" s="135">
        <v>38.5</v>
      </c>
      <c r="F37" s="136"/>
      <c r="G37" s="138">
        <f>Table115[5]*Table115[6]</f>
        <v>0</v>
      </c>
    </row>
    <row r="38" spans="1:7" ht="30" x14ac:dyDescent="0.25">
      <c r="A38" s="133">
        <v>26</v>
      </c>
      <c r="B38" s="133" t="s">
        <v>217</v>
      </c>
      <c r="C38" s="134" t="s">
        <v>218</v>
      </c>
      <c r="D38" s="133" t="s">
        <v>158</v>
      </c>
      <c r="E38" s="135">
        <v>38.5</v>
      </c>
      <c r="F38" s="136"/>
      <c r="G38" s="138">
        <f>Table115[5]*Table115[6]</f>
        <v>0</v>
      </c>
    </row>
    <row r="39" spans="1:7" x14ac:dyDescent="0.25">
      <c r="A39" s="133"/>
      <c r="B39" s="133"/>
      <c r="C39" s="134" t="s">
        <v>370</v>
      </c>
      <c r="D39" s="133"/>
      <c r="E39" s="135"/>
      <c r="F39" s="136"/>
      <c r="G39" s="138">
        <f>Table115[5]*Table115[6]</f>
        <v>0</v>
      </c>
    </row>
    <row r="40" spans="1:7" ht="45" x14ac:dyDescent="0.25">
      <c r="A40" s="133">
        <v>27</v>
      </c>
      <c r="B40" s="133" t="s">
        <v>219</v>
      </c>
      <c r="C40" s="134" t="s">
        <v>220</v>
      </c>
      <c r="D40" s="133" t="s">
        <v>168</v>
      </c>
      <c r="E40" s="135">
        <v>0.16</v>
      </c>
      <c r="F40" s="136"/>
      <c r="G40" s="138">
        <f>Table115[5]*Table115[6]</f>
        <v>0</v>
      </c>
    </row>
    <row r="41" spans="1:7" ht="30" x14ac:dyDescent="0.25">
      <c r="A41" s="133">
        <v>28</v>
      </c>
      <c r="B41" s="133" t="s">
        <v>221</v>
      </c>
      <c r="C41" s="134" t="s">
        <v>222</v>
      </c>
      <c r="D41" s="133" t="s">
        <v>155</v>
      </c>
      <c r="E41" s="135">
        <v>4.26</v>
      </c>
      <c r="F41" s="136"/>
      <c r="G41" s="138">
        <f>Table115[5]*Table115[6]</f>
        <v>0</v>
      </c>
    </row>
    <row r="42" spans="1:7" ht="45" x14ac:dyDescent="0.25">
      <c r="A42" s="133">
        <v>29</v>
      </c>
      <c r="B42" s="133" t="s">
        <v>223</v>
      </c>
      <c r="C42" s="134" t="s">
        <v>224</v>
      </c>
      <c r="D42" s="133" t="s">
        <v>158</v>
      </c>
      <c r="E42" s="135">
        <v>0.55000000000000004</v>
      </c>
      <c r="F42" s="136"/>
      <c r="G42" s="138">
        <f>Table115[5]*Table115[6]</f>
        <v>0</v>
      </c>
    </row>
    <row r="43" spans="1:7" x14ac:dyDescent="0.25">
      <c r="A43" s="139" t="s">
        <v>86</v>
      </c>
      <c r="B43" s="140"/>
      <c r="C43" s="140"/>
      <c r="D43" s="140"/>
      <c r="E43" s="141"/>
      <c r="F43" s="141"/>
      <c r="G43" s="141">
        <f>SUBTOTAL(9,Table115[7])</f>
        <v>0</v>
      </c>
    </row>
  </sheetData>
  <mergeCells count="2">
    <mergeCell ref="C2:G3"/>
    <mergeCell ref="A4:B4"/>
  </mergeCells>
  <phoneticPr fontId="16" type="noConversion"/>
  <conditionalFormatting sqref="A7:G43">
    <cfRule type="expression" dxfId="51" priority="3">
      <formula>CELL("PROTECT",A7)=0</formula>
    </cfRule>
    <cfRule type="expression" dxfId="50" priority="4">
      <formula>$C7="Subtotal"</formula>
    </cfRule>
    <cfRule type="expression" priority="5" stopIfTrue="1">
      <formula>OR($C7="Subtotal",$A7="Total TVA Cota 0")</formula>
    </cfRule>
    <cfRule type="expression" dxfId="49" priority="7">
      <formula>$E7=""</formula>
    </cfRule>
  </conditionalFormatting>
  <conditionalFormatting sqref="G7:G43">
    <cfRule type="expression" dxfId="48" priority="1">
      <formula>AND($C7="Subtotal",$G7="")</formula>
    </cfRule>
    <cfRule type="expression" dxfId="47" priority="2">
      <formula>AND($C7="Subtotal",_xlfn.FORMULATEXT($G7)="=[5]*[6]")</formula>
    </cfRule>
    <cfRule type="expression" dxfId="46" priority="6">
      <formula>AND($C7&lt;&gt;"Subtotal",_xlfn.FORMULATEXT($G7)&lt;&gt;"=[5]*[6]")</formula>
    </cfRule>
  </conditionalFormatting>
  <conditionalFormatting sqref="E7:G43">
    <cfRule type="notContainsBlanks" priority="8" stopIfTrue="1">
      <formula>LEN(TRIM(E7))&gt;0</formula>
    </cfRule>
    <cfRule type="expression" dxfId="45" priority="9">
      <formula>$E7&lt;&gt;""</formula>
    </cfRule>
  </conditionalFormatting>
  <dataValidations count="1">
    <dataValidation type="decimal" operator="greaterThan" allowBlank="1" showInputMessage="1" showErrorMessage="1" sqref="F7:F42">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3"/>
  <sheetViews>
    <sheetView view="pageBreakPreview" topLeftCell="A22" zoomScaleNormal="90" zoomScaleSheetLayoutView="100" workbookViewId="0">
      <selection activeCell="A8" sqref="A8:XFD8"/>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16" t="str">
        <f>SITE!C2</f>
        <v>Instalatie de colectoare solare pentru pregatirea apei calde menajere la Gradinita de copii din s.Vadul lui Isac, 
r-l Cahul</v>
      </c>
      <c r="D2" s="116"/>
      <c r="E2" s="116"/>
      <c r="F2" s="116"/>
      <c r="G2" s="116"/>
    </row>
    <row r="3" spans="1:7" s="22" customFormat="1" ht="18.75" x14ac:dyDescent="0.3">
      <c r="A3" s="26" t="str">
        <f>SITE!A3</f>
        <v>Site:</v>
      </c>
      <c r="B3" s="27" t="str">
        <f>IF(SITE!B3=0,"",SITE!B3)</f>
        <v>y</v>
      </c>
      <c r="C3" s="120"/>
      <c r="D3" s="120"/>
      <c r="E3" s="120"/>
      <c r="F3" s="120"/>
      <c r="G3" s="120"/>
    </row>
    <row r="4" spans="1:7" s="22" customFormat="1" ht="18.75" x14ac:dyDescent="0.25">
      <c r="A4" s="121" t="s">
        <v>8</v>
      </c>
      <c r="B4" s="122"/>
      <c r="C4" s="29" t="str">
        <f>SITE!B11</f>
        <v>Electricitate si iluminare</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79</v>
      </c>
      <c r="B6" s="9" t="s">
        <v>80</v>
      </c>
      <c r="C6" s="9" t="s">
        <v>81</v>
      </c>
      <c r="D6" s="9" t="s">
        <v>82</v>
      </c>
      <c r="E6" s="9" t="s">
        <v>83</v>
      </c>
      <c r="F6" s="9" t="s">
        <v>84</v>
      </c>
      <c r="G6" s="9" t="s">
        <v>85</v>
      </c>
    </row>
    <row r="7" spans="1:7" x14ac:dyDescent="0.25">
      <c r="A7" s="38"/>
      <c r="B7" s="38"/>
      <c r="C7" s="39" t="s">
        <v>112</v>
      </c>
      <c r="D7" s="38"/>
      <c r="E7" s="44"/>
      <c r="F7" s="43"/>
      <c r="G7" s="87">
        <f>Table116[5]*Table116[6]</f>
        <v>0</v>
      </c>
    </row>
    <row r="8" spans="1:7" x14ac:dyDescent="0.25">
      <c r="A8" s="133">
        <v>1</v>
      </c>
      <c r="B8" s="133" t="s">
        <v>225</v>
      </c>
      <c r="C8" s="134" t="s">
        <v>226</v>
      </c>
      <c r="D8" s="133" t="s">
        <v>114</v>
      </c>
      <c r="E8" s="135">
        <v>1</v>
      </c>
      <c r="F8" s="136"/>
      <c r="G8" s="137">
        <f>Table116[5]*Table116[6]</f>
        <v>0</v>
      </c>
    </row>
    <row r="9" spans="1:7" ht="30" x14ac:dyDescent="0.25">
      <c r="A9" s="133">
        <v>2</v>
      </c>
      <c r="B9" s="133" t="s">
        <v>227</v>
      </c>
      <c r="C9" s="134" t="s">
        <v>228</v>
      </c>
      <c r="D9" s="133" t="s">
        <v>114</v>
      </c>
      <c r="E9" s="135">
        <v>1</v>
      </c>
      <c r="F9" s="136"/>
      <c r="G9" s="138">
        <f>Table116[5]*Table116[6]</f>
        <v>0</v>
      </c>
    </row>
    <row r="10" spans="1:7" x14ac:dyDescent="0.25">
      <c r="A10" s="133">
        <v>3</v>
      </c>
      <c r="B10" s="133" t="s">
        <v>225</v>
      </c>
      <c r="C10" s="134" t="s">
        <v>226</v>
      </c>
      <c r="D10" s="133" t="s">
        <v>114</v>
      </c>
      <c r="E10" s="135">
        <v>2</v>
      </c>
      <c r="F10" s="136"/>
      <c r="G10" s="138">
        <f>Table116[5]*Table116[6]</f>
        <v>0</v>
      </c>
    </row>
    <row r="11" spans="1:7" x14ac:dyDescent="0.25">
      <c r="A11" s="133">
        <v>4</v>
      </c>
      <c r="B11" s="133" t="s">
        <v>229</v>
      </c>
      <c r="C11" s="134" t="s">
        <v>230</v>
      </c>
      <c r="D11" s="133" t="s">
        <v>114</v>
      </c>
      <c r="E11" s="135">
        <v>1</v>
      </c>
      <c r="F11" s="136"/>
      <c r="G11" s="138">
        <f>Table116[5]*Table116[6]</f>
        <v>0</v>
      </c>
    </row>
    <row r="12" spans="1:7" ht="30" x14ac:dyDescent="0.25">
      <c r="A12" s="133">
        <v>5</v>
      </c>
      <c r="B12" s="133" t="s">
        <v>227</v>
      </c>
      <c r="C12" s="134" t="s">
        <v>231</v>
      </c>
      <c r="D12" s="133" t="s">
        <v>114</v>
      </c>
      <c r="E12" s="135">
        <v>1</v>
      </c>
      <c r="F12" s="136"/>
      <c r="G12" s="138">
        <f>Table116[5]*Table116[6]</f>
        <v>0</v>
      </c>
    </row>
    <row r="13" spans="1:7" x14ac:dyDescent="0.25">
      <c r="A13" s="133">
        <v>6</v>
      </c>
      <c r="B13" s="133" t="s">
        <v>225</v>
      </c>
      <c r="C13" s="134" t="s">
        <v>226</v>
      </c>
      <c r="D13" s="133" t="s">
        <v>114</v>
      </c>
      <c r="E13" s="135">
        <v>11</v>
      </c>
      <c r="F13" s="136"/>
      <c r="G13" s="138">
        <f>Table116[5]*Table116[6]</f>
        <v>0</v>
      </c>
    </row>
    <row r="14" spans="1:7" x14ac:dyDescent="0.25">
      <c r="A14" s="133">
        <v>7</v>
      </c>
      <c r="B14" s="133"/>
      <c r="C14" s="134" t="s">
        <v>232</v>
      </c>
      <c r="D14" s="133" t="s">
        <v>114</v>
      </c>
      <c r="E14" s="135">
        <v>2</v>
      </c>
      <c r="F14" s="136"/>
      <c r="G14" s="138">
        <f>Table116[5]*Table116[6]</f>
        <v>0</v>
      </c>
    </row>
    <row r="15" spans="1:7" x14ac:dyDescent="0.25">
      <c r="A15" s="133">
        <v>8</v>
      </c>
      <c r="B15" s="133"/>
      <c r="C15" s="134" t="s">
        <v>233</v>
      </c>
      <c r="D15" s="133" t="s">
        <v>114</v>
      </c>
      <c r="E15" s="135">
        <v>4</v>
      </c>
      <c r="F15" s="136"/>
      <c r="G15" s="138">
        <f>Table116[5]*Table116[6]</f>
        <v>0</v>
      </c>
    </row>
    <row r="16" spans="1:7" ht="30" x14ac:dyDescent="0.25">
      <c r="A16" s="133">
        <v>9</v>
      </c>
      <c r="B16" s="133" t="s">
        <v>234</v>
      </c>
      <c r="C16" s="134" t="s">
        <v>235</v>
      </c>
      <c r="D16" s="133" t="s">
        <v>114</v>
      </c>
      <c r="E16" s="135">
        <v>5</v>
      </c>
      <c r="F16" s="136"/>
      <c r="G16" s="138">
        <f>Table116[5]*Table116[6]</f>
        <v>0</v>
      </c>
    </row>
    <row r="17" spans="1:7" x14ac:dyDescent="0.25">
      <c r="A17" s="133">
        <v>10</v>
      </c>
      <c r="B17" s="133" t="s">
        <v>236</v>
      </c>
      <c r="C17" s="134" t="s">
        <v>237</v>
      </c>
      <c r="D17" s="133" t="s">
        <v>114</v>
      </c>
      <c r="E17" s="135">
        <v>1</v>
      </c>
      <c r="F17" s="136"/>
      <c r="G17" s="138">
        <f>Table116[5]*Table116[6]</f>
        <v>0</v>
      </c>
    </row>
    <row r="18" spans="1:7" ht="30" x14ac:dyDescent="0.25">
      <c r="A18" s="133">
        <v>11</v>
      </c>
      <c r="B18" s="133" t="s">
        <v>238</v>
      </c>
      <c r="C18" s="134" t="s">
        <v>239</v>
      </c>
      <c r="D18" s="133" t="s">
        <v>240</v>
      </c>
      <c r="E18" s="135">
        <v>0.01</v>
      </c>
      <c r="F18" s="136"/>
      <c r="G18" s="138">
        <f>Table116[5]*Table116[6]</f>
        <v>0</v>
      </c>
    </row>
    <row r="19" spans="1:7" x14ac:dyDescent="0.25">
      <c r="A19" s="133">
        <v>12</v>
      </c>
      <c r="B19" s="133"/>
      <c r="C19" s="134" t="s">
        <v>241</v>
      </c>
      <c r="D19" s="133" t="s">
        <v>114</v>
      </c>
      <c r="E19" s="135">
        <v>1</v>
      </c>
      <c r="F19" s="136"/>
      <c r="G19" s="138">
        <f>Table116[5]*Table116[6]</f>
        <v>0</v>
      </c>
    </row>
    <row r="20" spans="1:7" x14ac:dyDescent="0.25">
      <c r="A20" s="133">
        <v>13</v>
      </c>
      <c r="B20" s="133"/>
      <c r="C20" s="134" t="s">
        <v>242</v>
      </c>
      <c r="D20" s="133" t="s">
        <v>114</v>
      </c>
      <c r="E20" s="135">
        <v>1</v>
      </c>
      <c r="F20" s="136"/>
      <c r="G20" s="138">
        <f>Table116[5]*Table116[6]</f>
        <v>0</v>
      </c>
    </row>
    <row r="21" spans="1:7" x14ac:dyDescent="0.25">
      <c r="A21" s="133">
        <v>14</v>
      </c>
      <c r="B21" s="133"/>
      <c r="C21" s="134" t="s">
        <v>243</v>
      </c>
      <c r="D21" s="133" t="s">
        <v>114</v>
      </c>
      <c r="E21" s="135">
        <v>2</v>
      </c>
      <c r="F21" s="136"/>
      <c r="G21" s="138">
        <f>Table116[5]*Table116[6]</f>
        <v>0</v>
      </c>
    </row>
    <row r="22" spans="1:7" ht="30" x14ac:dyDescent="0.25">
      <c r="A22" s="133">
        <v>15</v>
      </c>
      <c r="B22" s="133" t="s">
        <v>244</v>
      </c>
      <c r="C22" s="134" t="s">
        <v>245</v>
      </c>
      <c r="D22" s="133" t="s">
        <v>240</v>
      </c>
      <c r="E22" s="135">
        <v>0.01</v>
      </c>
      <c r="F22" s="136"/>
      <c r="G22" s="138">
        <f>Table116[5]*Table116[6]</f>
        <v>0</v>
      </c>
    </row>
    <row r="23" spans="1:7" ht="30" x14ac:dyDescent="0.25">
      <c r="A23" s="133">
        <v>16</v>
      </c>
      <c r="B23" s="133" t="s">
        <v>246</v>
      </c>
      <c r="C23" s="134" t="s">
        <v>247</v>
      </c>
      <c r="D23" s="133" t="s">
        <v>240</v>
      </c>
      <c r="E23" s="135">
        <v>0.01</v>
      </c>
      <c r="F23" s="136"/>
      <c r="G23" s="138">
        <f>Table116[5]*Table116[6]</f>
        <v>0</v>
      </c>
    </row>
    <row r="24" spans="1:7" ht="30" x14ac:dyDescent="0.25">
      <c r="A24" s="133">
        <v>17</v>
      </c>
      <c r="B24" s="133" t="s">
        <v>248</v>
      </c>
      <c r="C24" s="134" t="s">
        <v>249</v>
      </c>
      <c r="D24" s="133" t="s">
        <v>250</v>
      </c>
      <c r="E24" s="135">
        <v>0.35</v>
      </c>
      <c r="F24" s="136"/>
      <c r="G24" s="138">
        <f>Table116[5]*Table116[6]</f>
        <v>0</v>
      </c>
    </row>
    <row r="25" spans="1:7" ht="30" x14ac:dyDescent="0.25">
      <c r="A25" s="133">
        <v>18</v>
      </c>
      <c r="B25" s="133" t="s">
        <v>251</v>
      </c>
      <c r="C25" s="134" t="s">
        <v>252</v>
      </c>
      <c r="D25" s="133" t="s">
        <v>250</v>
      </c>
      <c r="E25" s="135">
        <v>0.8</v>
      </c>
      <c r="F25" s="136"/>
      <c r="G25" s="138">
        <f>Table116[5]*Table116[6]</f>
        <v>0</v>
      </c>
    </row>
    <row r="26" spans="1:7" ht="30" x14ac:dyDescent="0.25">
      <c r="A26" s="133">
        <v>19</v>
      </c>
      <c r="B26" s="133" t="s">
        <v>251</v>
      </c>
      <c r="C26" s="134" t="s">
        <v>253</v>
      </c>
      <c r="D26" s="133" t="s">
        <v>250</v>
      </c>
      <c r="E26" s="135">
        <v>0.5</v>
      </c>
      <c r="F26" s="136"/>
      <c r="G26" s="138">
        <f>Table116[5]*Table116[6]</f>
        <v>0</v>
      </c>
    </row>
    <row r="27" spans="1:7" ht="30" x14ac:dyDescent="0.25">
      <c r="A27" s="133">
        <v>20</v>
      </c>
      <c r="B27" s="133" t="s">
        <v>254</v>
      </c>
      <c r="C27" s="134" t="s">
        <v>255</v>
      </c>
      <c r="D27" s="133" t="s">
        <v>256</v>
      </c>
      <c r="E27" s="135">
        <v>0.09</v>
      </c>
      <c r="F27" s="136"/>
      <c r="G27" s="138">
        <f>Table116[5]*Table116[6]</f>
        <v>0</v>
      </c>
    </row>
    <row r="28" spans="1:7" x14ac:dyDescent="0.25">
      <c r="A28" s="133">
        <v>21</v>
      </c>
      <c r="B28" s="133"/>
      <c r="C28" s="134" t="s">
        <v>257</v>
      </c>
      <c r="D28" s="133" t="s">
        <v>114</v>
      </c>
      <c r="E28" s="135">
        <v>6</v>
      </c>
      <c r="F28" s="136"/>
      <c r="G28" s="138">
        <f>Table116[5]*Table116[6]</f>
        <v>0</v>
      </c>
    </row>
    <row r="29" spans="1:7" ht="30" x14ac:dyDescent="0.25">
      <c r="A29" s="133">
        <v>22</v>
      </c>
      <c r="B29" s="133" t="s">
        <v>258</v>
      </c>
      <c r="C29" s="134" t="s">
        <v>259</v>
      </c>
      <c r="D29" s="133" t="s">
        <v>250</v>
      </c>
      <c r="E29" s="135">
        <v>0.64</v>
      </c>
      <c r="F29" s="136"/>
      <c r="G29" s="138">
        <f>Table116[5]*Table116[6]</f>
        <v>0</v>
      </c>
    </row>
    <row r="30" spans="1:7" ht="30" x14ac:dyDescent="0.25">
      <c r="A30" s="133">
        <v>23</v>
      </c>
      <c r="B30" s="133" t="s">
        <v>258</v>
      </c>
      <c r="C30" s="134" t="s">
        <v>260</v>
      </c>
      <c r="D30" s="133" t="s">
        <v>250</v>
      </c>
      <c r="E30" s="135">
        <v>0.09</v>
      </c>
      <c r="F30" s="136"/>
      <c r="G30" s="138">
        <f>Table116[5]*Table116[6]</f>
        <v>0</v>
      </c>
    </row>
    <row r="31" spans="1:7" ht="30" x14ac:dyDescent="0.25">
      <c r="A31" s="133">
        <v>24</v>
      </c>
      <c r="B31" s="133" t="s">
        <v>261</v>
      </c>
      <c r="C31" s="134" t="s">
        <v>262</v>
      </c>
      <c r="D31" s="133" t="s">
        <v>250</v>
      </c>
      <c r="E31" s="135">
        <v>0.09</v>
      </c>
      <c r="F31" s="136"/>
      <c r="G31" s="138">
        <f>Table116[5]*Table116[6]</f>
        <v>0</v>
      </c>
    </row>
    <row r="32" spans="1:7" ht="30" x14ac:dyDescent="0.25">
      <c r="A32" s="133">
        <v>25</v>
      </c>
      <c r="B32" s="133" t="s">
        <v>258</v>
      </c>
      <c r="C32" s="134" t="s">
        <v>263</v>
      </c>
      <c r="D32" s="133" t="s">
        <v>250</v>
      </c>
      <c r="E32" s="135">
        <v>0.05</v>
      </c>
      <c r="F32" s="136"/>
      <c r="G32" s="138">
        <f>Table116[5]*Table116[6]</f>
        <v>0</v>
      </c>
    </row>
    <row r="33" spans="1:7" ht="30" x14ac:dyDescent="0.25">
      <c r="A33" s="133">
        <v>26</v>
      </c>
      <c r="B33" s="133" t="s">
        <v>258</v>
      </c>
      <c r="C33" s="134" t="s">
        <v>264</v>
      </c>
      <c r="D33" s="133" t="s">
        <v>250</v>
      </c>
      <c r="E33" s="135">
        <v>0.04</v>
      </c>
      <c r="F33" s="136"/>
      <c r="G33" s="138">
        <f>Table116[5]*Table116[6]</f>
        <v>0</v>
      </c>
    </row>
    <row r="34" spans="1:7" x14ac:dyDescent="0.25">
      <c r="A34" s="133">
        <v>27</v>
      </c>
      <c r="B34" s="133"/>
      <c r="C34" s="134" t="s">
        <v>265</v>
      </c>
      <c r="D34" s="133" t="s">
        <v>136</v>
      </c>
      <c r="E34" s="135">
        <v>64</v>
      </c>
      <c r="F34" s="136"/>
      <c r="G34" s="138">
        <f>Table116[5]*Table116[6]</f>
        <v>0</v>
      </c>
    </row>
    <row r="35" spans="1:7" x14ac:dyDescent="0.25">
      <c r="A35" s="133">
        <v>28</v>
      </c>
      <c r="B35" s="133"/>
      <c r="C35" s="134" t="s">
        <v>266</v>
      </c>
      <c r="D35" s="133" t="s">
        <v>136</v>
      </c>
      <c r="E35" s="135">
        <v>9</v>
      </c>
      <c r="F35" s="136"/>
      <c r="G35" s="138">
        <f>Table116[5]*Table116[6]</f>
        <v>0</v>
      </c>
    </row>
    <row r="36" spans="1:7" x14ac:dyDescent="0.25">
      <c r="A36" s="133">
        <v>29</v>
      </c>
      <c r="B36" s="133"/>
      <c r="C36" s="134" t="s">
        <v>267</v>
      </c>
      <c r="D36" s="133" t="s">
        <v>136</v>
      </c>
      <c r="E36" s="135">
        <v>14</v>
      </c>
      <c r="F36" s="136"/>
      <c r="G36" s="138">
        <f>Table116[5]*Table116[6]</f>
        <v>0</v>
      </c>
    </row>
    <row r="37" spans="1:7" x14ac:dyDescent="0.25">
      <c r="A37" s="133">
        <v>30</v>
      </c>
      <c r="B37" s="133"/>
      <c r="C37" s="134" t="s">
        <v>268</v>
      </c>
      <c r="D37" s="133" t="s">
        <v>136</v>
      </c>
      <c r="E37" s="135">
        <v>4</v>
      </c>
      <c r="F37" s="136"/>
      <c r="G37" s="138">
        <f>Table116[5]*Table116[6]</f>
        <v>0</v>
      </c>
    </row>
    <row r="38" spans="1:7" ht="30" x14ac:dyDescent="0.25">
      <c r="A38" s="133">
        <v>31</v>
      </c>
      <c r="B38" s="133" t="s">
        <v>269</v>
      </c>
      <c r="C38" s="134" t="s">
        <v>270</v>
      </c>
      <c r="D38" s="133" t="s">
        <v>136</v>
      </c>
      <c r="E38" s="135">
        <v>9</v>
      </c>
      <c r="F38" s="136"/>
      <c r="G38" s="138">
        <f>Table116[5]*Table116[6]</f>
        <v>0</v>
      </c>
    </row>
    <row r="39" spans="1:7" x14ac:dyDescent="0.25">
      <c r="A39" s="133"/>
      <c r="B39" s="133"/>
      <c r="C39" s="134" t="s">
        <v>271</v>
      </c>
      <c r="D39" s="133"/>
      <c r="E39" s="135"/>
      <c r="F39" s="136"/>
      <c r="G39" s="138">
        <f>Table116[5]*Table116[6]</f>
        <v>0</v>
      </c>
    </row>
    <row r="40" spans="1:7" x14ac:dyDescent="0.25">
      <c r="A40" s="133">
        <v>32</v>
      </c>
      <c r="B40" s="133"/>
      <c r="C40" s="134" t="s">
        <v>272</v>
      </c>
      <c r="D40" s="133" t="s">
        <v>114</v>
      </c>
      <c r="E40" s="135">
        <v>1</v>
      </c>
      <c r="F40" s="136"/>
      <c r="G40" s="138">
        <f>Table116[5]*Table116[6]</f>
        <v>0</v>
      </c>
    </row>
    <row r="41" spans="1:7" x14ac:dyDescent="0.25">
      <c r="A41" s="133">
        <v>33</v>
      </c>
      <c r="B41" s="133"/>
      <c r="C41" s="134" t="s">
        <v>273</v>
      </c>
      <c r="D41" s="133" t="s">
        <v>114</v>
      </c>
      <c r="E41" s="135">
        <v>1</v>
      </c>
      <c r="F41" s="136"/>
      <c r="G41" s="138">
        <f>Table116[5]*Table116[6]</f>
        <v>0</v>
      </c>
    </row>
    <row r="42" spans="1:7" x14ac:dyDescent="0.25">
      <c r="A42" s="133">
        <v>34</v>
      </c>
      <c r="B42" s="133"/>
      <c r="C42" s="134" t="s">
        <v>274</v>
      </c>
      <c r="D42" s="133" t="s">
        <v>114</v>
      </c>
      <c r="E42" s="135">
        <v>1</v>
      </c>
      <c r="F42" s="136"/>
      <c r="G42" s="138">
        <f>Table116[5]*Table116[6]</f>
        <v>0</v>
      </c>
    </row>
    <row r="43" spans="1:7" x14ac:dyDescent="0.25">
      <c r="A43" s="133">
        <v>35</v>
      </c>
      <c r="B43" s="133"/>
      <c r="C43" s="134" t="s">
        <v>275</v>
      </c>
      <c r="D43" s="133" t="s">
        <v>114</v>
      </c>
      <c r="E43" s="135">
        <v>1</v>
      </c>
      <c r="F43" s="136"/>
      <c r="G43" s="138">
        <f>Table116[5]*Table116[6]</f>
        <v>0</v>
      </c>
    </row>
    <row r="44" spans="1:7" x14ac:dyDescent="0.25">
      <c r="A44" s="133">
        <v>36</v>
      </c>
      <c r="B44" s="133"/>
      <c r="C44" s="134" t="s">
        <v>276</v>
      </c>
      <c r="D44" s="133" t="s">
        <v>114</v>
      </c>
      <c r="E44" s="135">
        <v>1</v>
      </c>
      <c r="F44" s="136"/>
      <c r="G44" s="138">
        <f>Table116[5]*Table116[6]</f>
        <v>0</v>
      </c>
    </row>
    <row r="45" spans="1:7" x14ac:dyDescent="0.25">
      <c r="A45" s="133">
        <v>37</v>
      </c>
      <c r="B45" s="133"/>
      <c r="C45" s="134" t="s">
        <v>277</v>
      </c>
      <c r="D45" s="133" t="s">
        <v>114</v>
      </c>
      <c r="E45" s="135">
        <v>1</v>
      </c>
      <c r="F45" s="136"/>
      <c r="G45" s="138">
        <f>Table116[5]*Table116[6]</f>
        <v>0</v>
      </c>
    </row>
    <row r="46" spans="1:7" x14ac:dyDescent="0.25">
      <c r="A46" s="133">
        <v>38</v>
      </c>
      <c r="B46" s="133"/>
      <c r="C46" s="134" t="s">
        <v>278</v>
      </c>
      <c r="D46" s="133" t="s">
        <v>114</v>
      </c>
      <c r="E46" s="135">
        <v>1</v>
      </c>
      <c r="F46" s="136"/>
      <c r="G46" s="138">
        <f>Table116[5]*Table116[6]</f>
        <v>0</v>
      </c>
    </row>
    <row r="47" spans="1:7" x14ac:dyDescent="0.25">
      <c r="A47" s="133">
        <v>39</v>
      </c>
      <c r="B47" s="133"/>
      <c r="C47" s="134" t="s">
        <v>279</v>
      </c>
      <c r="D47" s="133" t="s">
        <v>114</v>
      </c>
      <c r="E47" s="135">
        <v>1</v>
      </c>
      <c r="F47" s="136"/>
      <c r="G47" s="138">
        <f>Table116[5]*Table116[6]</f>
        <v>0</v>
      </c>
    </row>
    <row r="48" spans="1:7" x14ac:dyDescent="0.25">
      <c r="A48" s="133">
        <v>40</v>
      </c>
      <c r="B48" s="133"/>
      <c r="C48" s="134" t="s">
        <v>280</v>
      </c>
      <c r="D48" s="133" t="s">
        <v>114</v>
      </c>
      <c r="E48" s="135">
        <v>1</v>
      </c>
      <c r="F48" s="136"/>
      <c r="G48" s="138">
        <f>Table116[5]*Table116[6]</f>
        <v>0</v>
      </c>
    </row>
    <row r="49" spans="1:7" x14ac:dyDescent="0.25">
      <c r="A49" s="133">
        <v>41</v>
      </c>
      <c r="B49" s="133"/>
      <c r="C49" s="134" t="s">
        <v>281</v>
      </c>
      <c r="D49" s="133" t="s">
        <v>114</v>
      </c>
      <c r="E49" s="135">
        <v>1</v>
      </c>
      <c r="F49" s="136"/>
      <c r="G49" s="138">
        <f>Table116[5]*Table116[6]</f>
        <v>0</v>
      </c>
    </row>
    <row r="50" spans="1:7" x14ac:dyDescent="0.25">
      <c r="A50" s="133">
        <v>42</v>
      </c>
      <c r="B50" s="133"/>
      <c r="C50" s="134" t="s">
        <v>282</v>
      </c>
      <c r="D50" s="133" t="s">
        <v>114</v>
      </c>
      <c r="E50" s="135">
        <v>6</v>
      </c>
      <c r="F50" s="136"/>
      <c r="G50" s="138">
        <f>Table116[5]*Table116[6]</f>
        <v>0</v>
      </c>
    </row>
    <row r="51" spans="1:7" x14ac:dyDescent="0.25">
      <c r="A51" s="133">
        <v>43</v>
      </c>
      <c r="B51" s="133"/>
      <c r="C51" s="134" t="s">
        <v>283</v>
      </c>
      <c r="D51" s="133" t="s">
        <v>114</v>
      </c>
      <c r="E51" s="135">
        <v>1</v>
      </c>
      <c r="F51" s="136"/>
      <c r="G51" s="138">
        <f>Table116[5]*Table116[6]</f>
        <v>0</v>
      </c>
    </row>
    <row r="52" spans="1:7" x14ac:dyDescent="0.25">
      <c r="A52" s="133">
        <v>44</v>
      </c>
      <c r="B52" s="133"/>
      <c r="C52" s="134" t="s">
        <v>284</v>
      </c>
      <c r="D52" s="133" t="s">
        <v>114</v>
      </c>
      <c r="E52" s="135">
        <v>5</v>
      </c>
      <c r="F52" s="136"/>
      <c r="G52" s="138">
        <f>Table116[5]*Table116[6]</f>
        <v>0</v>
      </c>
    </row>
    <row r="53" spans="1:7" x14ac:dyDescent="0.25">
      <c r="A53" s="139" t="s">
        <v>86</v>
      </c>
      <c r="B53" s="140"/>
      <c r="C53" s="140"/>
      <c r="D53" s="140"/>
      <c r="E53" s="141"/>
      <c r="F53" s="141"/>
      <c r="G53" s="141">
        <f>SUBTOTAL(9,Table116[7])</f>
        <v>0</v>
      </c>
    </row>
  </sheetData>
  <mergeCells count="2">
    <mergeCell ref="C2:G3"/>
    <mergeCell ref="A4:B4"/>
  </mergeCells>
  <phoneticPr fontId="16" type="noConversion"/>
  <conditionalFormatting sqref="E7:G53">
    <cfRule type="notContainsBlanks" priority="8" stopIfTrue="1">
      <formula>LEN(TRIM(E7))&gt;0</formula>
    </cfRule>
    <cfRule type="expression" dxfId="44" priority="9">
      <formula>$E7&lt;&gt;""</formula>
    </cfRule>
  </conditionalFormatting>
  <conditionalFormatting sqref="A7:G53">
    <cfRule type="expression" dxfId="43" priority="3">
      <formula>CELL("PROTECT",A7)=0</formula>
    </cfRule>
    <cfRule type="expression" dxfId="42" priority="4">
      <formula>$C7="Subtotal"</formula>
    </cfRule>
    <cfRule type="expression" priority="5" stopIfTrue="1">
      <formula>OR($C7="Subtotal",$A7="Total TVA Cota 0")</formula>
    </cfRule>
    <cfRule type="expression" dxfId="41" priority="7">
      <formula>$E7=""</formula>
    </cfRule>
  </conditionalFormatting>
  <conditionalFormatting sqref="G7:G53">
    <cfRule type="expression" dxfId="40" priority="1">
      <formula>AND($C7="Subtotal",$G7="")</formula>
    </cfRule>
    <cfRule type="expression" dxfId="39" priority="2">
      <formula>AND($C7="Subtotal",_xlfn.FORMULATEXT($G7)="=[5]*[6]")</formula>
    </cfRule>
    <cfRule type="expression" dxfId="38" priority="6">
      <formula>AND($C7&lt;&gt;"Subtotal",_xlfn.FORMULATEXT($G7)&lt;&gt;"=[5]*[6]")</formula>
    </cfRule>
  </conditionalFormatting>
  <dataValidations count="1">
    <dataValidation type="decimal" operator="greaterThan" allowBlank="1" showInputMessage="1" showErrorMessage="1" sqref="F7:F52">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7"/>
  <sheetViews>
    <sheetView view="pageBreakPreview" topLeftCell="A10" zoomScaleNormal="90" zoomScaleSheetLayoutView="100" workbookViewId="0">
      <selection activeCell="C14" sqref="C14"/>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16" t="str">
        <f>SITE!C2</f>
        <v>Instalatie de colectoare solare pentru pregatirea apei calde menajere la Gradinita de copii din s.Vadul lui Isac, 
r-l Cahul</v>
      </c>
      <c r="D2" s="116"/>
      <c r="E2" s="116"/>
      <c r="F2" s="116"/>
      <c r="G2" s="116"/>
    </row>
    <row r="3" spans="1:7" s="22" customFormat="1" ht="18.75" x14ac:dyDescent="0.3">
      <c r="A3" s="26" t="str">
        <f>SITE!A3</f>
        <v>Site:</v>
      </c>
      <c r="B3" s="27" t="str">
        <f>IF(SITE!B3=0,"",SITE!B3)</f>
        <v>y</v>
      </c>
      <c r="C3" s="116"/>
      <c r="D3" s="116"/>
      <c r="E3" s="116"/>
      <c r="F3" s="116"/>
      <c r="G3" s="116"/>
    </row>
    <row r="4" spans="1:7" s="22" customFormat="1" ht="18.75" x14ac:dyDescent="0.25">
      <c r="A4" s="119" t="s">
        <v>8</v>
      </c>
      <c r="B4" s="119"/>
      <c r="C4" s="29" t="str">
        <f>SITE!B12</f>
        <v>Sistem automatizat de control si reglare</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79</v>
      </c>
      <c r="B6" s="9" t="s">
        <v>80</v>
      </c>
      <c r="C6" s="9" t="s">
        <v>81</v>
      </c>
      <c r="D6" s="9" t="s">
        <v>82</v>
      </c>
      <c r="E6" s="9" t="s">
        <v>83</v>
      </c>
      <c r="F6" s="9" t="s">
        <v>84</v>
      </c>
      <c r="G6" s="9" t="s">
        <v>85</v>
      </c>
    </row>
    <row r="7" spans="1:7" x14ac:dyDescent="0.25">
      <c r="A7" s="38"/>
      <c r="B7" s="38"/>
      <c r="C7" s="39" t="s">
        <v>112</v>
      </c>
      <c r="D7" s="38"/>
      <c r="E7" s="44"/>
      <c r="F7" s="43"/>
      <c r="G7" s="87">
        <f>Table117[5]*Table117[6]</f>
        <v>0</v>
      </c>
    </row>
    <row r="8" spans="1:7" ht="30" x14ac:dyDescent="0.25">
      <c r="A8" s="38">
        <v>1</v>
      </c>
      <c r="B8" s="38" t="s">
        <v>285</v>
      </c>
      <c r="C8" s="39" t="s">
        <v>286</v>
      </c>
      <c r="D8" s="38" t="s">
        <v>114</v>
      </c>
      <c r="E8" s="44">
        <v>7</v>
      </c>
      <c r="F8" s="43"/>
      <c r="G8" s="89">
        <f>Table117[5]*Table117[6]</f>
        <v>0</v>
      </c>
    </row>
    <row r="9" spans="1:7" ht="30" x14ac:dyDescent="0.25">
      <c r="A9" s="133">
        <v>2</v>
      </c>
      <c r="B9" s="133" t="s">
        <v>287</v>
      </c>
      <c r="C9" s="134" t="s">
        <v>288</v>
      </c>
      <c r="D9" s="133" t="s">
        <v>114</v>
      </c>
      <c r="E9" s="135">
        <v>11</v>
      </c>
      <c r="F9" s="136"/>
      <c r="G9" s="137">
        <f>Table117[5]*Table117[6]</f>
        <v>0</v>
      </c>
    </row>
    <row r="10" spans="1:7" x14ac:dyDescent="0.25">
      <c r="A10" s="133">
        <v>3</v>
      </c>
      <c r="B10" s="133" t="s">
        <v>287</v>
      </c>
      <c r="C10" s="134" t="s">
        <v>289</v>
      </c>
      <c r="D10" s="133" t="s">
        <v>114</v>
      </c>
      <c r="E10" s="135">
        <v>1</v>
      </c>
      <c r="F10" s="136"/>
      <c r="G10" s="138">
        <f>Table117[5]*Table117[6]</f>
        <v>0</v>
      </c>
    </row>
    <row r="11" spans="1:7" ht="30" x14ac:dyDescent="0.25">
      <c r="A11" s="133">
        <v>4</v>
      </c>
      <c r="B11" s="133" t="s">
        <v>290</v>
      </c>
      <c r="C11" s="134" t="s">
        <v>291</v>
      </c>
      <c r="D11" s="133" t="s">
        <v>114</v>
      </c>
      <c r="E11" s="135">
        <v>1</v>
      </c>
      <c r="F11" s="136"/>
      <c r="G11" s="138">
        <f>Table117[5]*Table117[6]</f>
        <v>0</v>
      </c>
    </row>
    <row r="12" spans="1:7" ht="30" x14ac:dyDescent="0.25">
      <c r="A12" s="133">
        <v>5</v>
      </c>
      <c r="B12" s="133" t="s">
        <v>292</v>
      </c>
      <c r="C12" s="134" t="s">
        <v>293</v>
      </c>
      <c r="D12" s="133" t="s">
        <v>114</v>
      </c>
      <c r="E12" s="135">
        <v>19</v>
      </c>
      <c r="F12" s="136"/>
      <c r="G12" s="138">
        <f>Table117[5]*Table117[6]</f>
        <v>0</v>
      </c>
    </row>
    <row r="13" spans="1:7" x14ac:dyDescent="0.25">
      <c r="A13" s="133">
        <v>6</v>
      </c>
      <c r="B13" s="133" t="s">
        <v>261</v>
      </c>
      <c r="C13" s="134" t="s">
        <v>294</v>
      </c>
      <c r="D13" s="133" t="s">
        <v>250</v>
      </c>
      <c r="E13" s="135">
        <v>1.65</v>
      </c>
      <c r="F13" s="136"/>
      <c r="G13" s="138">
        <f>Table117[5]*Table117[6]</f>
        <v>0</v>
      </c>
    </row>
    <row r="14" spans="1:7" ht="45" x14ac:dyDescent="0.25">
      <c r="A14" s="133">
        <v>7</v>
      </c>
      <c r="B14" s="133" t="s">
        <v>295</v>
      </c>
      <c r="C14" s="134" t="s">
        <v>296</v>
      </c>
      <c r="D14" s="133" t="s">
        <v>250</v>
      </c>
      <c r="E14" s="135">
        <v>0.06</v>
      </c>
      <c r="F14" s="136"/>
      <c r="G14" s="138">
        <f>Table117[5]*Table117[6]</f>
        <v>0</v>
      </c>
    </row>
    <row r="15" spans="1:7" x14ac:dyDescent="0.25">
      <c r="A15" s="133">
        <v>8</v>
      </c>
      <c r="B15" s="133" t="s">
        <v>297</v>
      </c>
      <c r="C15" s="134" t="s">
        <v>298</v>
      </c>
      <c r="D15" s="133" t="s">
        <v>250</v>
      </c>
      <c r="E15" s="135">
        <v>0.2</v>
      </c>
      <c r="F15" s="136"/>
      <c r="G15" s="138">
        <f>Table117[5]*Table117[6]</f>
        <v>0</v>
      </c>
    </row>
    <row r="16" spans="1:7" ht="30" x14ac:dyDescent="0.25">
      <c r="A16" s="133">
        <v>9</v>
      </c>
      <c r="B16" s="133" t="s">
        <v>269</v>
      </c>
      <c r="C16" s="134" t="s">
        <v>299</v>
      </c>
      <c r="D16" s="133" t="s">
        <v>136</v>
      </c>
      <c r="E16" s="135">
        <v>10</v>
      </c>
      <c r="F16" s="136"/>
      <c r="G16" s="138">
        <f>Table117[5]*Table117[6]</f>
        <v>0</v>
      </c>
    </row>
    <row r="17" spans="1:7" ht="30" x14ac:dyDescent="0.25">
      <c r="A17" s="133">
        <v>10</v>
      </c>
      <c r="B17" s="133"/>
      <c r="C17" s="134" t="s">
        <v>300</v>
      </c>
      <c r="D17" s="133"/>
      <c r="E17" s="135"/>
      <c r="F17" s="136"/>
      <c r="G17" s="138">
        <f>Table117[5]*Table117[6]</f>
        <v>0</v>
      </c>
    </row>
    <row r="18" spans="1:7" x14ac:dyDescent="0.25">
      <c r="A18" s="133">
        <v>11</v>
      </c>
      <c r="B18" s="133" t="s">
        <v>225</v>
      </c>
      <c r="C18" s="134" t="s">
        <v>301</v>
      </c>
      <c r="D18" s="133" t="s">
        <v>114</v>
      </c>
      <c r="E18" s="135">
        <v>34</v>
      </c>
      <c r="F18" s="136"/>
      <c r="G18" s="138">
        <f>Table117[5]*Table117[6]</f>
        <v>0</v>
      </c>
    </row>
    <row r="19" spans="1:7" x14ac:dyDescent="0.25">
      <c r="A19" s="133">
        <v>12</v>
      </c>
      <c r="B19" s="133" t="s">
        <v>302</v>
      </c>
      <c r="C19" s="134" t="s">
        <v>303</v>
      </c>
      <c r="D19" s="133" t="s">
        <v>304</v>
      </c>
      <c r="E19" s="135">
        <v>0.68</v>
      </c>
      <c r="F19" s="136"/>
      <c r="G19" s="138">
        <f>Table117[5]*Table117[6]</f>
        <v>0</v>
      </c>
    </row>
    <row r="20" spans="1:7" x14ac:dyDescent="0.25">
      <c r="A20" s="133">
        <v>13</v>
      </c>
      <c r="B20" s="133"/>
      <c r="C20" s="134" t="s">
        <v>305</v>
      </c>
      <c r="D20" s="133"/>
      <c r="E20" s="135"/>
      <c r="F20" s="136"/>
      <c r="G20" s="138">
        <f>Table117[5]*Table117[6]</f>
        <v>0</v>
      </c>
    </row>
    <row r="21" spans="1:7" x14ac:dyDescent="0.25">
      <c r="A21" s="133">
        <v>14</v>
      </c>
      <c r="B21" s="133"/>
      <c r="C21" s="134" t="s">
        <v>306</v>
      </c>
      <c r="D21" s="133" t="s">
        <v>114</v>
      </c>
      <c r="E21" s="135">
        <v>8</v>
      </c>
      <c r="F21" s="136"/>
      <c r="G21" s="138">
        <f>Table117[5]*Table117[6]</f>
        <v>0</v>
      </c>
    </row>
    <row r="22" spans="1:7" x14ac:dyDescent="0.25">
      <c r="A22" s="133">
        <v>15</v>
      </c>
      <c r="B22" s="133"/>
      <c r="C22" s="134" t="s">
        <v>307</v>
      </c>
      <c r="D22" s="133" t="s">
        <v>114</v>
      </c>
      <c r="E22" s="135">
        <v>11</v>
      </c>
      <c r="F22" s="136"/>
      <c r="G22" s="138">
        <f>Table117[5]*Table117[6]</f>
        <v>0</v>
      </c>
    </row>
    <row r="23" spans="1:7" x14ac:dyDescent="0.25">
      <c r="A23" s="133">
        <v>16</v>
      </c>
      <c r="B23" s="133"/>
      <c r="C23" s="134" t="s">
        <v>308</v>
      </c>
      <c r="D23" s="133" t="s">
        <v>136</v>
      </c>
      <c r="E23" s="135">
        <v>20</v>
      </c>
      <c r="F23" s="136"/>
      <c r="G23" s="138">
        <f>Table117[5]*Table117[6]</f>
        <v>0</v>
      </c>
    </row>
    <row r="24" spans="1:7" x14ac:dyDescent="0.25">
      <c r="A24" s="133">
        <v>17</v>
      </c>
      <c r="B24" s="133"/>
      <c r="C24" s="134" t="s">
        <v>309</v>
      </c>
      <c r="D24" s="133" t="s">
        <v>136</v>
      </c>
      <c r="E24" s="135">
        <v>10</v>
      </c>
      <c r="F24" s="136"/>
      <c r="G24" s="138">
        <f>Table117[5]*Table117[6]</f>
        <v>0</v>
      </c>
    </row>
    <row r="25" spans="1:7" x14ac:dyDescent="0.25">
      <c r="A25" s="133">
        <v>18</v>
      </c>
      <c r="B25" s="133"/>
      <c r="C25" s="134" t="s">
        <v>310</v>
      </c>
      <c r="D25" s="133" t="s">
        <v>136</v>
      </c>
      <c r="E25" s="135">
        <v>115</v>
      </c>
      <c r="F25" s="136"/>
      <c r="G25" s="138">
        <f>Table117[5]*Table117[6]</f>
        <v>0</v>
      </c>
    </row>
    <row r="26" spans="1:7" x14ac:dyDescent="0.25">
      <c r="A26" s="133">
        <v>19</v>
      </c>
      <c r="B26" s="133"/>
      <c r="C26" s="134" t="s">
        <v>311</v>
      </c>
      <c r="D26" s="133" t="s">
        <v>136</v>
      </c>
      <c r="E26" s="135">
        <v>45</v>
      </c>
      <c r="F26" s="136"/>
      <c r="G26" s="138">
        <f>Table117[5]*Table117[6]</f>
        <v>0</v>
      </c>
    </row>
    <row r="27" spans="1:7" x14ac:dyDescent="0.25">
      <c r="A27" s="133">
        <v>20</v>
      </c>
      <c r="B27" s="133"/>
      <c r="C27" s="134" t="s">
        <v>312</v>
      </c>
      <c r="D27" s="133" t="s">
        <v>136</v>
      </c>
      <c r="E27" s="135">
        <v>5</v>
      </c>
      <c r="F27" s="136"/>
      <c r="G27" s="138">
        <f>Table117[5]*Table117[6]</f>
        <v>0</v>
      </c>
    </row>
    <row r="28" spans="1:7" x14ac:dyDescent="0.25">
      <c r="A28" s="133">
        <v>21</v>
      </c>
      <c r="B28" s="133"/>
      <c r="C28" s="134" t="s">
        <v>313</v>
      </c>
      <c r="D28" s="133" t="s">
        <v>136</v>
      </c>
      <c r="E28" s="135">
        <v>6</v>
      </c>
      <c r="F28" s="136"/>
      <c r="G28" s="138">
        <f>Table117[5]*Table117[6]</f>
        <v>0</v>
      </c>
    </row>
    <row r="29" spans="1:7" x14ac:dyDescent="0.25">
      <c r="A29" s="133"/>
      <c r="B29" s="133"/>
      <c r="C29" s="134" t="s">
        <v>271</v>
      </c>
      <c r="D29" s="133"/>
      <c r="E29" s="135"/>
      <c r="F29" s="136"/>
      <c r="G29" s="138">
        <f>Table117[5]*Table117[6]</f>
        <v>0</v>
      </c>
    </row>
    <row r="30" spans="1:7" x14ac:dyDescent="0.25">
      <c r="A30" s="133">
        <v>22</v>
      </c>
      <c r="B30" s="133"/>
      <c r="C30" s="134" t="s">
        <v>314</v>
      </c>
      <c r="D30" s="133" t="s">
        <v>114</v>
      </c>
      <c r="E30" s="135">
        <v>6</v>
      </c>
      <c r="F30" s="136"/>
      <c r="G30" s="138">
        <f>Table117[5]*Table117[6]</f>
        <v>0</v>
      </c>
    </row>
    <row r="31" spans="1:7" x14ac:dyDescent="0.25">
      <c r="A31" s="133">
        <v>23</v>
      </c>
      <c r="B31" s="133"/>
      <c r="C31" s="134" t="s">
        <v>315</v>
      </c>
      <c r="D31" s="133" t="s">
        <v>114</v>
      </c>
      <c r="E31" s="135">
        <v>1</v>
      </c>
      <c r="F31" s="136"/>
      <c r="G31" s="138">
        <f>Table117[5]*Table117[6]</f>
        <v>0</v>
      </c>
    </row>
    <row r="32" spans="1:7" x14ac:dyDescent="0.25">
      <c r="A32" s="133">
        <v>24</v>
      </c>
      <c r="B32" s="133"/>
      <c r="C32" s="134" t="s">
        <v>316</v>
      </c>
      <c r="D32" s="133" t="s">
        <v>114</v>
      </c>
      <c r="E32" s="135">
        <v>9</v>
      </c>
      <c r="F32" s="136"/>
      <c r="G32" s="138">
        <f>Table117[5]*Table117[6]</f>
        <v>0</v>
      </c>
    </row>
    <row r="33" spans="1:7" x14ac:dyDescent="0.25">
      <c r="A33" s="133">
        <v>25</v>
      </c>
      <c r="B33" s="133"/>
      <c r="C33" s="134" t="s">
        <v>317</v>
      </c>
      <c r="D33" s="133" t="s">
        <v>114</v>
      </c>
      <c r="E33" s="135">
        <v>2</v>
      </c>
      <c r="F33" s="136"/>
      <c r="G33" s="138">
        <f>Table117[5]*Table117[6]</f>
        <v>0</v>
      </c>
    </row>
    <row r="34" spans="1:7" x14ac:dyDescent="0.25">
      <c r="A34" s="133">
        <v>26</v>
      </c>
      <c r="B34" s="133"/>
      <c r="C34" s="134" t="s">
        <v>318</v>
      </c>
      <c r="D34" s="133" t="s">
        <v>114</v>
      </c>
      <c r="E34" s="135">
        <v>1</v>
      </c>
      <c r="F34" s="136"/>
      <c r="G34" s="138">
        <f>Table117[5]*Table117[6]</f>
        <v>0</v>
      </c>
    </row>
    <row r="35" spans="1:7" x14ac:dyDescent="0.25">
      <c r="A35" s="133">
        <v>27</v>
      </c>
      <c r="B35" s="133"/>
      <c r="C35" s="134" t="s">
        <v>319</v>
      </c>
      <c r="D35" s="133" t="s">
        <v>114</v>
      </c>
      <c r="E35" s="135">
        <v>1</v>
      </c>
      <c r="F35" s="136"/>
      <c r="G35" s="138">
        <f>Table117[5]*Table117[6]</f>
        <v>0</v>
      </c>
    </row>
    <row r="36" spans="1:7" x14ac:dyDescent="0.25">
      <c r="A36" s="133">
        <v>28</v>
      </c>
      <c r="B36" s="133"/>
      <c r="C36" s="134" t="s">
        <v>320</v>
      </c>
      <c r="D36" s="133" t="s">
        <v>114</v>
      </c>
      <c r="E36" s="135">
        <v>1</v>
      </c>
      <c r="F36" s="136"/>
      <c r="G36" s="138">
        <f>Table117[5]*Table117[6]</f>
        <v>0</v>
      </c>
    </row>
    <row r="37" spans="1:7" x14ac:dyDescent="0.25">
      <c r="A37" s="133">
        <v>29</v>
      </c>
      <c r="B37" s="133"/>
      <c r="C37" s="134" t="s">
        <v>321</v>
      </c>
      <c r="D37" s="133" t="s">
        <v>114</v>
      </c>
      <c r="E37" s="135">
        <v>9</v>
      </c>
      <c r="F37" s="136"/>
      <c r="G37" s="138">
        <f>Table117[5]*Table117[6]</f>
        <v>0</v>
      </c>
    </row>
    <row r="38" spans="1:7" x14ac:dyDescent="0.25">
      <c r="A38" s="133">
        <v>30</v>
      </c>
      <c r="B38" s="133"/>
      <c r="C38" s="134" t="s">
        <v>322</v>
      </c>
      <c r="D38" s="133" t="s">
        <v>114</v>
      </c>
      <c r="E38" s="135">
        <v>2</v>
      </c>
      <c r="F38" s="136"/>
      <c r="G38" s="138">
        <f>Table117[5]*Table117[6]</f>
        <v>0</v>
      </c>
    </row>
    <row r="39" spans="1:7" x14ac:dyDescent="0.25">
      <c r="A39" s="133">
        <v>31</v>
      </c>
      <c r="B39" s="133"/>
      <c r="C39" s="134" t="s">
        <v>323</v>
      </c>
      <c r="D39" s="133" t="s">
        <v>114</v>
      </c>
      <c r="E39" s="135">
        <v>5</v>
      </c>
      <c r="F39" s="136"/>
      <c r="G39" s="138">
        <f>Table117[5]*Table117[6]</f>
        <v>0</v>
      </c>
    </row>
    <row r="40" spans="1:7" x14ac:dyDescent="0.25">
      <c r="A40" s="133">
        <v>32</v>
      </c>
      <c r="B40" s="133"/>
      <c r="C40" s="134" t="s">
        <v>324</v>
      </c>
      <c r="D40" s="133" t="s">
        <v>114</v>
      </c>
      <c r="E40" s="135">
        <v>2</v>
      </c>
      <c r="F40" s="136"/>
      <c r="G40" s="138">
        <f>Table117[5]*Table117[6]</f>
        <v>0</v>
      </c>
    </row>
    <row r="41" spans="1:7" x14ac:dyDescent="0.25">
      <c r="A41" s="133">
        <v>33</v>
      </c>
      <c r="B41" s="133"/>
      <c r="C41" s="134" t="s">
        <v>325</v>
      </c>
      <c r="D41" s="133" t="s">
        <v>114</v>
      </c>
      <c r="E41" s="135">
        <v>4</v>
      </c>
      <c r="F41" s="136"/>
      <c r="G41" s="138">
        <f>Table117[5]*Table117[6]</f>
        <v>0</v>
      </c>
    </row>
    <row r="42" spans="1:7" x14ac:dyDescent="0.25">
      <c r="A42" s="133">
        <v>34</v>
      </c>
      <c r="B42" s="133"/>
      <c r="C42" s="134" t="s">
        <v>326</v>
      </c>
      <c r="D42" s="133" t="s">
        <v>114</v>
      </c>
      <c r="E42" s="135">
        <v>5</v>
      </c>
      <c r="F42" s="136"/>
      <c r="G42" s="138">
        <f>Table117[5]*Table117[6]</f>
        <v>0</v>
      </c>
    </row>
    <row r="43" spans="1:7" x14ac:dyDescent="0.25">
      <c r="A43" s="133">
        <v>35</v>
      </c>
      <c r="B43" s="133"/>
      <c r="C43" s="134" t="s">
        <v>327</v>
      </c>
      <c r="D43" s="133" t="s">
        <v>114</v>
      </c>
      <c r="E43" s="135">
        <v>2</v>
      </c>
      <c r="F43" s="136"/>
      <c r="G43" s="138">
        <f>Table117[5]*Table117[6]</f>
        <v>0</v>
      </c>
    </row>
    <row r="44" spans="1:7" x14ac:dyDescent="0.25">
      <c r="A44" s="133">
        <v>36</v>
      </c>
      <c r="B44" s="133"/>
      <c r="C44" s="134" t="s">
        <v>328</v>
      </c>
      <c r="D44" s="133" t="s">
        <v>114</v>
      </c>
      <c r="E44" s="135">
        <v>2</v>
      </c>
      <c r="F44" s="136"/>
      <c r="G44" s="138">
        <f>Table117[5]*Table117[6]</f>
        <v>0</v>
      </c>
    </row>
    <row r="45" spans="1:7" x14ac:dyDescent="0.25">
      <c r="A45" s="133">
        <v>37</v>
      </c>
      <c r="B45" s="133"/>
      <c r="C45" s="134" t="s">
        <v>329</v>
      </c>
      <c r="D45" s="133" t="s">
        <v>114</v>
      </c>
      <c r="E45" s="135">
        <v>2</v>
      </c>
      <c r="F45" s="136"/>
      <c r="G45" s="138">
        <f>Table117[5]*Table117[6]</f>
        <v>0</v>
      </c>
    </row>
    <row r="46" spans="1:7" x14ac:dyDescent="0.25">
      <c r="A46" s="133">
        <v>38</v>
      </c>
      <c r="B46" s="133"/>
      <c r="C46" s="134" t="s">
        <v>330</v>
      </c>
      <c r="D46" s="133" t="s">
        <v>114</v>
      </c>
      <c r="E46" s="135">
        <v>1</v>
      </c>
      <c r="F46" s="136"/>
      <c r="G46" s="138">
        <f>Table117[5]*Table117[6]</f>
        <v>0</v>
      </c>
    </row>
    <row r="47" spans="1:7" x14ac:dyDescent="0.25">
      <c r="A47" s="139" t="s">
        <v>86</v>
      </c>
      <c r="B47" s="140"/>
      <c r="C47" s="140"/>
      <c r="D47" s="140"/>
      <c r="E47" s="141"/>
      <c r="F47" s="141"/>
      <c r="G47" s="141">
        <f>SUBTOTAL(9,Table117[7])</f>
        <v>0</v>
      </c>
    </row>
  </sheetData>
  <mergeCells count="2">
    <mergeCell ref="C2:G3"/>
    <mergeCell ref="A4:B4"/>
  </mergeCells>
  <phoneticPr fontId="16" type="noConversion"/>
  <conditionalFormatting sqref="E7:G47">
    <cfRule type="notContainsBlanks" priority="8" stopIfTrue="1">
      <formula>LEN(TRIM(E7))&gt;0</formula>
    </cfRule>
    <cfRule type="expression" dxfId="37" priority="9">
      <formula>$E7&lt;&gt;""</formula>
    </cfRule>
  </conditionalFormatting>
  <conditionalFormatting sqref="A7:G47">
    <cfRule type="expression" dxfId="36" priority="3">
      <formula>CELL("PROTECT",A7)=0</formula>
    </cfRule>
    <cfRule type="expression" dxfId="35" priority="4">
      <formula>$C7="Subtotal"</formula>
    </cfRule>
    <cfRule type="expression" priority="5" stopIfTrue="1">
      <formula>OR($C7="Subtotal",$A7="Total TVA Cota 0")</formula>
    </cfRule>
    <cfRule type="expression" dxfId="34" priority="7">
      <formula>$E7=""</formula>
    </cfRule>
  </conditionalFormatting>
  <conditionalFormatting sqref="G7:G47">
    <cfRule type="expression" dxfId="33" priority="1">
      <formula>AND($C7="Subtotal",$G7="")</formula>
    </cfRule>
    <cfRule type="expression" dxfId="32" priority="2">
      <formula>AND($C7="Subtotal",_xlfn.FORMULATEXT($G7)="=[5]*[6]")</formula>
    </cfRule>
    <cfRule type="expression" dxfId="31" priority="6">
      <formula>AND($C7&lt;&gt;"Subtotal",_xlfn.FORMULATEXT($G7)&lt;&gt;"=[5]*[6]")</formula>
    </cfRule>
  </conditionalFormatting>
  <dataValidations count="1">
    <dataValidation type="decimal" operator="greaterThan" allowBlank="1" showInputMessage="1" showErrorMessage="1" sqref="F7:F46">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view="pageBreakPreview" zoomScaleNormal="90" zoomScaleSheetLayoutView="100" workbookViewId="0">
      <selection activeCell="C15" sqref="C15"/>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16" t="str">
        <f>SITE!C2</f>
        <v>Instalatie de colectoare solare pentru pregatirea apei calde menajere la Gradinita de copii din s.Vadul lui Isac, 
r-l Cahul</v>
      </c>
      <c r="D2" s="116"/>
      <c r="E2" s="116"/>
      <c r="F2" s="116"/>
      <c r="G2" s="116"/>
    </row>
    <row r="3" spans="1:7" s="22" customFormat="1" ht="18.75" x14ac:dyDescent="0.3">
      <c r="A3" s="26" t="str">
        <f>SITE!A3</f>
        <v>Site:</v>
      </c>
      <c r="B3" s="27" t="str">
        <f>IF(SITE!B3=0,"",SITE!B3)</f>
        <v>y</v>
      </c>
      <c r="C3" s="116"/>
      <c r="D3" s="116"/>
      <c r="E3" s="116"/>
      <c r="F3" s="116"/>
      <c r="G3" s="116"/>
    </row>
    <row r="4" spans="1:7" s="22" customFormat="1" ht="18.75" x14ac:dyDescent="0.25">
      <c r="A4" s="119" t="s">
        <v>8</v>
      </c>
      <c r="B4" s="119"/>
      <c r="C4" s="29" t="str">
        <f>SITE!B13</f>
        <v>Apa si canalizare</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79</v>
      </c>
      <c r="B6" s="9" t="s">
        <v>80</v>
      </c>
      <c r="C6" s="9" t="s">
        <v>81</v>
      </c>
      <c r="D6" s="9" t="s">
        <v>82</v>
      </c>
      <c r="E6" s="9" t="s">
        <v>83</v>
      </c>
      <c r="F6" s="9" t="s">
        <v>84</v>
      </c>
      <c r="G6" s="9" t="s">
        <v>85</v>
      </c>
    </row>
    <row r="7" spans="1:7" x14ac:dyDescent="0.25">
      <c r="A7" s="38"/>
      <c r="B7" s="38"/>
      <c r="C7" s="39" t="s">
        <v>331</v>
      </c>
      <c r="D7" s="38"/>
      <c r="E7" s="44"/>
      <c r="F7" s="43"/>
      <c r="G7" s="87">
        <f>Table118[5]*Table118[6]</f>
        <v>0</v>
      </c>
    </row>
    <row r="8" spans="1:7" x14ac:dyDescent="0.25">
      <c r="A8" s="38"/>
      <c r="B8" s="38"/>
      <c r="C8" s="39" t="s">
        <v>332</v>
      </c>
      <c r="D8" s="38"/>
      <c r="E8" s="44"/>
      <c r="F8" s="43"/>
      <c r="G8" s="89">
        <f>Table118[5]*Table118[6]</f>
        <v>0</v>
      </c>
    </row>
    <row r="9" spans="1:7" ht="30" x14ac:dyDescent="0.25">
      <c r="A9" s="133">
        <v>1</v>
      </c>
      <c r="B9" s="133" t="s">
        <v>333</v>
      </c>
      <c r="C9" s="134" t="s">
        <v>334</v>
      </c>
      <c r="D9" s="133" t="s">
        <v>114</v>
      </c>
      <c r="E9" s="135">
        <v>2</v>
      </c>
      <c r="F9" s="136"/>
      <c r="G9" s="137">
        <f>Table118[5]*Table118[6]</f>
        <v>0</v>
      </c>
    </row>
    <row r="10" spans="1:7" ht="30" x14ac:dyDescent="0.25">
      <c r="A10" s="133">
        <v>2</v>
      </c>
      <c r="B10" s="133" t="s">
        <v>335</v>
      </c>
      <c r="C10" s="134" t="s">
        <v>336</v>
      </c>
      <c r="D10" s="133" t="s">
        <v>136</v>
      </c>
      <c r="E10" s="135">
        <v>15</v>
      </c>
      <c r="F10" s="136"/>
      <c r="G10" s="138">
        <f>Table118[5]*Table118[6]</f>
        <v>0</v>
      </c>
    </row>
    <row r="11" spans="1:7" ht="45" x14ac:dyDescent="0.25">
      <c r="A11" s="133">
        <v>3</v>
      </c>
      <c r="B11" s="133" t="s">
        <v>337</v>
      </c>
      <c r="C11" s="134" t="s">
        <v>338</v>
      </c>
      <c r="D11" s="133" t="s">
        <v>136</v>
      </c>
      <c r="E11" s="135">
        <v>15</v>
      </c>
      <c r="F11" s="136"/>
      <c r="G11" s="138">
        <f>Table118[5]*Table118[6]</f>
        <v>0</v>
      </c>
    </row>
    <row r="12" spans="1:7" ht="30" x14ac:dyDescent="0.25">
      <c r="A12" s="133">
        <v>4</v>
      </c>
      <c r="B12" s="133" t="s">
        <v>339</v>
      </c>
      <c r="C12" s="134" t="s">
        <v>340</v>
      </c>
      <c r="D12" s="133" t="s">
        <v>136</v>
      </c>
      <c r="E12" s="135">
        <v>15</v>
      </c>
      <c r="F12" s="136"/>
      <c r="G12" s="138">
        <f>Table118[5]*Table118[6]</f>
        <v>0</v>
      </c>
    </row>
    <row r="13" spans="1:7" ht="30" x14ac:dyDescent="0.25">
      <c r="A13" s="133">
        <v>5</v>
      </c>
      <c r="B13" s="133" t="s">
        <v>341</v>
      </c>
      <c r="C13" s="134" t="s">
        <v>342</v>
      </c>
      <c r="D13" s="133" t="s">
        <v>343</v>
      </c>
      <c r="E13" s="135">
        <v>1</v>
      </c>
      <c r="F13" s="136"/>
      <c r="G13" s="138">
        <f>Table118[5]*Table118[6]</f>
        <v>0</v>
      </c>
    </row>
    <row r="14" spans="1:7" x14ac:dyDescent="0.25">
      <c r="A14" s="133"/>
      <c r="B14" s="133"/>
      <c r="C14" s="134" t="s">
        <v>271</v>
      </c>
      <c r="D14" s="133"/>
      <c r="E14" s="135"/>
      <c r="F14" s="136"/>
      <c r="G14" s="138">
        <f>Table118[5]*Table118[6]</f>
        <v>0</v>
      </c>
    </row>
    <row r="15" spans="1:7" x14ac:dyDescent="0.25">
      <c r="A15" s="133">
        <v>6</v>
      </c>
      <c r="B15" s="133"/>
      <c r="C15" s="134" t="s">
        <v>344</v>
      </c>
      <c r="D15" s="133" t="s">
        <v>114</v>
      </c>
      <c r="E15" s="135">
        <v>2</v>
      </c>
      <c r="F15" s="136"/>
      <c r="G15" s="138">
        <f>Table118[5]*Table118[6]</f>
        <v>0</v>
      </c>
    </row>
    <row r="16" spans="1:7" x14ac:dyDescent="0.25">
      <c r="A16" s="133"/>
      <c r="B16" s="133"/>
      <c r="C16" s="134" t="s">
        <v>345</v>
      </c>
      <c r="D16" s="133"/>
      <c r="E16" s="135"/>
      <c r="F16" s="136"/>
      <c r="G16" s="138">
        <f>Table118[5]*Table118[6]</f>
        <v>0</v>
      </c>
    </row>
    <row r="17" spans="1:7" ht="45" x14ac:dyDescent="0.25">
      <c r="A17" s="133">
        <v>7</v>
      </c>
      <c r="B17" s="133" t="s">
        <v>346</v>
      </c>
      <c r="C17" s="134" t="s">
        <v>347</v>
      </c>
      <c r="D17" s="133" t="s">
        <v>136</v>
      </c>
      <c r="E17" s="135">
        <v>3.3</v>
      </c>
      <c r="F17" s="136"/>
      <c r="G17" s="138">
        <f>Table118[5]*Table118[6]</f>
        <v>0</v>
      </c>
    </row>
    <row r="18" spans="1:7" ht="60" x14ac:dyDescent="0.25">
      <c r="A18" s="133">
        <v>8</v>
      </c>
      <c r="B18" s="133" t="s">
        <v>348</v>
      </c>
      <c r="C18" s="134" t="s">
        <v>349</v>
      </c>
      <c r="D18" s="133" t="s">
        <v>350</v>
      </c>
      <c r="E18" s="135">
        <v>0.33</v>
      </c>
      <c r="F18" s="136"/>
      <c r="G18" s="138">
        <f>Table118[5]*Table118[6]</f>
        <v>0</v>
      </c>
    </row>
    <row r="19" spans="1:7" ht="45" x14ac:dyDescent="0.25">
      <c r="A19" s="133">
        <v>9</v>
      </c>
      <c r="B19" s="133" t="s">
        <v>346</v>
      </c>
      <c r="C19" s="134" t="s">
        <v>351</v>
      </c>
      <c r="D19" s="133" t="s">
        <v>136</v>
      </c>
      <c r="E19" s="135">
        <v>0.33</v>
      </c>
      <c r="F19" s="136"/>
      <c r="G19" s="138">
        <f>Table118[5]*Table118[6]</f>
        <v>0</v>
      </c>
    </row>
    <row r="20" spans="1:7" ht="30" x14ac:dyDescent="0.25">
      <c r="A20" s="133">
        <v>10</v>
      </c>
      <c r="B20" s="133" t="s">
        <v>352</v>
      </c>
      <c r="C20" s="134" t="s">
        <v>353</v>
      </c>
      <c r="D20" s="133" t="s">
        <v>114</v>
      </c>
      <c r="E20" s="135">
        <v>2</v>
      </c>
      <c r="F20" s="136"/>
      <c r="G20" s="138">
        <f>Table118[5]*Table118[6]</f>
        <v>0</v>
      </c>
    </row>
    <row r="21" spans="1:7" ht="30" x14ac:dyDescent="0.25">
      <c r="A21" s="133">
        <v>11</v>
      </c>
      <c r="B21" s="133" t="s">
        <v>354</v>
      </c>
      <c r="C21" s="134" t="s">
        <v>355</v>
      </c>
      <c r="D21" s="133" t="s">
        <v>114</v>
      </c>
      <c r="E21" s="135">
        <v>2</v>
      </c>
      <c r="F21" s="136"/>
      <c r="G21" s="138">
        <f>Table118[5]*Table118[6]</f>
        <v>0</v>
      </c>
    </row>
    <row r="22" spans="1:7" ht="45" x14ac:dyDescent="0.25">
      <c r="A22" s="133">
        <v>12</v>
      </c>
      <c r="B22" s="133" t="s">
        <v>354</v>
      </c>
      <c r="C22" s="134" t="s">
        <v>356</v>
      </c>
      <c r="D22" s="133" t="s">
        <v>114</v>
      </c>
      <c r="E22" s="135">
        <v>1</v>
      </c>
      <c r="F22" s="136"/>
      <c r="G22" s="138">
        <f>Table118[5]*Table118[6]</f>
        <v>0</v>
      </c>
    </row>
    <row r="23" spans="1:7" x14ac:dyDescent="0.25">
      <c r="A23" s="139" t="s">
        <v>86</v>
      </c>
      <c r="B23" s="140"/>
      <c r="C23" s="140"/>
      <c r="D23" s="140"/>
      <c r="E23" s="141"/>
      <c r="F23" s="141"/>
      <c r="G23" s="141">
        <f>SUBTOTAL(9,Table118[7])</f>
        <v>0</v>
      </c>
    </row>
  </sheetData>
  <mergeCells count="2">
    <mergeCell ref="C2:G3"/>
    <mergeCell ref="A4:B4"/>
  </mergeCells>
  <phoneticPr fontId="16" type="noConversion"/>
  <conditionalFormatting sqref="A7:G23">
    <cfRule type="expression" dxfId="30" priority="3">
      <formula>CELL("PROTECT",A7)=0</formula>
    </cfRule>
    <cfRule type="expression" dxfId="29" priority="4">
      <formula>$C7="Subtotal"</formula>
    </cfRule>
    <cfRule type="expression" priority="5" stopIfTrue="1">
      <formula>OR($C7="Subtotal",$A7="Total TVA Cota 0")</formula>
    </cfRule>
    <cfRule type="expression" dxfId="28" priority="7">
      <formula>$E7=""</formula>
    </cfRule>
  </conditionalFormatting>
  <conditionalFormatting sqref="G7:G23">
    <cfRule type="expression" dxfId="27" priority="1">
      <formula>AND($C7="Subtotal",$G7="")</formula>
    </cfRule>
    <cfRule type="expression" dxfId="26" priority="2">
      <formula>AND($C7="Subtotal",_xlfn.FORMULATEXT($G7)="=[5]*[6]")</formula>
    </cfRule>
    <cfRule type="expression" dxfId="25" priority="6">
      <formula>AND($C7&lt;&gt;"Subtotal",_xlfn.FORMULATEXT($G7)&lt;&gt;"=[5]*[6]")</formula>
    </cfRule>
  </conditionalFormatting>
  <conditionalFormatting sqref="E7:G23">
    <cfRule type="notContainsBlanks" priority="8" stopIfTrue="1">
      <formula>LEN(TRIM(E7))&gt;0</formula>
    </cfRule>
    <cfRule type="expression" dxfId="24" priority="9">
      <formula>$E7&lt;&gt;""</formula>
    </cfRule>
  </conditionalFormatting>
  <dataValidations count="1">
    <dataValidation type="decimal" operator="greaterThan" allowBlank="1" showInputMessage="1" showErrorMessage="1" sqref="F7:F22">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15</vt:i4>
      </vt:variant>
    </vt:vector>
  </HeadingPairs>
  <TitlesOfParts>
    <vt:vector size="29" baseType="lpstr">
      <vt:lpstr>SITE</vt:lpstr>
      <vt:lpstr>TA</vt:lpstr>
      <vt:lpstr>TM</vt:lpstr>
      <vt:lpstr>TMS</vt:lpstr>
      <vt:lpstr>HV</vt:lpstr>
      <vt:lpstr>GCW</vt:lpstr>
      <vt:lpstr>EEF</vt:lpstr>
      <vt:lpstr>ATM</vt:lpstr>
      <vt:lpstr>BK</vt:lpstr>
      <vt:lpstr>SIP</vt:lpstr>
      <vt:lpstr>FSS</vt:lpstr>
      <vt:lpstr>Commiss</vt:lpstr>
      <vt:lpstr>Maintenance</vt:lpstr>
      <vt:lpstr>Boiler</vt:lpstr>
      <vt:lpstr>Boiler!Print_Area</vt:lpstr>
      <vt:lpstr>SITE!Print_Area</vt:lpstr>
      <vt:lpstr>ATM!Print_Titles</vt:lpstr>
      <vt:lpstr>BK!Print_Titles</vt:lpstr>
      <vt:lpstr>Boiler!Print_Titles</vt:lpstr>
      <vt:lpstr>Commiss!Print_Titles</vt:lpstr>
      <vt:lpstr>EEF!Print_Titles</vt:lpstr>
      <vt:lpstr>FSS!Print_Titles</vt:lpstr>
      <vt:lpstr>GCW!Print_Titles</vt:lpstr>
      <vt:lpstr>HV!Print_Titles</vt:lpstr>
      <vt:lpstr>Maintenance!Print_Titles</vt:lpstr>
      <vt:lpstr>SIP!Print_Titles</vt:lpstr>
      <vt:lpstr>TA!Print_Titles</vt:lpstr>
      <vt:lpstr>TM!Print_Titles</vt:lpstr>
      <vt:lpstr>TMS!Print_Titles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Mihai Maciuca</dc:creator>
  <cp:lastModifiedBy>Vitalie Vieru</cp:lastModifiedBy>
  <cp:lastPrinted>2016-11-13T22:03:12Z</cp:lastPrinted>
  <dcterms:created xsi:type="dcterms:W3CDTF">2014-05-20T07:18:54Z</dcterms:created>
  <dcterms:modified xsi:type="dcterms:W3CDTF">2018-04-04T14:06:04Z</dcterms:modified>
</cp:coreProperties>
</file>